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4.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5.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6.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7.xml" ContentType="application/vnd.openxmlformats-officedocument.drawing+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11"/>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E27" i="12" l="1"/>
  <c r="S40" i="13" l="1"/>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AL42" i="7"/>
  <c r="AM42" i="7"/>
  <c r="AN42" i="7"/>
  <c r="AO42" i="7"/>
  <c r="AP42" i="7"/>
  <c r="AQ42" i="7"/>
  <c r="AR42" i="7"/>
  <c r="AS42" i="7"/>
  <c r="AT42" i="7"/>
  <c r="AU42" i="7"/>
  <c r="AV42" i="7"/>
  <c r="AW42" i="7"/>
  <c r="AX42" i="7"/>
  <c r="AY42" i="7"/>
  <c r="AZ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R35" i="7"/>
  <c r="AS35" i="7"/>
  <c r="AT35" i="7"/>
  <c r="AU35" i="7"/>
  <c r="AV35" i="7"/>
  <c r="AW35" i="7"/>
  <c r="AX35" i="7"/>
  <c r="AY35" i="7"/>
  <c r="AZ35" i="7"/>
  <c r="BA35" i="7"/>
  <c r="BB35" i="7"/>
  <c r="BC35" i="7"/>
  <c r="BD35" i="7"/>
  <c r="BE35" i="7"/>
  <c r="BF35" i="7"/>
  <c r="BG35" i="7"/>
  <c r="BH35" i="7"/>
  <c r="BI35" i="7"/>
  <c r="BJ35" i="7"/>
  <c r="BK35" i="7"/>
  <c r="BL35" i="7"/>
  <c r="BM35" i="7"/>
  <c r="BN35" i="7"/>
  <c r="BO35" i="7"/>
  <c r="BP35" i="7"/>
  <c r="BQ35" i="7"/>
  <c r="BR35" i="7"/>
  <c r="BS35" i="7"/>
  <c r="BT35" i="7"/>
  <c r="BU35" i="7"/>
  <c r="BV35" i="7"/>
  <c r="AK54" i="6"/>
  <c r="Z56" i="6"/>
  <c r="AA56" i="6"/>
  <c r="AB56" i="6"/>
  <c r="AC56" i="6"/>
  <c r="AD56" i="6"/>
  <c r="AE56" i="6"/>
  <c r="AF56" i="6"/>
  <c r="AG56" i="6"/>
  <c r="AH56" i="6"/>
  <c r="AI56" i="6"/>
  <c r="AJ56" i="6"/>
  <c r="AK56" i="6"/>
  <c r="AL56" i="6"/>
  <c r="AM56" i="6"/>
  <c r="AN56" i="6"/>
  <c r="AO56" i="6"/>
  <c r="AP56" i="6"/>
  <c r="AQ56" i="6"/>
  <c r="AR56" i="6"/>
  <c r="AS56" i="6"/>
  <c r="AT56" i="6"/>
  <c r="AU56" i="6"/>
  <c r="U56" i="6"/>
  <c r="BV28" i="7" l="1"/>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K70" i="13" l="1"/>
  <c r="I70" i="13"/>
  <c r="H70" i="13"/>
  <c r="J70" i="13" s="1"/>
  <c r="K69" i="13"/>
  <c r="J69" i="13"/>
  <c r="I69" i="13"/>
  <c r="H69" i="13"/>
  <c r="I65" i="13"/>
  <c r="I66" i="13"/>
  <c r="I64" i="13"/>
  <c r="H64" i="13"/>
  <c r="H65" i="13"/>
  <c r="H66" i="13"/>
  <c r="AT24" i="11" l="1"/>
  <c r="AU24" i="11"/>
  <c r="AV24" i="11"/>
  <c r="AW24" i="11"/>
  <c r="AX24" i="11"/>
  <c r="AY24" i="11"/>
  <c r="AZ24" i="11"/>
  <c r="BA24" i="11"/>
  <c r="BB24" i="11"/>
  <c r="BC24" i="11"/>
  <c r="BD24" i="11"/>
  <c r="BE24" i="11"/>
  <c r="BF24" i="11"/>
  <c r="BG24" i="11"/>
  <c r="BH24" i="11"/>
  <c r="BI24" i="11"/>
  <c r="BJ24" i="11"/>
  <c r="BK24" i="11"/>
  <c r="BL24" i="11"/>
  <c r="BM24" i="11"/>
  <c r="BN24" i="11"/>
  <c r="BO24" i="11"/>
  <c r="BP24" i="11"/>
  <c r="BQ24" i="11"/>
  <c r="BR24" i="11"/>
  <c r="BS24" i="11"/>
  <c r="BT24" i="11"/>
  <c r="BU24" i="11"/>
  <c r="BV24" i="11"/>
  <c r="BW24" i="11"/>
  <c r="BX24" i="11"/>
  <c r="BY24" i="11"/>
  <c r="BZ24" i="11"/>
  <c r="CA24" i="11"/>
  <c r="CB24" i="11"/>
  <c r="CC24" i="11"/>
  <c r="CD24" i="11"/>
  <c r="CE24" i="11"/>
  <c r="CF24" i="11"/>
  <c r="CG24" i="11"/>
  <c r="CH24" i="11"/>
  <c r="CI24" i="11"/>
  <c r="CJ24" i="11"/>
  <c r="CK24" i="11"/>
  <c r="AT23" i="11"/>
  <c r="AU23" i="11"/>
  <c r="AV23" i="11"/>
  <c r="AW23" i="11"/>
  <c r="AX23" i="11"/>
  <c r="AY23" i="11"/>
  <c r="AZ23" i="11"/>
  <c r="BA23" i="11"/>
  <c r="BB23" i="11"/>
  <c r="BC23" i="11"/>
  <c r="BD23" i="11"/>
  <c r="BE23" i="11"/>
  <c r="BF23" i="11"/>
  <c r="BG23" i="11"/>
  <c r="BH23" i="11"/>
  <c r="BI23" i="11"/>
  <c r="BJ23" i="11"/>
  <c r="BK23" i="11"/>
  <c r="BL23" i="11"/>
  <c r="BM23" i="11"/>
  <c r="BN23" i="11"/>
  <c r="BO23" i="11"/>
  <c r="BP23" i="11"/>
  <c r="BQ23" i="11"/>
  <c r="BR23" i="11"/>
  <c r="BS23" i="11"/>
  <c r="BT23" i="11"/>
  <c r="BU23" i="11"/>
  <c r="BV23" i="11"/>
  <c r="BW23" i="11"/>
  <c r="BX23" i="11"/>
  <c r="BY23" i="11"/>
  <c r="BZ23" i="11"/>
  <c r="CA23" i="11"/>
  <c r="CB23" i="11"/>
  <c r="CC23" i="11"/>
  <c r="CD23" i="11"/>
  <c r="CE23" i="11"/>
  <c r="CF23" i="11"/>
  <c r="CG23" i="11"/>
  <c r="CH23" i="11"/>
  <c r="CI23" i="11"/>
  <c r="CJ23" i="11"/>
  <c r="CK23" i="11"/>
  <c r="AR22" i="11"/>
  <c r="AS22" i="11"/>
  <c r="AT22" i="11"/>
  <c r="AU22" i="11"/>
  <c r="AV22" i="11"/>
  <c r="AW22" i="11"/>
  <c r="AX22" i="11"/>
  <c r="AY22" i="11"/>
  <c r="AZ22" i="11"/>
  <c r="BA22" i="11"/>
  <c r="BB22" i="11"/>
  <c r="BC22" i="11"/>
  <c r="BD22" i="11"/>
  <c r="BE22" i="11"/>
  <c r="BF22" i="11"/>
  <c r="BG22" i="11"/>
  <c r="BH22" i="11"/>
  <c r="BI22" i="11"/>
  <c r="BJ22" i="11"/>
  <c r="BK22" i="11"/>
  <c r="BL22" i="11"/>
  <c r="BM22" i="11"/>
  <c r="BN22" i="11"/>
  <c r="BO22" i="11"/>
  <c r="BP22" i="11"/>
  <c r="BQ22" i="11"/>
  <c r="BR22" i="11"/>
  <c r="BS22" i="11"/>
  <c r="BT22" i="11"/>
  <c r="BU22" i="11"/>
  <c r="BV22" i="11"/>
  <c r="BW22" i="11"/>
  <c r="BX22" i="11"/>
  <c r="BY22" i="11"/>
  <c r="BZ22" i="11"/>
  <c r="CA22" i="11"/>
  <c r="CB22" i="11"/>
  <c r="CC22" i="11"/>
  <c r="CD22" i="11"/>
  <c r="CE22" i="11"/>
  <c r="CF22" i="11"/>
  <c r="CG22" i="11"/>
  <c r="CH22" i="11"/>
  <c r="CI22" i="11"/>
  <c r="CJ22" i="11"/>
  <c r="CK22" i="11"/>
  <c r="AT21" i="11"/>
  <c r="AU21" i="11"/>
  <c r="AV21" i="11"/>
  <c r="AW21" i="11"/>
  <c r="AX21" i="11"/>
  <c r="AY21" i="11"/>
  <c r="AZ21" i="11"/>
  <c r="BA21" i="11"/>
  <c r="BB21" i="11"/>
  <c r="BC21" i="11"/>
  <c r="BD21" i="11"/>
  <c r="BE21" i="11"/>
  <c r="BF21" i="11"/>
  <c r="BG21" i="11"/>
  <c r="BH21" i="11"/>
  <c r="BI21" i="11"/>
  <c r="BJ21" i="11"/>
  <c r="BK21" i="11"/>
  <c r="BL21" i="11"/>
  <c r="BM21" i="11"/>
  <c r="BN21" i="11"/>
  <c r="BO21" i="11"/>
  <c r="BP21" i="11"/>
  <c r="BQ21" i="11"/>
  <c r="BR21" i="11"/>
  <c r="BS21" i="11"/>
  <c r="BT21" i="11"/>
  <c r="BU21" i="11"/>
  <c r="BV21" i="11"/>
  <c r="BW21" i="11"/>
  <c r="BX21" i="11"/>
  <c r="BY21" i="11"/>
  <c r="BZ21" i="11"/>
  <c r="CA21" i="11"/>
  <c r="CB21" i="11"/>
  <c r="CC21" i="11"/>
  <c r="CD21" i="11"/>
  <c r="CE21" i="11"/>
  <c r="CF21" i="11"/>
  <c r="CG21" i="11"/>
  <c r="CH21" i="11"/>
  <c r="CI21" i="11"/>
  <c r="CJ21" i="11"/>
  <c r="CK21" i="11"/>
  <c r="AT20" i="11"/>
  <c r="AU20" i="11"/>
  <c r="AV20" i="11"/>
  <c r="AW20" i="11"/>
  <c r="AX20" i="11"/>
  <c r="AY20" i="11"/>
  <c r="AZ20" i="11"/>
  <c r="BA20" i="11"/>
  <c r="BB20" i="11"/>
  <c r="BC20" i="11"/>
  <c r="BD20" i="11"/>
  <c r="BE20" i="11"/>
  <c r="BF20" i="11"/>
  <c r="BG20" i="11"/>
  <c r="BH20" i="11"/>
  <c r="BI20" i="11"/>
  <c r="BJ20" i="11"/>
  <c r="BK20" i="11"/>
  <c r="BL20" i="11"/>
  <c r="BM20" i="11"/>
  <c r="BN20" i="11"/>
  <c r="BO20" i="11"/>
  <c r="BP20" i="11"/>
  <c r="BQ20" i="11"/>
  <c r="BR20" i="11"/>
  <c r="BS20" i="11"/>
  <c r="BT20" i="11"/>
  <c r="BU20" i="11"/>
  <c r="BV20" i="11"/>
  <c r="BW20" i="11"/>
  <c r="BX20" i="11"/>
  <c r="BY20" i="11"/>
  <c r="BZ20" i="11"/>
  <c r="CA20" i="11"/>
  <c r="CB20" i="11"/>
  <c r="CC20" i="11"/>
  <c r="CD20" i="11"/>
  <c r="CE20" i="11"/>
  <c r="CF20" i="11"/>
  <c r="CG20" i="11"/>
  <c r="CH20" i="11"/>
  <c r="CI20" i="11"/>
  <c r="CJ20" i="11"/>
  <c r="CK20" i="1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R23" i="11" s="1"/>
  <c r="AS19" i="11"/>
  <c r="AS23" i="11" s="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AC13" i="7" l="1"/>
  <c r="AD13" i="7"/>
  <c r="AE13" i="7"/>
  <c r="AF13" i="7"/>
  <c r="AG13" i="7"/>
  <c r="AH13" i="7"/>
  <c r="AI13" i="7"/>
  <c r="AJ13" i="7"/>
  <c r="AK13" i="7"/>
  <c r="AT43" i="6"/>
  <c r="AU43" i="6"/>
  <c r="AV43" i="6"/>
  <c r="AW43" i="6"/>
  <c r="AX43" i="6"/>
  <c r="AY43" i="6"/>
  <c r="AZ43" i="6"/>
  <c r="BA43" i="6"/>
  <c r="BB43" i="6"/>
  <c r="BC43" i="6"/>
  <c r="BD43" i="6"/>
  <c r="BE43" i="6"/>
  <c r="BF43" i="6"/>
  <c r="BG43" i="6"/>
  <c r="BH43" i="6"/>
  <c r="BI43" i="6"/>
  <c r="BJ43" i="6"/>
  <c r="BK43" i="6"/>
  <c r="BL43" i="6"/>
  <c r="BM43" i="6"/>
  <c r="BN43" i="6"/>
  <c r="BO43" i="6"/>
  <c r="BP43" i="6"/>
  <c r="BQ43" i="6"/>
  <c r="BR43" i="6"/>
  <c r="BS43" i="6"/>
  <c r="BT43" i="6"/>
  <c r="BU43" i="6"/>
  <c r="BV43" i="6"/>
  <c r="BW43" i="6"/>
  <c r="BX43" i="6"/>
  <c r="BY43" i="6"/>
  <c r="BZ43" i="6"/>
  <c r="CA43" i="6"/>
  <c r="CB43" i="6"/>
  <c r="CC43" i="6"/>
  <c r="CD43" i="6"/>
  <c r="CE43" i="6"/>
  <c r="CF43" i="6"/>
  <c r="CG43" i="6"/>
  <c r="CH43" i="6"/>
  <c r="CI43" i="6"/>
  <c r="CJ43" i="6"/>
  <c r="CK43" i="6"/>
  <c r="AT39" i="6"/>
  <c r="AU39" i="6"/>
  <c r="AV39" i="6"/>
  <c r="AW39" i="6"/>
  <c r="AX39" i="6"/>
  <c r="AY39" i="6"/>
  <c r="AZ39" i="6"/>
  <c r="BA39" i="6"/>
  <c r="BB39" i="6"/>
  <c r="BC39" i="6"/>
  <c r="BD39" i="6"/>
  <c r="BE39" i="6"/>
  <c r="BF39" i="6"/>
  <c r="BG39" i="6"/>
  <c r="BH39" i="6"/>
  <c r="BI39" i="6"/>
  <c r="BJ39" i="6"/>
  <c r="BK39" i="6"/>
  <c r="BL39" i="6"/>
  <c r="BM39" i="6"/>
  <c r="BN39" i="6"/>
  <c r="BO39" i="6"/>
  <c r="BP39" i="6"/>
  <c r="BQ39" i="6"/>
  <c r="BR39" i="6"/>
  <c r="BS39" i="6"/>
  <c r="BT39" i="6"/>
  <c r="BU39" i="6"/>
  <c r="BV39" i="6"/>
  <c r="BW39" i="6"/>
  <c r="BX39" i="6"/>
  <c r="BY39" i="6"/>
  <c r="BZ39" i="6"/>
  <c r="CA39" i="6"/>
  <c r="CB39" i="6"/>
  <c r="CC39" i="6"/>
  <c r="CD39" i="6"/>
  <c r="CE39" i="6"/>
  <c r="CF39" i="6"/>
  <c r="CG39" i="6"/>
  <c r="CH39" i="6"/>
  <c r="CI39" i="6"/>
  <c r="CJ39" i="6"/>
  <c r="CK39" i="6"/>
  <c r="AT34" i="6"/>
  <c r="AU34" i="6"/>
  <c r="AV34" i="6"/>
  <c r="AW34" i="6"/>
  <c r="AX34" i="6"/>
  <c r="AY34" i="6"/>
  <c r="AZ34" i="6"/>
  <c r="BA34" i="6"/>
  <c r="BB34" i="6"/>
  <c r="BC34" i="6"/>
  <c r="BD34" i="6"/>
  <c r="BE34" i="6"/>
  <c r="BF34" i="6"/>
  <c r="BG34" i="6"/>
  <c r="BH34" i="6"/>
  <c r="BI34" i="6"/>
  <c r="BJ34" i="6"/>
  <c r="BK34" i="6"/>
  <c r="BL34" i="6"/>
  <c r="BM34" i="6"/>
  <c r="BN34" i="6"/>
  <c r="BO34" i="6"/>
  <c r="BP34" i="6"/>
  <c r="BQ34" i="6"/>
  <c r="BR34" i="6"/>
  <c r="BS34" i="6"/>
  <c r="BT34" i="6"/>
  <c r="BU34" i="6"/>
  <c r="BV34" i="6"/>
  <c r="BW34" i="6"/>
  <c r="BX34" i="6"/>
  <c r="BY34" i="6"/>
  <c r="BZ34" i="6"/>
  <c r="CA34" i="6"/>
  <c r="CB34" i="6"/>
  <c r="CC34" i="6"/>
  <c r="CD34" i="6"/>
  <c r="CE34" i="6"/>
  <c r="CF34" i="6"/>
  <c r="CG34" i="6"/>
  <c r="CH34" i="6"/>
  <c r="CI34" i="6"/>
  <c r="CJ34" i="6"/>
  <c r="CK34" i="6"/>
  <c r="AT32" i="6"/>
  <c r="AU32" i="6"/>
  <c r="AV32" i="6"/>
  <c r="AW32" i="6"/>
  <c r="AX32" i="6"/>
  <c r="AY32" i="6"/>
  <c r="AZ32" i="6"/>
  <c r="BA32" i="6"/>
  <c r="BB32" i="6"/>
  <c r="BC32" i="6"/>
  <c r="BD32" i="6"/>
  <c r="BE32" i="6"/>
  <c r="BF32" i="6"/>
  <c r="BG32" i="6"/>
  <c r="BH32" i="6"/>
  <c r="BI32" i="6"/>
  <c r="BJ32" i="6"/>
  <c r="BK32" i="6"/>
  <c r="BL32" i="6"/>
  <c r="BM32" i="6"/>
  <c r="BN32" i="6"/>
  <c r="BO32" i="6"/>
  <c r="BP32" i="6"/>
  <c r="BQ32" i="6"/>
  <c r="BR32" i="6"/>
  <c r="BS32" i="6"/>
  <c r="BT32" i="6"/>
  <c r="BU32" i="6"/>
  <c r="BV32" i="6"/>
  <c r="BW32" i="6"/>
  <c r="BX32" i="6"/>
  <c r="BY32" i="6"/>
  <c r="BZ32" i="6"/>
  <c r="CA32" i="6"/>
  <c r="CB32" i="6"/>
  <c r="CC32" i="6"/>
  <c r="CD32" i="6"/>
  <c r="CE32" i="6"/>
  <c r="CF32" i="6"/>
  <c r="CG32" i="6"/>
  <c r="CH32" i="6"/>
  <c r="CI32" i="6"/>
  <c r="CJ32" i="6"/>
  <c r="CK32" i="6"/>
  <c r="AT18" i="6"/>
  <c r="AU18" i="6"/>
  <c r="AV18" i="6"/>
  <c r="AW18" i="6"/>
  <c r="AX18" i="6"/>
  <c r="AY18" i="6"/>
  <c r="AZ18" i="6"/>
  <c r="BA18" i="6"/>
  <c r="BB18" i="6"/>
  <c r="BC18" i="6"/>
  <c r="BD18" i="6"/>
  <c r="BE18" i="6"/>
  <c r="BF18" i="6"/>
  <c r="BG18" i="6"/>
  <c r="BH18" i="6"/>
  <c r="BI18" i="6"/>
  <c r="BJ18" i="6"/>
  <c r="BK18" i="6"/>
  <c r="BL18" i="6"/>
  <c r="BM18" i="6"/>
  <c r="BN18" i="6"/>
  <c r="BO18" i="6"/>
  <c r="BP18" i="6"/>
  <c r="BQ18" i="6"/>
  <c r="BR18" i="6"/>
  <c r="BS18" i="6"/>
  <c r="BT18" i="6"/>
  <c r="BU18" i="6"/>
  <c r="BV18" i="6"/>
  <c r="BW18" i="6"/>
  <c r="BX18" i="6"/>
  <c r="BY18" i="6"/>
  <c r="BZ18" i="6"/>
  <c r="CA18" i="6"/>
  <c r="CB18" i="6"/>
  <c r="CC18" i="6"/>
  <c r="CD18" i="6"/>
  <c r="CE18" i="6"/>
  <c r="CF18" i="6"/>
  <c r="CG18" i="6"/>
  <c r="CH18" i="6"/>
  <c r="CI18" i="6"/>
  <c r="CJ18" i="6"/>
  <c r="CK18" i="6"/>
  <c r="AT7" i="6"/>
  <c r="AU7" i="6"/>
  <c r="AV7" i="6"/>
  <c r="AW7" i="6"/>
  <c r="AX7" i="6"/>
  <c r="AY7" i="6"/>
  <c r="AZ7" i="6"/>
  <c r="BA7" i="6"/>
  <c r="BB7" i="6"/>
  <c r="BC7" i="6"/>
  <c r="BD7" i="6"/>
  <c r="BE7" i="6"/>
  <c r="BF7" i="6"/>
  <c r="BG7" i="6"/>
  <c r="BH7" i="6"/>
  <c r="BI7" i="6"/>
  <c r="BJ7" i="6"/>
  <c r="BK7" i="6"/>
  <c r="BL7" i="6"/>
  <c r="BM7" i="6"/>
  <c r="BN7" i="6"/>
  <c r="BO7" i="6"/>
  <c r="BP7" i="6"/>
  <c r="BQ7" i="6"/>
  <c r="BR7" i="6"/>
  <c r="BS7" i="6"/>
  <c r="BT7" i="6"/>
  <c r="BU7" i="6"/>
  <c r="BV7" i="6"/>
  <c r="BW7" i="6"/>
  <c r="BX7" i="6"/>
  <c r="BY7" i="6"/>
  <c r="BZ7" i="6"/>
  <c r="CA7" i="6"/>
  <c r="CB7" i="6"/>
  <c r="CC7" i="6"/>
  <c r="CD7" i="6"/>
  <c r="CE7" i="6"/>
  <c r="CF7" i="6"/>
  <c r="CG7" i="6"/>
  <c r="CH7" i="6"/>
  <c r="CI7" i="6"/>
  <c r="CJ7" i="6"/>
  <c r="CK7" i="6"/>
  <c r="AT13" i="8" l="1"/>
  <c r="AU13" i="8"/>
  <c r="AV13" i="8"/>
  <c r="AW13" i="8"/>
  <c r="AX13" i="8"/>
  <c r="AY13" i="8"/>
  <c r="AZ13" i="8"/>
  <c r="BA13" i="8"/>
  <c r="BB13" i="8"/>
  <c r="BC13" i="8"/>
  <c r="BD13" i="8"/>
  <c r="BE13" i="8"/>
  <c r="BF13" i="8"/>
  <c r="BG13" i="8"/>
  <c r="BH13" i="8"/>
  <c r="BI13" i="8"/>
  <c r="BJ13" i="8"/>
  <c r="BK13" i="8"/>
  <c r="BL13" i="8"/>
  <c r="BM13" i="8"/>
  <c r="BN13" i="8"/>
  <c r="BO13" i="8"/>
  <c r="BP13" i="8"/>
  <c r="BQ13" i="8"/>
  <c r="BR13" i="8"/>
  <c r="BS13" i="8"/>
  <c r="BT13" i="8"/>
  <c r="BU13" i="8"/>
  <c r="BV13" i="8"/>
  <c r="AR5" i="8"/>
  <c r="AS5" i="8"/>
  <c r="AT5" i="8"/>
  <c r="AU5" i="8"/>
  <c r="AV5" i="8"/>
  <c r="AW5" i="8"/>
  <c r="AX5" i="8"/>
  <c r="AY5" i="8"/>
  <c r="AZ5" i="8"/>
  <c r="BA5" i="8"/>
  <c r="BB5" i="8"/>
  <c r="BC5" i="8"/>
  <c r="BD5" i="8"/>
  <c r="BE5" i="8"/>
  <c r="BF5" i="8"/>
  <c r="BG5" i="8"/>
  <c r="BH5" i="8"/>
  <c r="BI5" i="8"/>
  <c r="BJ5" i="8"/>
  <c r="BK5" i="8"/>
  <c r="BL5" i="8"/>
  <c r="BM5" i="8"/>
  <c r="BN5" i="8"/>
  <c r="BO5" i="8"/>
  <c r="BP5" i="8"/>
  <c r="BQ5" i="8"/>
  <c r="BR5" i="8"/>
  <c r="BS5" i="8"/>
  <c r="BT5" i="8"/>
  <c r="BU5" i="8"/>
  <c r="BV5" i="8"/>
  <c r="V56" i="6"/>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AT93" i="11"/>
  <c r="AU93" i="11"/>
  <c r="AV93" i="11"/>
  <c r="AW93" i="11"/>
  <c r="AX93" i="11"/>
  <c r="AY93" i="11"/>
  <c r="AZ93" i="11"/>
  <c r="BA93" i="11"/>
  <c r="BB93" i="11"/>
  <c r="BC93" i="11"/>
  <c r="BD93" i="11"/>
  <c r="BE93" i="11"/>
  <c r="BF93" i="11"/>
  <c r="BG93" i="11"/>
  <c r="BH93" i="11"/>
  <c r="BI93" i="11"/>
  <c r="BJ93" i="11"/>
  <c r="BK93" i="11"/>
  <c r="BL93" i="11"/>
  <c r="BM93" i="11"/>
  <c r="BN93" i="11"/>
  <c r="BO93" i="11"/>
  <c r="BP93" i="11"/>
  <c r="BQ93" i="11"/>
  <c r="BR93" i="11"/>
  <c r="BS93" i="11"/>
  <c r="BT93" i="11"/>
  <c r="BU93" i="11"/>
  <c r="BV93" i="11"/>
  <c r="BW93" i="11"/>
  <c r="BX93" i="11"/>
  <c r="BY93" i="11"/>
  <c r="BZ93" i="11"/>
  <c r="CA93" i="11"/>
  <c r="CB93" i="11"/>
  <c r="CC93" i="11"/>
  <c r="CD93" i="11"/>
  <c r="CE93" i="11"/>
  <c r="CF93" i="11"/>
  <c r="CG93" i="11"/>
  <c r="CH93" i="11"/>
  <c r="CI93" i="11"/>
  <c r="CJ93" i="11"/>
  <c r="CK93"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AT87" i="11"/>
  <c r="AU87" i="11"/>
  <c r="AV87" i="11"/>
  <c r="AW87" i="11"/>
  <c r="AX87" i="11"/>
  <c r="AY87" i="11"/>
  <c r="AZ87" i="11"/>
  <c r="BA87" i="11"/>
  <c r="BB87" i="11"/>
  <c r="BC87" i="11"/>
  <c r="BD87" i="11"/>
  <c r="BE87" i="11"/>
  <c r="BF87" i="11"/>
  <c r="BG87" i="11"/>
  <c r="BH87" i="11"/>
  <c r="BI87" i="11"/>
  <c r="BJ87" i="11"/>
  <c r="BK87" i="11"/>
  <c r="BL87" i="11"/>
  <c r="BM87" i="11"/>
  <c r="BN87" i="11"/>
  <c r="BO87" i="11"/>
  <c r="BP87" i="11"/>
  <c r="BQ87" i="11"/>
  <c r="BR87" i="11"/>
  <c r="BS87" i="11"/>
  <c r="BT87" i="11"/>
  <c r="BU87" i="11"/>
  <c r="BV87" i="11"/>
  <c r="BW87" i="11"/>
  <c r="BX87" i="11"/>
  <c r="BY87" i="11"/>
  <c r="BZ87" i="11"/>
  <c r="CA87" i="11"/>
  <c r="CB87" i="11"/>
  <c r="CC87" i="11"/>
  <c r="CD87" i="11"/>
  <c r="CE87" i="11"/>
  <c r="CF87" i="11"/>
  <c r="CG87" i="11"/>
  <c r="CH87" i="11"/>
  <c r="CI87" i="11"/>
  <c r="CJ87" i="11"/>
  <c r="CK87"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AT85" i="11"/>
  <c r="AU85" i="11"/>
  <c r="AV85" i="11"/>
  <c r="AW85" i="11"/>
  <c r="AX85" i="11"/>
  <c r="AY85" i="11"/>
  <c r="AZ85" i="11"/>
  <c r="BA85" i="11"/>
  <c r="BB85" i="11"/>
  <c r="BC85" i="11"/>
  <c r="BD85" i="11"/>
  <c r="BE85" i="11"/>
  <c r="BF85" i="11"/>
  <c r="BG85" i="11"/>
  <c r="BH85" i="11"/>
  <c r="BI85" i="11"/>
  <c r="BJ85" i="11"/>
  <c r="BK85" i="11"/>
  <c r="BL85" i="11"/>
  <c r="BM85" i="11"/>
  <c r="BN85" i="11"/>
  <c r="BO85" i="11"/>
  <c r="BP85" i="11"/>
  <c r="BQ85" i="11"/>
  <c r="BR85" i="11"/>
  <c r="BS85" i="11"/>
  <c r="BT85" i="11"/>
  <c r="BU85" i="11"/>
  <c r="BV85" i="11"/>
  <c r="BW85" i="11"/>
  <c r="BX85" i="11"/>
  <c r="BY85" i="11"/>
  <c r="BZ85" i="11"/>
  <c r="CA85" i="11"/>
  <c r="CB85" i="11"/>
  <c r="CC85" i="11"/>
  <c r="CD85" i="11"/>
  <c r="CE85" i="11"/>
  <c r="CF85" i="11"/>
  <c r="CG85" i="11"/>
  <c r="CH85" i="11"/>
  <c r="CI85" i="11"/>
  <c r="CJ85" i="11"/>
  <c r="CK85"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E84" i="11"/>
  <c r="AK82" i="11"/>
  <c r="AL82" i="11"/>
  <c r="AM82" i="11"/>
  <c r="AN82" i="11"/>
  <c r="AO82" i="11"/>
  <c r="AP82" i="11"/>
  <c r="AQ82" i="11"/>
  <c r="AR82" i="11"/>
  <c r="AS82" i="11"/>
  <c r="AT82" i="11"/>
  <c r="AT83" i="11" s="1"/>
  <c r="AU82" i="11"/>
  <c r="AU83" i="11" s="1"/>
  <c r="AV82" i="11"/>
  <c r="AV83" i="11" s="1"/>
  <c r="AW82" i="11"/>
  <c r="AW83" i="11" s="1"/>
  <c r="AX82" i="11"/>
  <c r="AX83" i="11" s="1"/>
  <c r="AY82" i="11"/>
  <c r="AY83" i="11" s="1"/>
  <c r="AZ82" i="11"/>
  <c r="AZ83" i="11" s="1"/>
  <c r="BA82" i="11"/>
  <c r="BA83" i="11" s="1"/>
  <c r="BB82" i="11"/>
  <c r="BB83" i="11" s="1"/>
  <c r="BC82" i="11"/>
  <c r="BC83" i="11" s="1"/>
  <c r="BD82" i="11"/>
  <c r="BD83" i="11" s="1"/>
  <c r="BE82" i="11"/>
  <c r="BE83" i="11" s="1"/>
  <c r="BF82" i="11"/>
  <c r="BF83" i="11" s="1"/>
  <c r="BG82" i="11"/>
  <c r="BG83" i="11" s="1"/>
  <c r="BH82" i="11"/>
  <c r="BH83" i="11" s="1"/>
  <c r="BI82" i="11"/>
  <c r="BI83" i="11" s="1"/>
  <c r="BJ82" i="11"/>
  <c r="BJ83" i="11" s="1"/>
  <c r="BK82" i="11"/>
  <c r="BK83" i="11" s="1"/>
  <c r="BL82" i="11"/>
  <c r="BL83" i="11" s="1"/>
  <c r="BM82" i="11"/>
  <c r="BM83" i="11" s="1"/>
  <c r="BN82" i="11"/>
  <c r="BN83" i="11" s="1"/>
  <c r="BO82" i="11"/>
  <c r="BO83" i="11" s="1"/>
  <c r="BP82" i="11"/>
  <c r="BP83" i="11" s="1"/>
  <c r="BQ82" i="11"/>
  <c r="BQ83" i="11" s="1"/>
  <c r="BR82" i="11"/>
  <c r="BR83" i="11" s="1"/>
  <c r="BS82" i="11"/>
  <c r="BS83" i="11" s="1"/>
  <c r="BT82" i="11"/>
  <c r="BT83" i="11" s="1"/>
  <c r="BU82" i="11"/>
  <c r="BU83" i="11" s="1"/>
  <c r="BV82" i="11"/>
  <c r="BV83" i="11" s="1"/>
  <c r="BW82" i="11"/>
  <c r="BW83" i="11" s="1"/>
  <c r="BX82" i="11"/>
  <c r="BX83" i="11" s="1"/>
  <c r="BY82" i="11"/>
  <c r="BY83" i="11" s="1"/>
  <c r="BZ82" i="11"/>
  <c r="BZ83" i="11" s="1"/>
  <c r="CA82" i="11"/>
  <c r="CA83" i="11" s="1"/>
  <c r="CB82" i="11"/>
  <c r="CB83" i="11" s="1"/>
  <c r="CC82" i="11"/>
  <c r="CC83" i="11" s="1"/>
  <c r="CD82" i="11"/>
  <c r="CD83" i="11" s="1"/>
  <c r="CE82" i="11"/>
  <c r="CE83" i="11" s="1"/>
  <c r="CF82" i="11"/>
  <c r="CF83" i="11" s="1"/>
  <c r="CG82" i="11"/>
  <c r="CG83" i="11" s="1"/>
  <c r="CH82" i="11"/>
  <c r="CH83" i="11" s="1"/>
  <c r="CI82" i="11"/>
  <c r="CI83" i="11" s="1"/>
  <c r="CJ82" i="11"/>
  <c r="CJ83" i="11" s="1"/>
  <c r="CK82" i="11"/>
  <c r="CK83" i="11" s="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K83" i="11" s="1"/>
  <c r="AL81" i="11"/>
  <c r="AL83" i="11" s="1"/>
  <c r="AM81" i="11"/>
  <c r="AN81" i="11"/>
  <c r="AN83" i="11" s="1"/>
  <c r="AO81" i="11"/>
  <c r="AP81" i="11"/>
  <c r="AP83" i="11" s="1"/>
  <c r="AQ81" i="11"/>
  <c r="AR81" i="11"/>
  <c r="AR93" i="11" s="1"/>
  <c r="AS81" i="11"/>
  <c r="AS93" i="11" s="1"/>
  <c r="AT81" i="11"/>
  <c r="AU81" i="11"/>
  <c r="AV81" i="11"/>
  <c r="AW81" i="11"/>
  <c r="AX81" i="11"/>
  <c r="AY81" i="11"/>
  <c r="AZ81" i="11"/>
  <c r="BA81" i="11"/>
  <c r="BB81" i="11"/>
  <c r="BC81" i="11"/>
  <c r="BD81" i="11"/>
  <c r="BE81" i="11"/>
  <c r="BF81" i="11"/>
  <c r="BG81" i="11"/>
  <c r="BH81" i="11"/>
  <c r="BI81" i="11"/>
  <c r="BJ81" i="11"/>
  <c r="BK81" i="11"/>
  <c r="BL81" i="11"/>
  <c r="BM81" i="11"/>
  <c r="BN81" i="11"/>
  <c r="BO81" i="11"/>
  <c r="BP81" i="11"/>
  <c r="BQ81" i="11"/>
  <c r="BR81" i="11"/>
  <c r="BS81" i="11"/>
  <c r="BT81" i="11"/>
  <c r="BU81" i="11"/>
  <c r="BV81" i="11"/>
  <c r="BW81" i="11"/>
  <c r="BX81" i="11"/>
  <c r="BY81" i="11"/>
  <c r="BZ81" i="11"/>
  <c r="CA81" i="11"/>
  <c r="CB81" i="11"/>
  <c r="CC81" i="11"/>
  <c r="CD81" i="11"/>
  <c r="CE81" i="11"/>
  <c r="CF81" i="11"/>
  <c r="CG81" i="11"/>
  <c r="CH81" i="11"/>
  <c r="CI81" i="11"/>
  <c r="CJ81" i="11"/>
  <c r="CK81" i="1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AQ83" i="11" l="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54" i="13" l="1"/>
  <c r="B51" i="13"/>
  <c r="B46" i="13"/>
  <c r="M40" i="13"/>
  <c r="L40" i="13"/>
  <c r="K40" i="13"/>
  <c r="J40" i="13"/>
  <c r="I40" i="13"/>
  <c r="H40" i="13"/>
  <c r="G40" i="13"/>
  <c r="F40" i="13"/>
  <c r="E40" i="13"/>
  <c r="D40" i="13"/>
  <c r="B31" i="13"/>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G25" i="12" s="1"/>
  <c r="CF19" i="12"/>
  <c r="CE19" i="12"/>
  <c r="CD19" i="12"/>
  <c r="CC19" i="12"/>
  <c r="CB19" i="12"/>
  <c r="CA19" i="12"/>
  <c r="BZ19" i="12"/>
  <c r="BY19" i="12"/>
  <c r="BY25" i="12" s="1"/>
  <c r="BX19" i="12"/>
  <c r="BW19" i="12"/>
  <c r="BV19" i="12"/>
  <c r="BU19" i="12"/>
  <c r="BT19" i="12"/>
  <c r="BS19" i="12"/>
  <c r="BR19" i="12"/>
  <c r="BQ19" i="12"/>
  <c r="BQ25" i="12" s="1"/>
  <c r="BP19" i="12"/>
  <c r="BO19" i="12"/>
  <c r="BN19" i="12"/>
  <c r="BM19" i="12"/>
  <c r="BL19" i="12"/>
  <c r="BK19" i="12"/>
  <c r="BJ19" i="12"/>
  <c r="BI19" i="12"/>
  <c r="BI25" i="12" s="1"/>
  <c r="BH19" i="12"/>
  <c r="BG19" i="12"/>
  <c r="BF19" i="12"/>
  <c r="BE19" i="12"/>
  <c r="BD19" i="12"/>
  <c r="BC19" i="12"/>
  <c r="BB19" i="12"/>
  <c r="BA19" i="12"/>
  <c r="BA25" i="12" s="1"/>
  <c r="AZ19" i="12"/>
  <c r="AY19" i="12"/>
  <c r="AX19" i="12"/>
  <c r="AW19" i="12"/>
  <c r="AV19" i="12"/>
  <c r="AU19" i="12"/>
  <c r="AT19" i="12"/>
  <c r="AS19" i="12"/>
  <c r="AS25" i="12" s="1"/>
  <c r="AR19" i="12"/>
  <c r="AQ19" i="12"/>
  <c r="AP19" i="12"/>
  <c r="AO19" i="12"/>
  <c r="AN19" i="12"/>
  <c r="AM19" i="12"/>
  <c r="AL19" i="12"/>
  <c r="AK19" i="12"/>
  <c r="AK25" i="12" s="1"/>
  <c r="AJ19" i="12"/>
  <c r="AI19" i="12"/>
  <c r="AH19" i="12"/>
  <c r="AG19" i="12"/>
  <c r="AF19" i="12"/>
  <c r="AE19" i="12"/>
  <c r="AD19" i="12"/>
  <c r="AC19" i="12"/>
  <c r="AC25" i="12" s="1"/>
  <c r="AB19" i="12"/>
  <c r="AA19" i="12"/>
  <c r="Z19" i="12"/>
  <c r="Y19" i="12"/>
  <c r="X19" i="12"/>
  <c r="W19" i="12"/>
  <c r="V19" i="12"/>
  <c r="U19" i="12"/>
  <c r="U25" i="12" s="1"/>
  <c r="T19" i="12"/>
  <c r="S19" i="12"/>
  <c r="R19" i="12"/>
  <c r="Q19" i="12"/>
  <c r="P19" i="12"/>
  <c r="O19" i="12"/>
  <c r="N19" i="12"/>
  <c r="M19" i="12"/>
  <c r="M25" i="12" s="1"/>
  <c r="L19" i="12"/>
  <c r="K19" i="12"/>
  <c r="J19" i="12"/>
  <c r="I19" i="12"/>
  <c r="H19" i="12"/>
  <c r="G19" i="12"/>
  <c r="F19" i="12"/>
  <c r="E19" i="12"/>
  <c r="E25" i="12" s="1"/>
  <c r="CL17" i="12"/>
  <c r="CK17" i="12"/>
  <c r="CL16" i="12"/>
  <c r="CK15" i="12"/>
  <c r="CK14" i="12"/>
  <c r="CK16" i="12" s="1"/>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E12" i="12" s="1"/>
  <c r="CD8" i="12"/>
  <c r="CD12" i="12" s="1"/>
  <c r="CC8" i="12"/>
  <c r="CB8" i="12"/>
  <c r="CA8" i="12"/>
  <c r="BZ8" i="12"/>
  <c r="BY8" i="12"/>
  <c r="BX8" i="12"/>
  <c r="BW8" i="12"/>
  <c r="BW12" i="12" s="1"/>
  <c r="BV8" i="12"/>
  <c r="BV12" i="12" s="1"/>
  <c r="BU8" i="12"/>
  <c r="BT8" i="12"/>
  <c r="BS8" i="12"/>
  <c r="BR8" i="12"/>
  <c r="BQ8" i="12"/>
  <c r="BP8" i="12"/>
  <c r="BO8" i="12"/>
  <c r="BO12" i="12" s="1"/>
  <c r="BN8" i="12"/>
  <c r="BN12" i="12" s="1"/>
  <c r="BM8" i="12"/>
  <c r="BL8" i="12"/>
  <c r="BK8" i="12"/>
  <c r="BJ8" i="12"/>
  <c r="BI8" i="12"/>
  <c r="BH8" i="12"/>
  <c r="BG8" i="12"/>
  <c r="BG12" i="12" s="1"/>
  <c r="BF8" i="12"/>
  <c r="BF12" i="12" s="1"/>
  <c r="BE8" i="12"/>
  <c r="BD8" i="12"/>
  <c r="BC8" i="12"/>
  <c r="BB8" i="12"/>
  <c r="BA8" i="12"/>
  <c r="AZ8" i="12"/>
  <c r="AY8" i="12"/>
  <c r="AY12" i="12" s="1"/>
  <c r="AX8" i="12"/>
  <c r="AX12" i="12" s="1"/>
  <c r="AW8" i="12"/>
  <c r="AV8" i="12"/>
  <c r="AU8" i="12"/>
  <c r="AT8" i="12"/>
  <c r="AS8" i="12"/>
  <c r="AR8" i="12"/>
  <c r="AQ8" i="12"/>
  <c r="AQ12" i="12" s="1"/>
  <c r="AP8" i="12"/>
  <c r="AP12" i="12" s="1"/>
  <c r="AO8" i="12"/>
  <c r="AN8" i="12"/>
  <c r="AM8" i="12"/>
  <c r="AL8" i="12"/>
  <c r="AK8" i="12"/>
  <c r="AJ8" i="12"/>
  <c r="AI8" i="12"/>
  <c r="AI12" i="12" s="1"/>
  <c r="AH8" i="12"/>
  <c r="AH12" i="12" s="1"/>
  <c r="AG8" i="12"/>
  <c r="AF8" i="12"/>
  <c r="AE8" i="12"/>
  <c r="AD8" i="12"/>
  <c r="AC8" i="12"/>
  <c r="AB8" i="12"/>
  <c r="AA8" i="12"/>
  <c r="AA12" i="12" s="1"/>
  <c r="Z8" i="12"/>
  <c r="Z12" i="12" s="1"/>
  <c r="Y8" i="12"/>
  <c r="X8" i="12"/>
  <c r="W8" i="12"/>
  <c r="V8" i="12"/>
  <c r="U8" i="12"/>
  <c r="T8" i="12"/>
  <c r="S8" i="12"/>
  <c r="S12" i="12" s="1"/>
  <c r="R8" i="12"/>
  <c r="R12" i="12" s="1"/>
  <c r="Q8" i="12"/>
  <c r="P8" i="12"/>
  <c r="O8" i="12"/>
  <c r="N8" i="12"/>
  <c r="M8" i="12"/>
  <c r="L8" i="12"/>
  <c r="K8" i="12"/>
  <c r="K12" i="12" s="1"/>
  <c r="J8" i="12"/>
  <c r="J12" i="12" s="1"/>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J76" i="11" s="1"/>
  <c r="CI71" i="11"/>
  <c r="CI76" i="11" s="1"/>
  <c r="CH71" i="11"/>
  <c r="CG71" i="11"/>
  <c r="CG76" i="11" s="1"/>
  <c r="CF71" i="11"/>
  <c r="CF76" i="11" s="1"/>
  <c r="CE71" i="11"/>
  <c r="CE76" i="11" s="1"/>
  <c r="CD71" i="11"/>
  <c r="CD76" i="11" s="1"/>
  <c r="CC71" i="11"/>
  <c r="CC76" i="11" s="1"/>
  <c r="CB71" i="11"/>
  <c r="CB76" i="11" s="1"/>
  <c r="CA71" i="11"/>
  <c r="CA76" i="11" s="1"/>
  <c r="BZ71" i="11"/>
  <c r="BY71" i="11"/>
  <c r="BY76" i="11" s="1"/>
  <c r="BX71" i="11"/>
  <c r="BX76" i="11" s="1"/>
  <c r="BW71" i="11"/>
  <c r="BW76" i="11" s="1"/>
  <c r="BV71" i="11"/>
  <c r="BV76" i="11" s="1"/>
  <c r="BU71" i="11"/>
  <c r="BU76" i="11" s="1"/>
  <c r="BT71" i="11"/>
  <c r="BT76" i="11" s="1"/>
  <c r="BS71" i="11"/>
  <c r="BS76" i="11" s="1"/>
  <c r="BR71" i="11"/>
  <c r="BQ71" i="11"/>
  <c r="BQ76" i="11" s="1"/>
  <c r="BP71" i="11"/>
  <c r="BP76" i="11" s="1"/>
  <c r="BO71" i="11"/>
  <c r="BO76" i="11" s="1"/>
  <c r="BN71" i="11"/>
  <c r="BN76" i="11" s="1"/>
  <c r="BM71" i="11"/>
  <c r="BM76" i="11" s="1"/>
  <c r="BL71" i="11"/>
  <c r="BL76" i="11" s="1"/>
  <c r="BK71" i="11"/>
  <c r="BK76" i="11" s="1"/>
  <c r="BJ71" i="11"/>
  <c r="BI71" i="11"/>
  <c r="BI76" i="11" s="1"/>
  <c r="BH71" i="11"/>
  <c r="BH76" i="11" s="1"/>
  <c r="BG71" i="11"/>
  <c r="BG76" i="11" s="1"/>
  <c r="BF71" i="11"/>
  <c r="BF76" i="11" s="1"/>
  <c r="BE71" i="11"/>
  <c r="BE76" i="11" s="1"/>
  <c r="BD71" i="11"/>
  <c r="BD76" i="11" s="1"/>
  <c r="BC71" i="11"/>
  <c r="BC76" i="11" s="1"/>
  <c r="BB71" i="11"/>
  <c r="BA71" i="11"/>
  <c r="BA76" i="11" s="1"/>
  <c r="AZ71" i="11"/>
  <c r="AZ76" i="11" s="1"/>
  <c r="AY71" i="11"/>
  <c r="AY76" i="11" s="1"/>
  <c r="AX71" i="11"/>
  <c r="AX76" i="11" s="1"/>
  <c r="AW71" i="11"/>
  <c r="AW76" i="11" s="1"/>
  <c r="AV71" i="11"/>
  <c r="AV76" i="11" s="1"/>
  <c r="AU71" i="11"/>
  <c r="AU76" i="11" s="1"/>
  <c r="AT71" i="11"/>
  <c r="AS71" i="11"/>
  <c r="AS76" i="11" s="1"/>
  <c r="AR71" i="11"/>
  <c r="AR76" i="11" s="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J65" i="11" s="1"/>
  <c r="CJ66" i="11" s="1"/>
  <c r="CI49" i="11"/>
  <c r="CI63" i="11" s="1"/>
  <c r="CI65" i="11" s="1"/>
  <c r="CI66" i="11" s="1"/>
  <c r="CH49" i="11"/>
  <c r="CH63" i="11" s="1"/>
  <c r="CH65" i="11" s="1"/>
  <c r="CH66" i="11" s="1"/>
  <c r="CG49" i="11"/>
  <c r="CF49" i="11"/>
  <c r="CF63" i="11" s="1"/>
  <c r="CF65" i="11" s="1"/>
  <c r="CF66" i="11" s="1"/>
  <c r="CE49" i="11"/>
  <c r="CE63" i="11" s="1"/>
  <c r="CE65" i="11" s="1"/>
  <c r="CE66" i="11" s="1"/>
  <c r="CD49" i="11"/>
  <c r="CC49" i="11"/>
  <c r="CC63" i="11" s="1"/>
  <c r="CC65" i="11" s="1"/>
  <c r="CC66" i="11" s="1"/>
  <c r="CB49" i="11"/>
  <c r="CB63" i="11" s="1"/>
  <c r="CB65" i="11" s="1"/>
  <c r="CB66" i="11" s="1"/>
  <c r="CA49" i="11"/>
  <c r="CA63" i="11" s="1"/>
  <c r="CA65" i="11" s="1"/>
  <c r="CA66" i="11" s="1"/>
  <c r="BZ49" i="11"/>
  <c r="BZ63" i="11" s="1"/>
  <c r="BZ65" i="11" s="1"/>
  <c r="BZ66" i="11" s="1"/>
  <c r="BY49" i="11"/>
  <c r="BX49" i="11"/>
  <c r="BX63" i="11" s="1"/>
  <c r="BX65" i="11" s="1"/>
  <c r="BX66" i="11" s="1"/>
  <c r="BW49" i="11"/>
  <c r="BW63" i="11" s="1"/>
  <c r="BW65" i="11" s="1"/>
  <c r="BW66" i="11" s="1"/>
  <c r="BV49" i="11"/>
  <c r="BU49" i="11"/>
  <c r="BU63" i="11" s="1"/>
  <c r="BU65" i="11" s="1"/>
  <c r="BU66" i="11" s="1"/>
  <c r="BT49" i="11"/>
  <c r="BT63" i="11" s="1"/>
  <c r="BT65" i="11" s="1"/>
  <c r="BT66" i="11" s="1"/>
  <c r="BS49" i="11"/>
  <c r="BS63" i="11" s="1"/>
  <c r="BS65" i="11" s="1"/>
  <c r="BS66" i="11" s="1"/>
  <c r="BR49" i="11"/>
  <c r="BR63" i="11" s="1"/>
  <c r="BR65" i="11" s="1"/>
  <c r="BR66" i="11" s="1"/>
  <c r="BQ49" i="11"/>
  <c r="BP49" i="11"/>
  <c r="BP63" i="11" s="1"/>
  <c r="BP65" i="11" s="1"/>
  <c r="BP66" i="11" s="1"/>
  <c r="BO49" i="11"/>
  <c r="BO63" i="11" s="1"/>
  <c r="BO65" i="11" s="1"/>
  <c r="BO66" i="11" s="1"/>
  <c r="BN49" i="11"/>
  <c r="BM49" i="11"/>
  <c r="BM63" i="11" s="1"/>
  <c r="BM65" i="11" s="1"/>
  <c r="BM66" i="11" s="1"/>
  <c r="BL49" i="11"/>
  <c r="BL63" i="11" s="1"/>
  <c r="BL65" i="11" s="1"/>
  <c r="BL66" i="11" s="1"/>
  <c r="BK49" i="11"/>
  <c r="BK63" i="11" s="1"/>
  <c r="BK65" i="11" s="1"/>
  <c r="BK66" i="11" s="1"/>
  <c r="BJ49" i="11"/>
  <c r="BJ63" i="11" s="1"/>
  <c r="BJ65" i="11" s="1"/>
  <c r="BJ66" i="11" s="1"/>
  <c r="BI49" i="11"/>
  <c r="BH49" i="11"/>
  <c r="BH57" i="11" s="1"/>
  <c r="BG49" i="11"/>
  <c r="BG63" i="11" s="1"/>
  <c r="BG65" i="11" s="1"/>
  <c r="BG66" i="11" s="1"/>
  <c r="BF49" i="11"/>
  <c r="BE49" i="11"/>
  <c r="BE63" i="11" s="1"/>
  <c r="BE65" i="11" s="1"/>
  <c r="BE66" i="11" s="1"/>
  <c r="BD49" i="11"/>
  <c r="BD63" i="11" s="1"/>
  <c r="BD65" i="11" s="1"/>
  <c r="BD66" i="11" s="1"/>
  <c r="BC49" i="11"/>
  <c r="BC63" i="11" s="1"/>
  <c r="BC65" i="11" s="1"/>
  <c r="BC66" i="11" s="1"/>
  <c r="BB49" i="11"/>
  <c r="BB63" i="11" s="1"/>
  <c r="BB65" i="11" s="1"/>
  <c r="BB66" i="11" s="1"/>
  <c r="BA49" i="11"/>
  <c r="AZ49" i="11"/>
  <c r="AZ63" i="11" s="1"/>
  <c r="AZ65" i="11" s="1"/>
  <c r="AZ66" i="11" s="1"/>
  <c r="AY49" i="11"/>
  <c r="AY63" i="11" s="1"/>
  <c r="AY65" i="11" s="1"/>
  <c r="AY66" i="11" s="1"/>
  <c r="AX49" i="11"/>
  <c r="AW49" i="11"/>
  <c r="AW63" i="11" s="1"/>
  <c r="AW65" i="11" s="1"/>
  <c r="AW66" i="11" s="1"/>
  <c r="AV49" i="11"/>
  <c r="AV63" i="11" s="1"/>
  <c r="AV65" i="11" s="1"/>
  <c r="AV66" i="11" s="1"/>
  <c r="AU49" i="11"/>
  <c r="AU63" i="11" s="1"/>
  <c r="AU65" i="11" s="1"/>
  <c r="AU66" i="11" s="1"/>
  <c r="AT49" i="11"/>
  <c r="AT63" i="11" s="1"/>
  <c r="AT65" i="11" s="1"/>
  <c r="AT66" i="11" s="1"/>
  <c r="AS49" i="11"/>
  <c r="AR49" i="11"/>
  <c r="AR63" i="11" s="1"/>
  <c r="AR65" i="11" s="1"/>
  <c r="AR66" i="11" s="1"/>
  <c r="AQ49" i="11"/>
  <c r="AQ63" i="11" s="1"/>
  <c r="AP49" i="11"/>
  <c r="AO49" i="11"/>
  <c r="AO63" i="11" s="1"/>
  <c r="AN49" i="11"/>
  <c r="AN63" i="11" s="1"/>
  <c r="AN65" i="11" s="1"/>
  <c r="AN66" i="11" s="1"/>
  <c r="AM49" i="11"/>
  <c r="AM63" i="11" s="1"/>
  <c r="AL49" i="11"/>
  <c r="AL63" i="11" s="1"/>
  <c r="AL65" i="11" s="1"/>
  <c r="AL66" i="11" s="1"/>
  <c r="AK49" i="11"/>
  <c r="AJ49" i="11"/>
  <c r="AJ57" i="11" s="1"/>
  <c r="AI49" i="11"/>
  <c r="AI57" i="11" s="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L57" i="11" s="1"/>
  <c r="K49" i="11"/>
  <c r="K57" i="11" s="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H43" i="11" s="1"/>
  <c r="CG35" i="11"/>
  <c r="CF35" i="11"/>
  <c r="CE35" i="11"/>
  <c r="CE43" i="11" s="1"/>
  <c r="CD35" i="11"/>
  <c r="CC35" i="11"/>
  <c r="CC43" i="11" s="1"/>
  <c r="CB35" i="11"/>
  <c r="CA35" i="11"/>
  <c r="BZ35" i="11"/>
  <c r="BZ43" i="11" s="1"/>
  <c r="BY35" i="11"/>
  <c r="BX35" i="11"/>
  <c r="BW35" i="11"/>
  <c r="BW43" i="11" s="1"/>
  <c r="BV35" i="11"/>
  <c r="BU35" i="11"/>
  <c r="BU43" i="11" s="1"/>
  <c r="BT35" i="11"/>
  <c r="BS35" i="11"/>
  <c r="BR35" i="11"/>
  <c r="BR43" i="11" s="1"/>
  <c r="BQ35" i="11"/>
  <c r="BP35" i="11"/>
  <c r="BO35" i="11"/>
  <c r="BO43" i="11" s="1"/>
  <c r="BN35" i="11"/>
  <c r="BM35" i="11"/>
  <c r="BM43" i="11" s="1"/>
  <c r="BL35" i="11"/>
  <c r="BK35" i="11"/>
  <c r="BJ35" i="11"/>
  <c r="BJ43" i="11" s="1"/>
  <c r="BI35" i="11"/>
  <c r="BH35" i="11"/>
  <c r="BG35" i="11"/>
  <c r="BG43" i="11" s="1"/>
  <c r="BF35" i="11"/>
  <c r="BE35" i="11"/>
  <c r="BE43" i="11" s="1"/>
  <c r="BD35" i="11"/>
  <c r="BC35" i="11"/>
  <c r="BB35" i="11"/>
  <c r="BB43" i="11" s="1"/>
  <c r="BA35" i="11"/>
  <c r="AZ35" i="11"/>
  <c r="AY35" i="11"/>
  <c r="AY43" i="11" s="1"/>
  <c r="AX35" i="11"/>
  <c r="AW35" i="11"/>
  <c r="AW43" i="11" s="1"/>
  <c r="AV35" i="11"/>
  <c r="AU35" i="11"/>
  <c r="AT35" i="11"/>
  <c r="AT43" i="11" s="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CA28" i="11" s="1"/>
  <c r="BZ27" i="11"/>
  <c r="BY27" i="11"/>
  <c r="BX27" i="11"/>
  <c r="BW27" i="11"/>
  <c r="BV27" i="11"/>
  <c r="BU27" i="11"/>
  <c r="BT27" i="11"/>
  <c r="BS27" i="11"/>
  <c r="BS28" i="11" s="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O28" i="11" s="1"/>
  <c r="N27" i="11"/>
  <c r="M27" i="11"/>
  <c r="L27" i="11"/>
  <c r="K27" i="11"/>
  <c r="J27" i="11"/>
  <c r="I27" i="11"/>
  <c r="H27" i="11"/>
  <c r="G27" i="11"/>
  <c r="F27" i="11"/>
  <c r="E27" i="11"/>
  <c r="CJ26" i="11"/>
  <c r="CJ28" i="11" s="1"/>
  <c r="CI26" i="11"/>
  <c r="CH26" i="11"/>
  <c r="CH28" i="11" s="1"/>
  <c r="CG26" i="11"/>
  <c r="CG28" i="11" s="1"/>
  <c r="CF26" i="11"/>
  <c r="CE26" i="11"/>
  <c r="CE28" i="11" s="1"/>
  <c r="CD26" i="11"/>
  <c r="CD28" i="11" s="1"/>
  <c r="CC26" i="11"/>
  <c r="CB26" i="11"/>
  <c r="CB28" i="11" s="1"/>
  <c r="CA26" i="11"/>
  <c r="BZ26" i="11"/>
  <c r="BZ28" i="11" s="1"/>
  <c r="BY26" i="11"/>
  <c r="BY28" i="11" s="1"/>
  <c r="BX26" i="11"/>
  <c r="BW26" i="11"/>
  <c r="BW28" i="11" s="1"/>
  <c r="BV26" i="11"/>
  <c r="BV28" i="11" s="1"/>
  <c r="BU26" i="11"/>
  <c r="BT26" i="11"/>
  <c r="BT28" i="11" s="1"/>
  <c r="BS26" i="11"/>
  <c r="BR26" i="11"/>
  <c r="BR28" i="11" s="1"/>
  <c r="BQ26" i="11"/>
  <c r="BQ28" i="11" s="1"/>
  <c r="BP26" i="11"/>
  <c r="BO26" i="11"/>
  <c r="BO28" i="11" s="1"/>
  <c r="BN26" i="11"/>
  <c r="BN28" i="11" s="1"/>
  <c r="BM26" i="11"/>
  <c r="BL26" i="11"/>
  <c r="BL28" i="11" s="1"/>
  <c r="BK26" i="11"/>
  <c r="BJ26" i="11"/>
  <c r="BI26" i="11"/>
  <c r="BI28" i="11" s="1"/>
  <c r="BH26" i="11"/>
  <c r="BG26" i="11"/>
  <c r="BG28" i="11" s="1"/>
  <c r="BF26" i="11"/>
  <c r="BE26" i="11"/>
  <c r="BD26" i="11"/>
  <c r="BD28" i="11" s="1"/>
  <c r="BC26" i="11"/>
  <c r="BB26" i="11"/>
  <c r="BB28" i="11" s="1"/>
  <c r="BA26" i="11"/>
  <c r="BA28" i="11" s="1"/>
  <c r="AZ26" i="11"/>
  <c r="AY26" i="11"/>
  <c r="AY28" i="11" s="1"/>
  <c r="AX26" i="11"/>
  <c r="AX28" i="11" s="1"/>
  <c r="AW26" i="11"/>
  <c r="AV26" i="11"/>
  <c r="AV28" i="11" s="1"/>
  <c r="AU26" i="11"/>
  <c r="AT26" i="11"/>
  <c r="AT28" i="11" s="1"/>
  <c r="AS26" i="11"/>
  <c r="AS28" i="11" s="1"/>
  <c r="AR26" i="11"/>
  <c r="AQ26" i="11"/>
  <c r="AQ28" i="11" s="1"/>
  <c r="AP26" i="11"/>
  <c r="AP28" i="11" s="1"/>
  <c r="AO26" i="11"/>
  <c r="AN26" i="11"/>
  <c r="AM26" i="11"/>
  <c r="AL26" i="11"/>
  <c r="AL28" i="11" s="1"/>
  <c r="AK26" i="11"/>
  <c r="AK28" i="11" s="1"/>
  <c r="AJ26" i="11"/>
  <c r="AI26" i="11"/>
  <c r="AI28" i="11" s="1"/>
  <c r="AH26" i="11"/>
  <c r="AH28" i="11" s="1"/>
  <c r="AG26" i="11"/>
  <c r="AF26" i="11"/>
  <c r="AE26" i="11"/>
  <c r="AD26" i="11"/>
  <c r="AD28" i="11" s="1"/>
  <c r="AC26" i="11"/>
  <c r="AC28" i="11" s="1"/>
  <c r="AB26" i="11"/>
  <c r="AA26" i="11"/>
  <c r="AA28" i="11" s="1"/>
  <c r="Z26" i="11"/>
  <c r="Z28" i="11" s="1"/>
  <c r="Y26" i="11"/>
  <c r="X26" i="11"/>
  <c r="W26" i="11"/>
  <c r="V26" i="11"/>
  <c r="V28" i="11" s="1"/>
  <c r="U26" i="11"/>
  <c r="U28" i="11" s="1"/>
  <c r="T26" i="11"/>
  <c r="S26" i="11"/>
  <c r="R26" i="11"/>
  <c r="R28" i="11" s="1"/>
  <c r="Q26" i="11"/>
  <c r="P26" i="11"/>
  <c r="O26" i="11"/>
  <c r="N26" i="11"/>
  <c r="N28" i="11" s="1"/>
  <c r="M26" i="11"/>
  <c r="M28" i="11" s="1"/>
  <c r="L26" i="11"/>
  <c r="K26" i="11"/>
  <c r="K28" i="11" s="1"/>
  <c r="J26" i="11"/>
  <c r="J28" i="11" s="1"/>
  <c r="I26" i="11"/>
  <c r="H26" i="11"/>
  <c r="G26" i="11"/>
  <c r="F26" i="11"/>
  <c r="F28" i="11" s="1"/>
  <c r="E26" i="11"/>
  <c r="E28" i="11" s="1"/>
  <c r="CK5"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CK2"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N18" i="10"/>
  <c r="AM18" i="10"/>
  <c r="AL18" i="10"/>
  <c r="AJ18" i="10"/>
  <c r="AI18" i="10"/>
  <c r="AH18" i="10"/>
  <c r="N18" i="10"/>
  <c r="H18" i="10"/>
  <c r="G18" i="10"/>
  <c r="F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C13" i="10" s="1"/>
  <c r="CB12" i="10"/>
  <c r="CA12" i="10"/>
  <c r="BZ12" i="10"/>
  <c r="BY12" i="10"/>
  <c r="BX12" i="10"/>
  <c r="BW12" i="10"/>
  <c r="BV12" i="10"/>
  <c r="BU12" i="10"/>
  <c r="BU13" i="10" s="1"/>
  <c r="BT12" i="10"/>
  <c r="BS12" i="10"/>
  <c r="BR12" i="10"/>
  <c r="BQ12" i="10"/>
  <c r="BP12" i="10"/>
  <c r="BO12" i="10"/>
  <c r="BN12" i="10"/>
  <c r="BM12" i="10"/>
  <c r="BM13" i="10" s="1"/>
  <c r="BL12" i="10"/>
  <c r="BK12" i="10"/>
  <c r="BJ12" i="10"/>
  <c r="BI12" i="10"/>
  <c r="BH12" i="10"/>
  <c r="BG12" i="10"/>
  <c r="BF12" i="10"/>
  <c r="BE12" i="10"/>
  <c r="BE13" i="10" s="1"/>
  <c r="BD12" i="10"/>
  <c r="BC12" i="10"/>
  <c r="BB12" i="10"/>
  <c r="BA12" i="10"/>
  <c r="AZ12" i="10"/>
  <c r="AY12" i="10"/>
  <c r="AX12" i="10"/>
  <c r="AW12" i="10"/>
  <c r="AW13" i="10" s="1"/>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H6" i="10"/>
  <c r="CB6" i="10"/>
  <c r="BZ6" i="10"/>
  <c r="BT6" i="10"/>
  <c r="BR6" i="10"/>
  <c r="BL6" i="10"/>
  <c r="BJ6" i="10"/>
  <c r="BD6" i="10"/>
  <c r="BB6" i="10"/>
  <c r="AV6" i="10"/>
  <c r="AT6" i="10"/>
  <c r="CK5" i="10"/>
  <c r="CG5" i="10"/>
  <c r="CE5" i="10"/>
  <c r="BY5" i="10"/>
  <c r="BW5" i="10"/>
  <c r="BQ5" i="10"/>
  <c r="BO5" i="10"/>
  <c r="BI5" i="10"/>
  <c r="BG5" i="10"/>
  <c r="BA5" i="10"/>
  <c r="AY5" i="10"/>
  <c r="CJ4" i="10"/>
  <c r="CJ5" i="10" s="1"/>
  <c r="CI4" i="10"/>
  <c r="CH4" i="10"/>
  <c r="CH5" i="10" s="1"/>
  <c r="CG4" i="10"/>
  <c r="CG6" i="10" s="1"/>
  <c r="CF4" i="10"/>
  <c r="CF6" i="10" s="1"/>
  <c r="CE4" i="10"/>
  <c r="CE6" i="10" s="1"/>
  <c r="CD4" i="10"/>
  <c r="CD5" i="10" s="1"/>
  <c r="CC4" i="10"/>
  <c r="CC5" i="10" s="1"/>
  <c r="CB4" i="10"/>
  <c r="CB5" i="10" s="1"/>
  <c r="CA4" i="10"/>
  <c r="BZ4" i="10"/>
  <c r="BZ5" i="10" s="1"/>
  <c r="BY4" i="10"/>
  <c r="BY6" i="10" s="1"/>
  <c r="BX4" i="10"/>
  <c r="BX6" i="10" s="1"/>
  <c r="BW4" i="10"/>
  <c r="BW6" i="10" s="1"/>
  <c r="BV4" i="10"/>
  <c r="BV5" i="10" s="1"/>
  <c r="BU4" i="10"/>
  <c r="BU5" i="10" s="1"/>
  <c r="BT4" i="10"/>
  <c r="BT5" i="10" s="1"/>
  <c r="BS4" i="10"/>
  <c r="BR4" i="10"/>
  <c r="BR5" i="10" s="1"/>
  <c r="BQ4" i="10"/>
  <c r="BQ6" i="10" s="1"/>
  <c r="BP4" i="10"/>
  <c r="BP6" i="10" s="1"/>
  <c r="BO4" i="10"/>
  <c r="BO6" i="10" s="1"/>
  <c r="BN4" i="10"/>
  <c r="BN5" i="10" s="1"/>
  <c r="BM4" i="10"/>
  <c r="BM5" i="10" s="1"/>
  <c r="BL4" i="10"/>
  <c r="BL5" i="10" s="1"/>
  <c r="BK4" i="10"/>
  <c r="BJ4" i="10"/>
  <c r="BJ5" i="10" s="1"/>
  <c r="BI4" i="10"/>
  <c r="BI6" i="10" s="1"/>
  <c r="BH4" i="10"/>
  <c r="BH6" i="10" s="1"/>
  <c r="BG4" i="10"/>
  <c r="BG6" i="10" s="1"/>
  <c r="BF4" i="10"/>
  <c r="BF5" i="10" s="1"/>
  <c r="BE4" i="10"/>
  <c r="BE5" i="10" s="1"/>
  <c r="BD4" i="10"/>
  <c r="BD5" i="10" s="1"/>
  <c r="BC4" i="10"/>
  <c r="BB4" i="10"/>
  <c r="BB5" i="10" s="1"/>
  <c r="BA4" i="10"/>
  <c r="BA6" i="10" s="1"/>
  <c r="AZ4" i="10"/>
  <c r="AZ6" i="10" s="1"/>
  <c r="AY4" i="10"/>
  <c r="AY6" i="10" s="1"/>
  <c r="AX4" i="10"/>
  <c r="AX5" i="10" s="1"/>
  <c r="AW4" i="10"/>
  <c r="AW5" i="10" s="1"/>
  <c r="AV4" i="10"/>
  <c r="AV5" i="10" s="1"/>
  <c r="AU4" i="10"/>
  <c r="AT4" i="10"/>
  <c r="AT5" i="10" s="1"/>
  <c r="AS4" i="10"/>
  <c r="AS6" i="10" s="1"/>
  <c r="AR4" i="10"/>
  <c r="AR6" i="10" s="1"/>
  <c r="AQ4" i="10"/>
  <c r="AQ6" i="10" s="1"/>
  <c r="AP4" i="10"/>
  <c r="AO4" i="10"/>
  <c r="AN4" i="10"/>
  <c r="AN6" i="10" s="1"/>
  <c r="AM4" i="10"/>
  <c r="AL4" i="10"/>
  <c r="AL6" i="10" s="1"/>
  <c r="AK4" i="10"/>
  <c r="AK6" i="10" s="1"/>
  <c r="AJ4" i="10"/>
  <c r="AJ6" i="10" s="1"/>
  <c r="AI4" i="10"/>
  <c r="AI6" i="10" s="1"/>
  <c r="AH4" i="10"/>
  <c r="AG4" i="10"/>
  <c r="AF4" i="10"/>
  <c r="AF6" i="10" s="1"/>
  <c r="AE4" i="10"/>
  <c r="AD4" i="10"/>
  <c r="AD6" i="10" s="1"/>
  <c r="AC4" i="10"/>
  <c r="AC6" i="10" s="1"/>
  <c r="AB4" i="10"/>
  <c r="AB6" i="10" s="1"/>
  <c r="AA4" i="10"/>
  <c r="AA6" i="10" s="1"/>
  <c r="Z4" i="10"/>
  <c r="Y4" i="10"/>
  <c r="X4" i="10"/>
  <c r="W4" i="10"/>
  <c r="V4" i="10"/>
  <c r="V6" i="10" s="1"/>
  <c r="U4" i="10"/>
  <c r="U6" i="10" s="1"/>
  <c r="T4" i="10"/>
  <c r="T6" i="10" s="1"/>
  <c r="S4" i="10"/>
  <c r="S6" i="10" s="1"/>
  <c r="R4" i="10"/>
  <c r="Q4" i="10"/>
  <c r="P4" i="10"/>
  <c r="O4" i="10"/>
  <c r="N4" i="10"/>
  <c r="N6" i="10" s="1"/>
  <c r="M4" i="10"/>
  <c r="M6" i="10" s="1"/>
  <c r="L4" i="10"/>
  <c r="L6" i="10" s="1"/>
  <c r="K4" i="10"/>
  <c r="K6" i="10" s="1"/>
  <c r="J4" i="10"/>
  <c r="I4" i="10"/>
  <c r="H4" i="10"/>
  <c r="G4" i="10"/>
  <c r="F4" i="10"/>
  <c r="F6" i="10" s="1"/>
  <c r="E4" i="10"/>
  <c r="E6" i="10" s="1"/>
  <c r="CG3" i="10"/>
  <c r="CE3" i="10"/>
  <c r="BW3" i="10"/>
  <c r="AY3" i="10"/>
  <c r="CJ2" i="10"/>
  <c r="CJ19" i="10" s="1"/>
  <c r="CI2" i="10"/>
  <c r="CH2" i="10"/>
  <c r="CH3" i="10" s="1"/>
  <c r="CG2" i="10"/>
  <c r="CF2" i="10"/>
  <c r="CF3" i="10" s="1"/>
  <c r="CE2" i="10"/>
  <c r="CE19" i="10" s="1"/>
  <c r="CD2" i="10"/>
  <c r="CC2" i="10"/>
  <c r="CB2" i="10"/>
  <c r="CB19" i="10" s="1"/>
  <c r="CA2" i="10"/>
  <c r="BZ2" i="10"/>
  <c r="BZ3" i="10" s="1"/>
  <c r="BY2" i="10"/>
  <c r="BX2" i="10"/>
  <c r="BX19" i="10" s="1"/>
  <c r="BW2" i="10"/>
  <c r="BW19" i="10" s="1"/>
  <c r="BV2" i="10"/>
  <c r="BU2" i="10"/>
  <c r="BT2" i="10"/>
  <c r="BT19" i="10" s="1"/>
  <c r="BS2" i="10"/>
  <c r="BR2" i="10"/>
  <c r="BR3" i="10" s="1"/>
  <c r="BQ2" i="10"/>
  <c r="BP2" i="10"/>
  <c r="BP3" i="10" s="1"/>
  <c r="BO2" i="10"/>
  <c r="BO19" i="10" s="1"/>
  <c r="BN2" i="10"/>
  <c r="BM2" i="10"/>
  <c r="BL2" i="10"/>
  <c r="BL19" i="10" s="1"/>
  <c r="BK2" i="10"/>
  <c r="BJ2" i="10"/>
  <c r="BJ3" i="10" s="1"/>
  <c r="BI2" i="10"/>
  <c r="BH2" i="10"/>
  <c r="BH19" i="10" s="1"/>
  <c r="BG2" i="10"/>
  <c r="BG19" i="10" s="1"/>
  <c r="BF2" i="10"/>
  <c r="BE2" i="10"/>
  <c r="BD2" i="10"/>
  <c r="BC2" i="10"/>
  <c r="BB2" i="10"/>
  <c r="BB3" i="10" s="1"/>
  <c r="BA2" i="10"/>
  <c r="AZ2" i="10"/>
  <c r="AZ19" i="10" s="1"/>
  <c r="AY2" i="10"/>
  <c r="AY19" i="10" s="1"/>
  <c r="AX2" i="10"/>
  <c r="AW2" i="10"/>
  <c r="AV2" i="10"/>
  <c r="AV19" i="10" s="1"/>
  <c r="AU2" i="10"/>
  <c r="AT2" i="10"/>
  <c r="AT3" i="10" s="1"/>
  <c r="AS2" i="10"/>
  <c r="AS5" i="10" s="1"/>
  <c r="AR2" i="10"/>
  <c r="AR19" i="10" s="1"/>
  <c r="AQ2" i="10"/>
  <c r="AQ19" i="10" s="1"/>
  <c r="AP2" i="10"/>
  <c r="AO2" i="10"/>
  <c r="AN2" i="10"/>
  <c r="AN19" i="10" s="1"/>
  <c r="AM2" i="10"/>
  <c r="AL2" i="10"/>
  <c r="AL3" i="10" s="1"/>
  <c r="AK2" i="10"/>
  <c r="AK5" i="10" s="1"/>
  <c r="AJ2" i="10"/>
  <c r="AJ19" i="10" s="1"/>
  <c r="AI2" i="10"/>
  <c r="AI19" i="10" s="1"/>
  <c r="AH2" i="10"/>
  <c r="AG2" i="10"/>
  <c r="AF2" i="10"/>
  <c r="AE2" i="10"/>
  <c r="AD2" i="10"/>
  <c r="AD3" i="10" s="1"/>
  <c r="AC2" i="10"/>
  <c r="AC5" i="10" s="1"/>
  <c r="AB2" i="10"/>
  <c r="AA2" i="10"/>
  <c r="Z2" i="10"/>
  <c r="Y2" i="10"/>
  <c r="X2" i="10"/>
  <c r="W2" i="10"/>
  <c r="V2" i="10"/>
  <c r="V3" i="10" s="1"/>
  <c r="U2" i="10"/>
  <c r="U5" i="10" s="1"/>
  <c r="T2" i="10"/>
  <c r="S2" i="10"/>
  <c r="R2" i="10"/>
  <c r="Q2" i="10"/>
  <c r="P2" i="10"/>
  <c r="O2" i="10"/>
  <c r="N2" i="10"/>
  <c r="N3" i="10" s="1"/>
  <c r="M2" i="10"/>
  <c r="M5" i="10" s="1"/>
  <c r="L2" i="10"/>
  <c r="K2" i="10"/>
  <c r="J2" i="10"/>
  <c r="I2" i="10"/>
  <c r="H2" i="10"/>
  <c r="H19" i="10" s="1"/>
  <c r="G2" i="10"/>
  <c r="F2" i="10"/>
  <c r="F3" i="10" s="1"/>
  <c r="E2" i="10"/>
  <c r="CL12" i="9"/>
  <c r="CL8"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34" i="7"/>
  <c r="AB82" i="11" s="1"/>
  <c r="AB83" i="11" s="1"/>
  <c r="AA34" i="7"/>
  <c r="AA82" i="11" s="1"/>
  <c r="AA83" i="11" s="1"/>
  <c r="Z34" i="7"/>
  <c r="Z82" i="11" s="1"/>
  <c r="Z83" i="11" s="1"/>
  <c r="Y34" i="7"/>
  <c r="Y82" i="11" s="1"/>
  <c r="Y83" i="11" s="1"/>
  <c r="X34" i="7"/>
  <c r="X82" i="11" s="1"/>
  <c r="X83" i="11" s="1"/>
  <c r="W34" i="7"/>
  <c r="V34" i="7"/>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AB17" i="7"/>
  <c r="AA17" i="7"/>
  <c r="Z17" i="7"/>
  <c r="Y17" i="7"/>
  <c r="X17" i="7"/>
  <c r="W17" i="7"/>
  <c r="V17" i="7"/>
  <c r="U17" i="7"/>
  <c r="T17" i="7"/>
  <c r="S17" i="7"/>
  <c r="R17" i="7"/>
  <c r="Q17" i="7"/>
  <c r="P17" i="7"/>
  <c r="O17" i="7"/>
  <c r="N17" i="7"/>
  <c r="M17" i="7"/>
  <c r="L17" i="7"/>
  <c r="K17" i="7"/>
  <c r="J17" i="7"/>
  <c r="I17" i="7"/>
  <c r="H17" i="7"/>
  <c r="G17" i="7"/>
  <c r="F17" i="7"/>
  <c r="E17" i="7"/>
  <c r="AB12" i="7"/>
  <c r="U12" i="7"/>
  <c r="T12" i="7"/>
  <c r="M12" i="7"/>
  <c r="L12" i="7"/>
  <c r="K12" i="7"/>
  <c r="AB11" i="7"/>
  <c r="AB13" i="7" s="1"/>
  <c r="AA11" i="7"/>
  <c r="Z11" i="7"/>
  <c r="Y11" i="7"/>
  <c r="X11" i="7"/>
  <c r="W11"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E24" i="6" s="1"/>
  <c r="AD67" i="6"/>
  <c r="AC67" i="6"/>
  <c r="AB67" i="6"/>
  <c r="AA67" i="6"/>
  <c r="Z67" i="6"/>
  <c r="Y67" i="6"/>
  <c r="X67" i="6"/>
  <c r="W67" i="6"/>
  <c r="W24" i="6" s="1"/>
  <c r="V67" i="6"/>
  <c r="U67" i="6"/>
  <c r="T67" i="6"/>
  <c r="S67" i="6"/>
  <c r="R67" i="6"/>
  <c r="Q67" i="6"/>
  <c r="P67" i="6"/>
  <c r="O67" i="6"/>
  <c r="O24" i="6" s="1"/>
  <c r="N67" i="6"/>
  <c r="M67" i="6"/>
  <c r="L67" i="6"/>
  <c r="K67" i="6"/>
  <c r="J67" i="6"/>
  <c r="I67" i="6"/>
  <c r="H67" i="6"/>
  <c r="G67" i="6"/>
  <c r="G24" i="6" s="1"/>
  <c r="G27" i="6" s="1"/>
  <c r="G32" i="10" s="1"/>
  <c r="F67" i="6"/>
  <c r="E67" i="6"/>
  <c r="D67" i="6"/>
  <c r="C67" i="6"/>
  <c r="B67" i="6"/>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N35" i="6"/>
  <c r="AM35" i="6"/>
  <c r="AL35" i="6"/>
  <c r="AJ35" i="6"/>
  <c r="AI35" i="6"/>
  <c r="AH35" i="6"/>
  <c r="N35" i="6"/>
  <c r="H35" i="6"/>
  <c r="G35" i="6"/>
  <c r="F35" i="6"/>
  <c r="D35" i="6"/>
  <c r="C35" i="6"/>
  <c r="B35" i="6"/>
  <c r="CK29" i="6"/>
  <c r="CJ27" i="6"/>
  <c r="CI27" i="6"/>
  <c r="CI32" i="10" s="1"/>
  <c r="CH27" i="6"/>
  <c r="CH32" i="10" s="1"/>
  <c r="CG27" i="6"/>
  <c r="CG32" i="10" s="1"/>
  <c r="CF27" i="6"/>
  <c r="CF32" i="10" s="1"/>
  <c r="CE27" i="6"/>
  <c r="CE32" i="10" s="1"/>
  <c r="CD27" i="6"/>
  <c r="CD32" i="10" s="1"/>
  <c r="CC27" i="6"/>
  <c r="CC32" i="10" s="1"/>
  <c r="CB27" i="6"/>
  <c r="CA27" i="6"/>
  <c r="CA32" i="10" s="1"/>
  <c r="BZ27" i="6"/>
  <c r="BZ32" i="10" s="1"/>
  <c r="BY27" i="6"/>
  <c r="BY32" i="10" s="1"/>
  <c r="BX27" i="6"/>
  <c r="BX32" i="10" s="1"/>
  <c r="BW27" i="6"/>
  <c r="BW32" i="10" s="1"/>
  <c r="BV27" i="6"/>
  <c r="BV32" i="10" s="1"/>
  <c r="BU27" i="6"/>
  <c r="BU32" i="10" s="1"/>
  <c r="BT27" i="6"/>
  <c r="BS27" i="6"/>
  <c r="BS32" i="10" s="1"/>
  <c r="BR27" i="6"/>
  <c r="BR32" i="10" s="1"/>
  <c r="BQ27" i="6"/>
  <c r="BQ32" i="10" s="1"/>
  <c r="BP27" i="6"/>
  <c r="BP32" i="10" s="1"/>
  <c r="BO27" i="6"/>
  <c r="BO32" i="10" s="1"/>
  <c r="BN27" i="6"/>
  <c r="BN32" i="10" s="1"/>
  <c r="BM27" i="6"/>
  <c r="BM32" i="10" s="1"/>
  <c r="BL27" i="6"/>
  <c r="BK27" i="6"/>
  <c r="BK32" i="10" s="1"/>
  <c r="BJ27" i="6"/>
  <c r="BJ32" i="10" s="1"/>
  <c r="BI27" i="6"/>
  <c r="BI32" i="10" s="1"/>
  <c r="BH27" i="6"/>
  <c r="BH32" i="10" s="1"/>
  <c r="BG27" i="6"/>
  <c r="BG32" i="10" s="1"/>
  <c r="BF27" i="6"/>
  <c r="BF32" i="10" s="1"/>
  <c r="BE27" i="6"/>
  <c r="BE32" i="10" s="1"/>
  <c r="BD27" i="6"/>
  <c r="BC27" i="6"/>
  <c r="BC32" i="10" s="1"/>
  <c r="BB27" i="6"/>
  <c r="BB32" i="10" s="1"/>
  <c r="BA27" i="6"/>
  <c r="BA32" i="10" s="1"/>
  <c r="AZ27" i="6"/>
  <c r="AZ32" i="10" s="1"/>
  <c r="AY27" i="6"/>
  <c r="AY32" i="10" s="1"/>
  <c r="AX27" i="6"/>
  <c r="AX32" i="10" s="1"/>
  <c r="AW27" i="6"/>
  <c r="AW32" i="10" s="1"/>
  <c r="AV27" i="6"/>
  <c r="AU27" i="6"/>
  <c r="AU32" i="10" s="1"/>
  <c r="AT27" i="6"/>
  <c r="AT32" i="10" s="1"/>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S27" i="6" s="1"/>
  <c r="AS32" i="10" s="1"/>
  <c r="AR24" i="6"/>
  <c r="AR27" i="6" s="1"/>
  <c r="AR32" i="10" s="1"/>
  <c r="AQ24" i="6"/>
  <c r="AQ27" i="6" s="1"/>
  <c r="AQ32" i="10" s="1"/>
  <c r="AP24" i="6"/>
  <c r="AP27" i="6" s="1"/>
  <c r="AP32" i="10" s="1"/>
  <c r="AO24" i="6"/>
  <c r="AN24" i="6"/>
  <c r="AN27" i="6" s="1"/>
  <c r="AM24" i="6"/>
  <c r="AM27" i="6" s="1"/>
  <c r="AM32" i="10" s="1"/>
  <c r="AL24" i="6"/>
  <c r="AL27" i="6" s="1"/>
  <c r="AL32" i="10" s="1"/>
  <c r="AK24" i="6"/>
  <c r="AJ24" i="6"/>
  <c r="AJ27" i="6" s="1"/>
  <c r="AJ32" i="10" s="1"/>
  <c r="AI24" i="6"/>
  <c r="AI27" i="6" s="1"/>
  <c r="AI32" i="10" s="1"/>
  <c r="AH24" i="6"/>
  <c r="AH27" i="6" s="1"/>
  <c r="AH32" i="10" s="1"/>
  <c r="AG24" i="6"/>
  <c r="AF24" i="6"/>
  <c r="AD24" i="6"/>
  <c r="AC24" i="6"/>
  <c r="AB24" i="6"/>
  <c r="AA24" i="6"/>
  <c r="Z24" i="6"/>
  <c r="Y24" i="6"/>
  <c r="X24" i="6"/>
  <c r="V24" i="6"/>
  <c r="U24" i="6"/>
  <c r="T24" i="6"/>
  <c r="S24" i="6"/>
  <c r="R24" i="6"/>
  <c r="Q24" i="6"/>
  <c r="P24" i="6"/>
  <c r="N24" i="6"/>
  <c r="M24" i="6"/>
  <c r="L24" i="6"/>
  <c r="K24" i="6"/>
  <c r="K27" i="6" s="1"/>
  <c r="K32" i="10" s="1"/>
  <c r="J24" i="6"/>
  <c r="I24" i="6"/>
  <c r="H24" i="6"/>
  <c r="H27" i="6" s="1"/>
  <c r="F24" i="6"/>
  <c r="F27" i="6" s="1"/>
  <c r="F32" i="10" s="1"/>
  <c r="E24" i="6"/>
  <c r="D24" i="6"/>
  <c r="D27" i="6" s="1"/>
  <c r="C24" i="6"/>
  <c r="C27" i="6" s="1"/>
  <c r="B24" i="6"/>
  <c r="B27" i="6" s="1"/>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O35" i="6" s="1"/>
  <c r="AN23" i="6"/>
  <c r="AM23" i="6"/>
  <c r="AL23" i="6"/>
  <c r="AK23" i="6"/>
  <c r="AK35" i="6" s="1"/>
  <c r="AJ23" i="6"/>
  <c r="AI23" i="6"/>
  <c r="AH23" i="6"/>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M23" i="6"/>
  <c r="M35" i="6" s="1"/>
  <c r="L23" i="6"/>
  <c r="L35" i="6" s="1"/>
  <c r="K23" i="6"/>
  <c r="K35" i="6" s="1"/>
  <c r="J23" i="6"/>
  <c r="J35" i="6" s="1"/>
  <c r="I23" i="6"/>
  <c r="I35" i="6" s="1"/>
  <c r="H23" i="6"/>
  <c r="G23" i="6"/>
  <c r="F23" i="6"/>
  <c r="E23" i="6"/>
  <c r="E35" i="6" s="1"/>
  <c r="D23" i="6"/>
  <c r="C23" i="6"/>
  <c r="B23" i="6"/>
  <c r="CK16" i="6"/>
  <c r="CH15" i="6"/>
  <c r="BZ15" i="6"/>
  <c r="BR15" i="6"/>
  <c r="BJ15" i="6"/>
  <c r="BB15" i="6"/>
  <c r="AT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O18" i="10" s="1"/>
  <c r="AN12" i="6"/>
  <c r="AM12" i="6"/>
  <c r="AL12" i="6"/>
  <c r="AK12" i="6"/>
  <c r="AK18" i="10" s="1"/>
  <c r="AJ12" i="6"/>
  <c r="AI12" i="6"/>
  <c r="AH12" i="6"/>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M12" i="6"/>
  <c r="M18" i="10" s="1"/>
  <c r="L12" i="6"/>
  <c r="L18" i="10" s="1"/>
  <c r="K12" i="6"/>
  <c r="K18" i="10" s="1"/>
  <c r="J12" i="6"/>
  <c r="J18" i="10" s="1"/>
  <c r="I12" i="6"/>
  <c r="I18" i="10" s="1"/>
  <c r="H12" i="6"/>
  <c r="G12" i="6"/>
  <c r="F12" i="6"/>
  <c r="E12" i="6"/>
  <c r="E18" i="10" s="1"/>
  <c r="D12" i="6"/>
  <c r="C12" i="6"/>
  <c r="B12" i="6"/>
  <c r="CK6" i="6"/>
  <c r="CK7" i="10" s="1"/>
  <c r="CK9" i="10" s="1"/>
  <c r="CJ6" i="6"/>
  <c r="CJ7" i="10" s="1"/>
  <c r="CI6" i="6"/>
  <c r="CI7" i="10" s="1"/>
  <c r="CH6" i="6"/>
  <c r="CH7" i="10" s="1"/>
  <c r="CG6" i="6"/>
  <c r="CG7" i="10" s="1"/>
  <c r="CF6" i="6"/>
  <c r="CF7" i="10" s="1"/>
  <c r="CE6" i="6"/>
  <c r="CE7" i="10" s="1"/>
  <c r="CD6" i="6"/>
  <c r="CD7" i="10" s="1"/>
  <c r="CC6" i="6"/>
  <c r="CC7" i="10" s="1"/>
  <c r="CB6" i="6"/>
  <c r="CB7" i="10" s="1"/>
  <c r="CA6" i="6"/>
  <c r="CA7" i="10" s="1"/>
  <c r="BZ6" i="6"/>
  <c r="BZ7" i="10" s="1"/>
  <c r="BY6" i="6"/>
  <c r="BY7" i="10" s="1"/>
  <c r="BX6" i="6"/>
  <c r="BX7" i="10" s="1"/>
  <c r="BW6" i="6"/>
  <c r="BW7" i="10" s="1"/>
  <c r="BV6" i="6"/>
  <c r="BV7" i="10" s="1"/>
  <c r="BU6" i="6"/>
  <c r="BU7" i="10" s="1"/>
  <c r="BT6" i="6"/>
  <c r="BT7" i="10" s="1"/>
  <c r="BS6" i="6"/>
  <c r="BS7" i="10" s="1"/>
  <c r="BR6" i="6"/>
  <c r="BR7" i="10" s="1"/>
  <c r="BQ6" i="6"/>
  <c r="BQ7" i="10" s="1"/>
  <c r="BP6" i="6"/>
  <c r="BP7" i="10" s="1"/>
  <c r="BO6" i="6"/>
  <c r="BO7" i="10" s="1"/>
  <c r="BN6" i="6"/>
  <c r="BN7" i="10" s="1"/>
  <c r="BM6" i="6"/>
  <c r="BM7" i="10" s="1"/>
  <c r="BL6" i="6"/>
  <c r="BL7" i="10" s="1"/>
  <c r="BK6" i="6"/>
  <c r="BK7" i="10" s="1"/>
  <c r="BJ6" i="6"/>
  <c r="BJ7" i="10" s="1"/>
  <c r="BI6" i="6"/>
  <c r="BI7" i="10" s="1"/>
  <c r="BH6" i="6"/>
  <c r="BH7" i="10" s="1"/>
  <c r="BG6" i="6"/>
  <c r="BG7" i="10" s="1"/>
  <c r="BF6" i="6"/>
  <c r="BF7" i="10" s="1"/>
  <c r="BE6" i="6"/>
  <c r="BE7" i="10" s="1"/>
  <c r="BD6" i="6"/>
  <c r="BD7" i="10" s="1"/>
  <c r="BC6" i="6"/>
  <c r="BC7" i="10" s="1"/>
  <c r="BB6" i="6"/>
  <c r="BB7" i="10" s="1"/>
  <c r="BA6" i="6"/>
  <c r="BA7" i="10" s="1"/>
  <c r="AZ6" i="6"/>
  <c r="AZ7" i="10" s="1"/>
  <c r="AY6" i="6"/>
  <c r="AY7" i="10" s="1"/>
  <c r="AX6" i="6"/>
  <c r="AX7" i="10" s="1"/>
  <c r="AW6" i="6"/>
  <c r="AW7" i="10" s="1"/>
  <c r="AV6" i="6"/>
  <c r="AV7" i="10" s="1"/>
  <c r="AU6" i="6"/>
  <c r="AU7" i="10" s="1"/>
  <c r="AT6" i="6"/>
  <c r="AT7" i="10" s="1"/>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E8" i="8" s="1"/>
  <c r="D107" i="5"/>
  <c r="C107" i="5"/>
  <c r="B107" i="5"/>
  <c r="D89" i="5"/>
  <c r="D108" i="5" s="1"/>
  <c r="C89" i="5"/>
  <c r="C108" i="5" s="1"/>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K72" i="5"/>
  <c r="K10" i="9" s="1"/>
  <c r="J72" i="5"/>
  <c r="I72" i="5"/>
  <c r="H72" i="5"/>
  <c r="H10" i="9" s="1"/>
  <c r="G72" i="5"/>
  <c r="G10" i="9" s="1"/>
  <c r="F72" i="5"/>
  <c r="F10" i="9" s="1"/>
  <c r="E72" i="5"/>
  <c r="CL70" i="5"/>
  <c r="CL9" i="9" s="1"/>
  <c r="CL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C31" i="9" s="1"/>
  <c r="CB49" i="5"/>
  <c r="CB6" i="9" s="1"/>
  <c r="CA49" i="5"/>
  <c r="CA6" i="9" s="1"/>
  <c r="BZ49" i="5"/>
  <c r="BZ6" i="9" s="1"/>
  <c r="BY49" i="5"/>
  <c r="BY6" i="9" s="1"/>
  <c r="BX49" i="5"/>
  <c r="BX6" i="9" s="1"/>
  <c r="BW49" i="5"/>
  <c r="BW6" i="9" s="1"/>
  <c r="BV49" i="5"/>
  <c r="BV6" i="9" s="1"/>
  <c r="BU49" i="5"/>
  <c r="BU6" i="9" s="1"/>
  <c r="BU31" i="9" s="1"/>
  <c r="BT49" i="5"/>
  <c r="BT6" i="9" s="1"/>
  <c r="BS49" i="5"/>
  <c r="BS6" i="9" s="1"/>
  <c r="BR49" i="5"/>
  <c r="BR6" i="9" s="1"/>
  <c r="BQ49" i="5"/>
  <c r="BQ6" i="9" s="1"/>
  <c r="BP49" i="5"/>
  <c r="BP6" i="9" s="1"/>
  <c r="BO49" i="5"/>
  <c r="BO6" i="9" s="1"/>
  <c r="BN49" i="5"/>
  <c r="BN6" i="9" s="1"/>
  <c r="BM49" i="5"/>
  <c r="BM6" i="9" s="1"/>
  <c r="BM31" i="9" s="1"/>
  <c r="BL49" i="5"/>
  <c r="BL6" i="9" s="1"/>
  <c r="BK49" i="5"/>
  <c r="BK6" i="9" s="1"/>
  <c r="BJ49" i="5"/>
  <c r="BJ6" i="9" s="1"/>
  <c r="BI49" i="5"/>
  <c r="BI6" i="9" s="1"/>
  <c r="BH49" i="5"/>
  <c r="BH6" i="9" s="1"/>
  <c r="BG49" i="5"/>
  <c r="BG6" i="9" s="1"/>
  <c r="BF49" i="5"/>
  <c r="BF6" i="9" s="1"/>
  <c r="BE49" i="5"/>
  <c r="BE6" i="9" s="1"/>
  <c r="BE31" i="9" s="1"/>
  <c r="BD49" i="5"/>
  <c r="BD6" i="9" s="1"/>
  <c r="BC49" i="5"/>
  <c r="BC6" i="9" s="1"/>
  <c r="BB49" i="5"/>
  <c r="BB6" i="9" s="1"/>
  <c r="BA49" i="5"/>
  <c r="BA6" i="9" s="1"/>
  <c r="AZ49" i="5"/>
  <c r="AZ6" i="9" s="1"/>
  <c r="AY49" i="5"/>
  <c r="AY6" i="9" s="1"/>
  <c r="AX49" i="5"/>
  <c r="AX6" i="9" s="1"/>
  <c r="AW49" i="5"/>
  <c r="AW6" i="9" s="1"/>
  <c r="AW31" i="9" s="1"/>
  <c r="AV49" i="5"/>
  <c r="AV6" i="9" s="1"/>
  <c r="AU49" i="5"/>
  <c r="AU6" i="9" s="1"/>
  <c r="AT49" i="5"/>
  <c r="AT6" i="9" s="1"/>
  <c r="AS49" i="5"/>
  <c r="AS6" i="9" s="1"/>
  <c r="AR49" i="5"/>
  <c r="AR6" i="9" s="1"/>
  <c r="AQ49" i="5"/>
  <c r="AQ6" i="9" s="1"/>
  <c r="AP49" i="5"/>
  <c r="AP6" i="9" s="1"/>
  <c r="AO49" i="5"/>
  <c r="AO6" i="9" s="1"/>
  <c r="AO31"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CA30" i="9" s="1"/>
  <c r="BZ33" i="5"/>
  <c r="BZ5" i="9" s="1"/>
  <c r="BY33" i="5"/>
  <c r="BY5" i="9" s="1"/>
  <c r="BX33" i="5"/>
  <c r="BX5" i="9" s="1"/>
  <c r="BW33" i="5"/>
  <c r="BW5" i="9" s="1"/>
  <c r="BV33" i="5"/>
  <c r="BV5" i="9" s="1"/>
  <c r="BU33" i="5"/>
  <c r="BU5" i="9" s="1"/>
  <c r="BT33" i="5"/>
  <c r="BT5" i="9" s="1"/>
  <c r="BS33" i="5"/>
  <c r="BS5" i="9" s="1"/>
  <c r="BS30" i="9" s="1"/>
  <c r="BR33" i="5"/>
  <c r="BR5" i="9" s="1"/>
  <c r="BQ33" i="5"/>
  <c r="BQ5" i="9" s="1"/>
  <c r="BP33" i="5"/>
  <c r="BP5" i="9" s="1"/>
  <c r="BO33" i="5"/>
  <c r="BO5" i="9" s="1"/>
  <c r="BN33" i="5"/>
  <c r="BN5" i="9" s="1"/>
  <c r="BM33" i="5"/>
  <c r="BM5" i="9" s="1"/>
  <c r="BL33" i="5"/>
  <c r="BL5" i="9" s="1"/>
  <c r="BK33" i="5"/>
  <c r="BK5" i="9" s="1"/>
  <c r="BK30" i="9" s="1"/>
  <c r="BJ33" i="5"/>
  <c r="BJ5" i="9" s="1"/>
  <c r="BI33" i="5"/>
  <c r="BI5" i="9" s="1"/>
  <c r="BH33" i="5"/>
  <c r="BH5" i="9" s="1"/>
  <c r="BG33" i="5"/>
  <c r="BG5" i="9" s="1"/>
  <c r="BF33" i="5"/>
  <c r="BF5" i="9" s="1"/>
  <c r="BE33" i="5"/>
  <c r="BE5" i="9" s="1"/>
  <c r="BD33" i="5"/>
  <c r="BD5" i="9" s="1"/>
  <c r="BC33" i="5"/>
  <c r="BC5" i="9" s="1"/>
  <c r="BC30" i="9" s="1"/>
  <c r="BB33" i="5"/>
  <c r="BB5" i="9" s="1"/>
  <c r="BA33" i="5"/>
  <c r="BA5" i="9" s="1"/>
  <c r="AZ33" i="5"/>
  <c r="AZ5" i="9" s="1"/>
  <c r="AY33" i="5"/>
  <c r="AY5" i="9" s="1"/>
  <c r="AX33" i="5"/>
  <c r="AX5" i="9" s="1"/>
  <c r="AW33" i="5"/>
  <c r="AW5" i="9" s="1"/>
  <c r="AV33" i="5"/>
  <c r="AV5" i="9" s="1"/>
  <c r="AU33" i="5"/>
  <c r="AU5" i="9" s="1"/>
  <c r="AU30"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Q35" i="7" s="1"/>
  <c r="AP17" i="5"/>
  <c r="AP35" i="7" s="1"/>
  <c r="AO17" i="5"/>
  <c r="AO35" i="7" s="1"/>
  <c r="AN17" i="5"/>
  <c r="AN35" i="7" s="1"/>
  <c r="AM17" i="5"/>
  <c r="AM35" i="7" s="1"/>
  <c r="AL17" i="5"/>
  <c r="AL35" i="7" s="1"/>
  <c r="AK17" i="5"/>
  <c r="AK35" i="7" s="1"/>
  <c r="AJ17" i="5"/>
  <c r="AJ35" i="7" s="1"/>
  <c r="AI17" i="5"/>
  <c r="AI35" i="7" s="1"/>
  <c r="AH17" i="5"/>
  <c r="AH35" i="7" s="1"/>
  <c r="AG17" i="5"/>
  <c r="AG35" i="7" s="1"/>
  <c r="AF17" i="5"/>
  <c r="AF35" i="7" s="1"/>
  <c r="AE17" i="5"/>
  <c r="AE35" i="7" s="1"/>
  <c r="AD17" i="5"/>
  <c r="AD35"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D17" i="5"/>
  <c r="C17" i="5"/>
  <c r="C70" i="5" s="1"/>
  <c r="B17" i="5"/>
  <c r="L27" i="6" l="1"/>
  <c r="N27" i="6"/>
  <c r="N32" i="10" s="1"/>
  <c r="K19" i="10"/>
  <c r="P27" i="6"/>
  <c r="L19" i="10"/>
  <c r="P19" i="10"/>
  <c r="O27" i="6"/>
  <c r="O32" i="10" s="1"/>
  <c r="J27" i="6"/>
  <c r="J32" i="10" s="1"/>
  <c r="F25" i="12"/>
  <c r="N25" i="12"/>
  <c r="V25" i="12"/>
  <c r="AD25" i="12"/>
  <c r="AL25" i="12"/>
  <c r="AT25" i="12"/>
  <c r="BB25" i="12"/>
  <c r="BJ25" i="12"/>
  <c r="BR25" i="12"/>
  <c r="BZ25" i="12"/>
  <c r="CH25" i="12"/>
  <c r="I25" i="12"/>
  <c r="Q25" i="12"/>
  <c r="Y25" i="12"/>
  <c r="AG25" i="12"/>
  <c r="AO25" i="12"/>
  <c r="AW25" i="12"/>
  <c r="BE25" i="12"/>
  <c r="BM25" i="12"/>
  <c r="BU25" i="12"/>
  <c r="L12" i="12"/>
  <c r="T12" i="12"/>
  <c r="AB12" i="12"/>
  <c r="AJ12" i="12"/>
  <c r="AR12" i="12"/>
  <c r="AZ12" i="12"/>
  <c r="BH12" i="12"/>
  <c r="BP12" i="12"/>
  <c r="BP13" i="12" s="1"/>
  <c r="BX12" i="12"/>
  <c r="CF12" i="12"/>
  <c r="G12" i="12"/>
  <c r="O12" i="12"/>
  <c r="W12" i="12"/>
  <c r="AE12" i="12"/>
  <c r="AM12" i="12"/>
  <c r="AU12" i="12"/>
  <c r="AU13" i="12" s="1"/>
  <c r="BC12" i="12"/>
  <c r="BK12" i="12"/>
  <c r="BS12" i="12"/>
  <c r="CA12" i="12"/>
  <c r="CI12" i="12"/>
  <c r="K13" i="7"/>
  <c r="L13" i="7"/>
  <c r="T13" i="7"/>
  <c r="AN7" i="10"/>
  <c r="AN7" i="6"/>
  <c r="AO7" i="10"/>
  <c r="AO7" i="6"/>
  <c r="AP7" i="10"/>
  <c r="AP7" i="6"/>
  <c r="AQ7" i="10"/>
  <c r="AQ7" i="6"/>
  <c r="AR7" i="10"/>
  <c r="AR7" i="6"/>
  <c r="AK7" i="10"/>
  <c r="AK7" i="6"/>
  <c r="AS7" i="10"/>
  <c r="AS7" i="6"/>
  <c r="AL7" i="10"/>
  <c r="AL7" i="6"/>
  <c r="AM7" i="10"/>
  <c r="AM7" i="6"/>
  <c r="H7" i="10"/>
  <c r="H7" i="6"/>
  <c r="P7" i="10"/>
  <c r="P7" i="6"/>
  <c r="X7" i="10"/>
  <c r="X7" i="6"/>
  <c r="AF7" i="10"/>
  <c r="AF7" i="6"/>
  <c r="I7" i="10"/>
  <c r="I7" i="6"/>
  <c r="Q7" i="10"/>
  <c r="Q7" i="6"/>
  <c r="Y7" i="10"/>
  <c r="Y7" i="6"/>
  <c r="AG7" i="10"/>
  <c r="AG7" i="6"/>
  <c r="J7" i="10"/>
  <c r="J7" i="6"/>
  <c r="R7" i="10"/>
  <c r="R7" i="6"/>
  <c r="Z7" i="10"/>
  <c r="Z7" i="6"/>
  <c r="AH7" i="10"/>
  <c r="AH7" i="6"/>
  <c r="K7" i="10"/>
  <c r="K7" i="6"/>
  <c r="S7" i="10"/>
  <c r="S7" i="6"/>
  <c r="AA7" i="10"/>
  <c r="AA7" i="6"/>
  <c r="AI7" i="10"/>
  <c r="AI7" i="6"/>
  <c r="L7" i="10"/>
  <c r="L7" i="6"/>
  <c r="T7" i="10"/>
  <c r="T7" i="6"/>
  <c r="AB7" i="10"/>
  <c r="AB7" i="6"/>
  <c r="AJ7" i="10"/>
  <c r="AJ7" i="6"/>
  <c r="E7" i="10"/>
  <c r="E7" i="6"/>
  <c r="M7" i="10"/>
  <c r="M7" i="6"/>
  <c r="U7" i="10"/>
  <c r="U7" i="6"/>
  <c r="AC7" i="10"/>
  <c r="AC7" i="6"/>
  <c r="E5" i="10"/>
  <c r="E26" i="10"/>
  <c r="F7" i="10"/>
  <c r="F7" i="6"/>
  <c r="N7" i="10"/>
  <c r="N7" i="6"/>
  <c r="V7" i="10"/>
  <c r="V7" i="6"/>
  <c r="AD7" i="10"/>
  <c r="AD7" i="6"/>
  <c r="G7" i="10"/>
  <c r="G7" i="6"/>
  <c r="O7" i="10"/>
  <c r="O7" i="6"/>
  <c r="W7" i="10"/>
  <c r="W7" i="6"/>
  <c r="AE7" i="10"/>
  <c r="AE7" i="6"/>
  <c r="H28" i="11"/>
  <c r="P28" i="11"/>
  <c r="X28" i="11"/>
  <c r="AF28" i="11"/>
  <c r="AN28" i="11"/>
  <c r="M22" i="9"/>
  <c r="I22" i="9"/>
  <c r="I23" i="9"/>
  <c r="M23" i="9"/>
  <c r="AC31" i="12"/>
  <c r="Y31" i="12"/>
  <c r="U31" i="12"/>
  <c r="K25" i="12"/>
  <c r="K26" i="12" s="1"/>
  <c r="K27" i="12" s="1"/>
  <c r="S25" i="12"/>
  <c r="S26" i="12" s="1"/>
  <c r="S27" i="12" s="1"/>
  <c r="E12" i="12"/>
  <c r="M12" i="12"/>
  <c r="U12" i="12"/>
  <c r="AC12" i="12"/>
  <c r="AK12" i="12"/>
  <c r="AS12" i="12"/>
  <c r="AS13" i="12" s="1"/>
  <c r="BA12" i="12"/>
  <c r="BI12" i="12"/>
  <c r="BQ12" i="12"/>
  <c r="BY12" i="12"/>
  <c r="CG12" i="12"/>
  <c r="CF28" i="11"/>
  <c r="H12" i="12"/>
  <c r="P12" i="12"/>
  <c r="P13" i="12" s="1"/>
  <c r="X12" i="12"/>
  <c r="AF12" i="12"/>
  <c r="AN12" i="12"/>
  <c r="AV12" i="12"/>
  <c r="BD12" i="12"/>
  <c r="BL12" i="12"/>
  <c r="BT12" i="12"/>
  <c r="CB12" i="12"/>
  <c r="CB13" i="12" s="1"/>
  <c r="CJ12" i="12"/>
  <c r="E19" i="7"/>
  <c r="E21" i="7" s="1"/>
  <c r="M19" i="7"/>
  <c r="M21" i="7" s="1"/>
  <c r="U19" i="7"/>
  <c r="U21" i="7" s="1"/>
  <c r="B50" i="5"/>
  <c r="B69" i="5" s="1"/>
  <c r="B70" i="5" s="1"/>
  <c r="G12" i="7"/>
  <c r="G13" i="7" s="1"/>
  <c r="O12" i="7"/>
  <c r="O13" i="7" s="1"/>
  <c r="W12" i="7"/>
  <c r="W13" i="7" s="1"/>
  <c r="F19" i="7"/>
  <c r="F21" i="7" s="1"/>
  <c r="N19" i="7"/>
  <c r="N21" i="7" s="1"/>
  <c r="V19" i="7"/>
  <c r="V21" i="7" s="1"/>
  <c r="P12" i="7"/>
  <c r="P13" i="7" s="1"/>
  <c r="H12" i="7"/>
  <c r="H13" i="7" s="1"/>
  <c r="X12" i="7"/>
  <c r="X13" i="7" s="1"/>
  <c r="E12" i="7"/>
  <c r="AD27" i="6"/>
  <c r="AD32" i="10" s="1"/>
  <c r="AE27" i="6"/>
  <c r="AE32" i="10" s="1"/>
  <c r="AF27" i="6"/>
  <c r="AF19" i="10"/>
  <c r="N12" i="7"/>
  <c r="F12" i="7"/>
  <c r="V12" i="7"/>
  <c r="I12" i="7"/>
  <c r="I13" i="7" s="1"/>
  <c r="M82" i="11"/>
  <c r="M83" i="11" s="1"/>
  <c r="Q12" i="7"/>
  <c r="Q13" i="7" s="1"/>
  <c r="U82" i="11"/>
  <c r="U83" i="11" s="1"/>
  <c r="Y12" i="7"/>
  <c r="Y13" i="7" s="1"/>
  <c r="AC82" i="11"/>
  <c r="AC83" i="11" s="1"/>
  <c r="J12" i="7"/>
  <c r="J13" i="7" s="1"/>
  <c r="N82" i="11"/>
  <c r="N83" i="11" s="1"/>
  <c r="R12" i="7"/>
  <c r="R13" i="7" s="1"/>
  <c r="V82" i="11"/>
  <c r="V83" i="11" s="1"/>
  <c r="Z12" i="7"/>
  <c r="Z13" i="7" s="1"/>
  <c r="AD82" i="11"/>
  <c r="AD83" i="11" s="1"/>
  <c r="S12" i="7"/>
  <c r="S13" i="7" s="1"/>
  <c r="W82" i="11"/>
  <c r="W83" i="11" s="1"/>
  <c r="AA12" i="7"/>
  <c r="AA13" i="7"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Q27" i="6"/>
  <c r="Q32" i="10" s="1"/>
  <c r="Y27" i="6"/>
  <c r="Y32" i="10" s="1"/>
  <c r="M27" i="6"/>
  <c r="M32" i="10" s="1"/>
  <c r="I27" i="6"/>
  <c r="E27" i="6"/>
  <c r="E32" i="10" s="1"/>
  <c r="E11" i="7"/>
  <c r="M11" i="7"/>
  <c r="M13" i="7" s="1"/>
  <c r="U11" i="7"/>
  <c r="U13" i="7" s="1"/>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Z19" i="7"/>
  <c r="Z21" i="7" s="1"/>
  <c r="K19" i="7"/>
  <c r="K21" i="7" s="1"/>
  <c r="S19" i="7"/>
  <c r="S21" i="7" s="1"/>
  <c r="AA19" i="7"/>
  <c r="AA21" i="7" s="1"/>
  <c r="L19" i="7"/>
  <c r="L21" i="7" s="1"/>
  <c r="T19" i="7"/>
  <c r="T21" i="7" s="1"/>
  <c r="AB19" i="7"/>
  <c r="AB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T9" i="10"/>
  <c r="T8" i="10"/>
  <c r="CF9" i="10"/>
  <c r="CF8" i="10"/>
  <c r="AT28" i="10"/>
  <c r="AT31" i="6"/>
  <c r="E9" i="10"/>
  <c r="E8" i="10"/>
  <c r="M9" i="10"/>
  <c r="M8" i="10"/>
  <c r="U9" i="10"/>
  <c r="U8" i="10"/>
  <c r="AC9" i="10"/>
  <c r="AC8" i="10"/>
  <c r="AK9" i="10"/>
  <c r="AK8" i="10"/>
  <c r="AS9" i="10"/>
  <c r="AS8" i="10"/>
  <c r="BA9" i="10"/>
  <c r="BA8" i="10"/>
  <c r="BQ9" i="10"/>
  <c r="BQ8" i="10"/>
  <c r="BY9" i="10"/>
  <c r="BY8" i="10"/>
  <c r="CG9" i="10"/>
  <c r="CG8" i="10"/>
  <c r="G15" i="6"/>
  <c r="G20" i="11" s="1"/>
  <c r="G21" i="11" s="1"/>
  <c r="O15" i="6"/>
  <c r="O20" i="11" s="1"/>
  <c r="O21" i="11" s="1"/>
  <c r="W15" i="6"/>
  <c r="W20" i="11" s="1"/>
  <c r="W21" i="11" s="1"/>
  <c r="AE15" i="6"/>
  <c r="AE20" i="11" s="1"/>
  <c r="AE21" i="11" s="1"/>
  <c r="AM15" i="6"/>
  <c r="AM20" i="11" s="1"/>
  <c r="AM21" i="11" s="1"/>
  <c r="AU15" i="6"/>
  <c r="BC15" i="6"/>
  <c r="BK15" i="6"/>
  <c r="BS15" i="6"/>
  <c r="CA15" i="6"/>
  <c r="CI15" i="6"/>
  <c r="L9" i="10"/>
  <c r="L8" i="10"/>
  <c r="BP9" i="10"/>
  <c r="BP8" i="10"/>
  <c r="BR28" i="10"/>
  <c r="BR31" i="6"/>
  <c r="F8" i="10"/>
  <c r="F9" i="10"/>
  <c r="N8" i="10"/>
  <c r="N9" i="10"/>
  <c r="V8" i="10"/>
  <c r="V9" i="10"/>
  <c r="AD8" i="10"/>
  <c r="AD9" i="10"/>
  <c r="AL8" i="10"/>
  <c r="AL9" i="10"/>
  <c r="AT8" i="10"/>
  <c r="AT9" i="10"/>
  <c r="BB8" i="10"/>
  <c r="BB9" i="10"/>
  <c r="BJ8" i="10"/>
  <c r="BJ9" i="10"/>
  <c r="BR8" i="10"/>
  <c r="BR9" i="10"/>
  <c r="BZ8" i="10"/>
  <c r="BZ9" i="10"/>
  <c r="CH8" i="10"/>
  <c r="CH9" i="10"/>
  <c r="H15" i="6"/>
  <c r="H20" i="11" s="1"/>
  <c r="H21" i="11" s="1"/>
  <c r="P15" i="6"/>
  <c r="P20" i="11" s="1"/>
  <c r="P21" i="11" s="1"/>
  <c r="X15" i="6"/>
  <c r="X20" i="11" s="1"/>
  <c r="X21" i="11" s="1"/>
  <c r="AF15" i="6"/>
  <c r="AF20" i="11" s="1"/>
  <c r="AF21" i="11" s="1"/>
  <c r="AN15" i="6"/>
  <c r="AN20" i="11" s="1"/>
  <c r="AN21" i="11" s="1"/>
  <c r="AV15" i="6"/>
  <c r="BD15" i="6"/>
  <c r="BL15" i="6"/>
  <c r="BT15" i="6"/>
  <c r="CB15" i="6"/>
  <c r="CJ15" i="6"/>
  <c r="AZ9" i="10"/>
  <c r="AZ8" i="10"/>
  <c r="BZ28" i="10"/>
  <c r="BZ31" i="6"/>
  <c r="L32" i="10"/>
  <c r="G8" i="10"/>
  <c r="G9" i="10"/>
  <c r="O8" i="10"/>
  <c r="O9" i="10"/>
  <c r="W8" i="10"/>
  <c r="W9" i="10"/>
  <c r="AE8" i="10"/>
  <c r="AE9" i="10"/>
  <c r="AM8" i="10"/>
  <c r="AM9" i="10"/>
  <c r="AU8" i="10"/>
  <c r="AU9" i="10"/>
  <c r="BC8" i="10"/>
  <c r="BC9" i="10"/>
  <c r="BK8" i="10"/>
  <c r="BK9" i="10"/>
  <c r="BS8" i="10"/>
  <c r="BS9" i="10"/>
  <c r="CA8" i="10"/>
  <c r="CA9" i="10"/>
  <c r="CI8" i="10"/>
  <c r="CI9" i="10"/>
  <c r="I15" i="6"/>
  <c r="I20" i="11" s="1"/>
  <c r="I21" i="11" s="1"/>
  <c r="Q15" i="6"/>
  <c r="Q20" i="11" s="1"/>
  <c r="Q21" i="11" s="1"/>
  <c r="Y15" i="6"/>
  <c r="Y20" i="11" s="1"/>
  <c r="Y21" i="11" s="1"/>
  <c r="AG15" i="6"/>
  <c r="AG20" i="11" s="1"/>
  <c r="AG21" i="11" s="1"/>
  <c r="AO15" i="6"/>
  <c r="AO20" i="11" s="1"/>
  <c r="AO21" i="11" s="1"/>
  <c r="AW15" i="6"/>
  <c r="BE15" i="6"/>
  <c r="BM15" i="6"/>
  <c r="BU15" i="6"/>
  <c r="CC15" i="6"/>
  <c r="AR9" i="10"/>
  <c r="AR8" i="10"/>
  <c r="CH28" i="10"/>
  <c r="CH31" i="6"/>
  <c r="H8" i="10"/>
  <c r="H9" i="10"/>
  <c r="P8" i="10"/>
  <c r="P9" i="10"/>
  <c r="X8" i="10"/>
  <c r="X9" i="10"/>
  <c r="AF8" i="10"/>
  <c r="AF9" i="10"/>
  <c r="AN8" i="10"/>
  <c r="AN9" i="10"/>
  <c r="AV8" i="10"/>
  <c r="AV9" i="10"/>
  <c r="BD8" i="10"/>
  <c r="BD9" i="10"/>
  <c r="BL8" i="10"/>
  <c r="BL9" i="10"/>
  <c r="BT8" i="10"/>
  <c r="BT9" i="10"/>
  <c r="CB8" i="10"/>
  <c r="CB9" i="10"/>
  <c r="CJ8" i="10"/>
  <c r="CJ9" i="10"/>
  <c r="B15" i="6"/>
  <c r="J15" i="6"/>
  <c r="J20" i="11" s="1"/>
  <c r="J21" i="11" s="1"/>
  <c r="R15" i="6"/>
  <c r="R20" i="11" s="1"/>
  <c r="R21" i="11" s="1"/>
  <c r="Z15" i="6"/>
  <c r="Z20" i="11" s="1"/>
  <c r="Z21" i="11" s="1"/>
  <c r="AH15" i="6"/>
  <c r="AH20" i="11" s="1"/>
  <c r="AH21" i="11" s="1"/>
  <c r="AP15" i="6"/>
  <c r="AP20" i="11" s="1"/>
  <c r="AP21" i="11" s="1"/>
  <c r="AX15" i="6"/>
  <c r="BF15" i="6"/>
  <c r="BN15" i="6"/>
  <c r="BV15" i="6"/>
  <c r="CD15" i="6"/>
  <c r="H32" i="10"/>
  <c r="P32" i="10"/>
  <c r="X32" i="10"/>
  <c r="AF32" i="10"/>
  <c r="AN32" i="10"/>
  <c r="AV32" i="10"/>
  <c r="BD32" i="10"/>
  <c r="BL32" i="10"/>
  <c r="BT32" i="10"/>
  <c r="CB32" i="10"/>
  <c r="CJ32" i="10"/>
  <c r="AB9" i="10"/>
  <c r="AB8" i="10"/>
  <c r="BX9" i="10"/>
  <c r="BX8" i="10"/>
  <c r="BB28" i="10"/>
  <c r="BB31" i="6"/>
  <c r="I8" i="10"/>
  <c r="I9" i="10"/>
  <c r="Q8" i="10"/>
  <c r="Q9" i="10"/>
  <c r="Y8" i="10"/>
  <c r="Y9" i="10"/>
  <c r="AG8" i="10"/>
  <c r="AG9" i="10"/>
  <c r="AO8" i="10"/>
  <c r="AO9" i="10"/>
  <c r="AW8" i="10"/>
  <c r="AW9" i="10"/>
  <c r="BE8" i="10"/>
  <c r="BE9" i="10"/>
  <c r="BM8" i="10"/>
  <c r="BM9" i="10"/>
  <c r="BU8" i="10"/>
  <c r="BU9" i="10"/>
  <c r="CC8" i="10"/>
  <c r="CC9" i="10"/>
  <c r="C15" i="6"/>
  <c r="K15" i="6"/>
  <c r="K20" i="11" s="1"/>
  <c r="K21" i="11" s="1"/>
  <c r="S15" i="6"/>
  <c r="S20" i="11" s="1"/>
  <c r="S21" i="11" s="1"/>
  <c r="AA15" i="6"/>
  <c r="AA20" i="11" s="1"/>
  <c r="AA21" i="11" s="1"/>
  <c r="AI15" i="6"/>
  <c r="AI20" i="11" s="1"/>
  <c r="AI21" i="11" s="1"/>
  <c r="AQ15" i="6"/>
  <c r="AQ20" i="11" s="1"/>
  <c r="AQ21" i="11" s="1"/>
  <c r="AY15" i="6"/>
  <c r="BG15" i="6"/>
  <c r="BO15" i="6"/>
  <c r="BW15" i="6"/>
  <c r="CE15" i="6"/>
  <c r="I32" i="10"/>
  <c r="J9" i="10"/>
  <c r="J8" i="10"/>
  <c r="R9" i="10"/>
  <c r="R8" i="10"/>
  <c r="Z9" i="10"/>
  <c r="Z8" i="10"/>
  <c r="AH9" i="10"/>
  <c r="AH8" i="10"/>
  <c r="AP9" i="10"/>
  <c r="AP8" i="10"/>
  <c r="AX9" i="10"/>
  <c r="AX8" i="10"/>
  <c r="BF9" i="10"/>
  <c r="BF8" i="10"/>
  <c r="BN9" i="10"/>
  <c r="BN8" i="10"/>
  <c r="BV9" i="10"/>
  <c r="BV8" i="10"/>
  <c r="CD9" i="10"/>
  <c r="CD8" i="10"/>
  <c r="D15" i="6"/>
  <c r="L15" i="6"/>
  <c r="L20" i="11" s="1"/>
  <c r="L21" i="11" s="1"/>
  <c r="T15" i="6"/>
  <c r="T20" i="11" s="1"/>
  <c r="T21" i="11" s="1"/>
  <c r="AB15" i="6"/>
  <c r="AB20" i="11" s="1"/>
  <c r="AB21" i="11" s="1"/>
  <c r="AJ15" i="6"/>
  <c r="AJ20" i="11" s="1"/>
  <c r="AJ21" i="11" s="1"/>
  <c r="AR15" i="6"/>
  <c r="AR20" i="11" s="1"/>
  <c r="AR21" i="11" s="1"/>
  <c r="AR24" i="11" s="1"/>
  <c r="AZ15" i="6"/>
  <c r="BH15" i="6"/>
  <c r="BP15" i="6"/>
  <c r="BX15" i="6"/>
  <c r="CF15" i="6"/>
  <c r="AJ9" i="10"/>
  <c r="AJ8" i="10"/>
  <c r="BH9" i="10"/>
  <c r="BH8" i="10"/>
  <c r="BJ28" i="10"/>
  <c r="BJ31" i="6"/>
  <c r="K9" i="10"/>
  <c r="K8" i="10"/>
  <c r="S9" i="10"/>
  <c r="S8" i="10"/>
  <c r="AA9" i="10"/>
  <c r="AA8" i="10"/>
  <c r="AI9" i="10"/>
  <c r="AI8" i="10"/>
  <c r="AQ9" i="10"/>
  <c r="AQ8" i="10"/>
  <c r="AY9" i="10"/>
  <c r="AY8" i="10"/>
  <c r="BG9" i="10"/>
  <c r="BG8" i="10"/>
  <c r="BO9" i="10"/>
  <c r="BO8" i="10"/>
  <c r="BW9" i="10"/>
  <c r="BW8" i="10"/>
  <c r="CE9" i="10"/>
  <c r="CE8" i="10"/>
  <c r="E15" i="6"/>
  <c r="E20" i="11" s="1"/>
  <c r="E21" i="11" s="1"/>
  <c r="M15" i="6"/>
  <c r="M20" i="11" s="1"/>
  <c r="M21" i="11" s="1"/>
  <c r="U15" i="6"/>
  <c r="U20" i="11" s="1"/>
  <c r="U21" i="11" s="1"/>
  <c r="AC15" i="6"/>
  <c r="AC20" i="11" s="1"/>
  <c r="AC21" i="11" s="1"/>
  <c r="AK15" i="6"/>
  <c r="AK20" i="11" s="1"/>
  <c r="AK21" i="11" s="1"/>
  <c r="AS15" i="6"/>
  <c r="AS20" i="11" s="1"/>
  <c r="AS21" i="11" s="1"/>
  <c r="AS24" i="11" s="1"/>
  <c r="BA15" i="6"/>
  <c r="BI15" i="6"/>
  <c r="BQ15" i="6"/>
  <c r="BY15" i="6"/>
  <c r="CG15" i="6"/>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BW74" i="11" s="1"/>
  <c r="CE69" i="11"/>
  <c r="CE70" i="11" s="1"/>
  <c r="L69" i="11"/>
  <c r="L70" i="11" s="1"/>
  <c r="AB69" i="11"/>
  <c r="AB70" i="11" s="1"/>
  <c r="AB74" i="11" s="1"/>
  <c r="AJ69" i="11"/>
  <c r="AJ70" i="11" s="1"/>
  <c r="AR69" i="11"/>
  <c r="AR70" i="11" s="1"/>
  <c r="AR74" i="11" s="1"/>
  <c r="AZ69" i="11"/>
  <c r="AZ70" i="11" s="1"/>
  <c r="BH69" i="11"/>
  <c r="BH70" i="11" s="1"/>
  <c r="BP69" i="11"/>
  <c r="BP70" i="11" s="1"/>
  <c r="BP74"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L74" i="11" s="1"/>
  <c r="AT69" i="11"/>
  <c r="AT70" i="11" s="1"/>
  <c r="AT74" i="11" s="1"/>
  <c r="AT75" i="11" s="1"/>
  <c r="BB69" i="11"/>
  <c r="BB70" i="11" s="1"/>
  <c r="BB74" i="11" s="1"/>
  <c r="BB75" i="11" s="1"/>
  <c r="BJ69" i="11"/>
  <c r="BJ70" i="11" s="1"/>
  <c r="BR69" i="11"/>
  <c r="BR70" i="11" s="1"/>
  <c r="BZ69" i="11"/>
  <c r="BZ70" i="11" s="1"/>
  <c r="CH69" i="11"/>
  <c r="CH70" i="11" s="1"/>
  <c r="AY74" i="11"/>
  <c r="BG74" i="11"/>
  <c r="BO74" i="11"/>
  <c r="CE74" i="11"/>
  <c r="AM69" i="11"/>
  <c r="AM70" i="11" s="1"/>
  <c r="AU69" i="11"/>
  <c r="AU70" i="11" s="1"/>
  <c r="AU74" i="11" s="1"/>
  <c r="BC69" i="11"/>
  <c r="BC70" i="11" s="1"/>
  <c r="BC74" i="11" s="1"/>
  <c r="BK69" i="11"/>
  <c r="BK70" i="11" s="1"/>
  <c r="BK74" i="11" s="1"/>
  <c r="BS69" i="11"/>
  <c r="BS70" i="11" s="1"/>
  <c r="BS74" i="11" s="1"/>
  <c r="CA69" i="11"/>
  <c r="CA70" i="11" s="1"/>
  <c r="CA74" i="11" s="1"/>
  <c r="CI69" i="11"/>
  <c r="CI70" i="11" s="1"/>
  <c r="CI74" i="11" s="1"/>
  <c r="AZ74" i="11"/>
  <c r="BX74" i="11"/>
  <c r="CF74" i="11"/>
  <c r="H69" i="11"/>
  <c r="H70" i="11" s="1"/>
  <c r="P69" i="11"/>
  <c r="P70" i="11" s="1"/>
  <c r="X69" i="11"/>
  <c r="X70" i="11" s="1"/>
  <c r="AF69" i="11"/>
  <c r="AF70" i="11" s="1"/>
  <c r="AN69" i="11"/>
  <c r="AN70" i="11" s="1"/>
  <c r="AN74" i="11" s="1"/>
  <c r="AV69" i="11"/>
  <c r="AV70" i="11" s="1"/>
  <c r="AV74" i="11" s="1"/>
  <c r="BD69" i="11"/>
  <c r="BD70" i="11" s="1"/>
  <c r="BD74" i="11" s="1"/>
  <c r="BL69" i="11"/>
  <c r="BL70" i="11" s="1"/>
  <c r="BL74" i="11" s="1"/>
  <c r="BT69" i="11"/>
  <c r="BT70" i="11" s="1"/>
  <c r="BT74" i="11" s="1"/>
  <c r="CB69" i="11"/>
  <c r="CB70" i="11" s="1"/>
  <c r="CB74" i="11" s="1"/>
  <c r="CJ69" i="11"/>
  <c r="CJ70" i="11" s="1"/>
  <c r="CJ74" i="11" s="1"/>
  <c r="I69" i="11"/>
  <c r="I70" i="11" s="1"/>
  <c r="Q69" i="11"/>
  <c r="Q70" i="11" s="1"/>
  <c r="Y69" i="11"/>
  <c r="Y70" i="11" s="1"/>
  <c r="AG69" i="11"/>
  <c r="AG70" i="11" s="1"/>
  <c r="AO69" i="11"/>
  <c r="AO70" i="11" s="1"/>
  <c r="AW69" i="11"/>
  <c r="AW70" i="11" s="1"/>
  <c r="AW74" i="11" s="1"/>
  <c r="BE69" i="11"/>
  <c r="BE70" i="11" s="1"/>
  <c r="BE74" i="11" s="1"/>
  <c r="BM69" i="11"/>
  <c r="BM70" i="11" s="1"/>
  <c r="BM74" i="11" s="1"/>
  <c r="BU69" i="11"/>
  <c r="BU70" i="11" s="1"/>
  <c r="BU74" i="11" s="1"/>
  <c r="CC69" i="11"/>
  <c r="CC70" i="11" s="1"/>
  <c r="CC74" i="11" s="1"/>
  <c r="BJ74" i="11"/>
  <c r="BR74" i="11"/>
  <c r="BZ74" i="11"/>
  <c r="CH74" i="11"/>
  <c r="J69" i="11"/>
  <c r="J70" i="11" s="1"/>
  <c r="J74"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B49" i="13"/>
  <c r="I31" i="9"/>
  <c r="Q31" i="9"/>
  <c r="Y31" i="9"/>
  <c r="AG31" i="9"/>
  <c r="I65" i="11"/>
  <c r="I66" i="11" s="1"/>
  <c r="I74"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S74" i="11" s="1"/>
  <c r="AA65" i="11"/>
  <c r="AA66" i="11" s="1"/>
  <c r="AA74" i="11" s="1"/>
  <c r="AQ65" i="11"/>
  <c r="AQ66" i="11" s="1"/>
  <c r="AQ74" i="11" s="1"/>
  <c r="AE65" i="11"/>
  <c r="AE66" i="11" s="1"/>
  <c r="AM65" i="11"/>
  <c r="AM66" i="11" s="1"/>
  <c r="AM74"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2" i="9"/>
  <c r="X35" i="7"/>
  <c r="T22" i="7" s="1"/>
  <c r="T23" i="7" s="1"/>
  <c r="AG54" i="11"/>
  <c r="AG55" i="11" s="1"/>
  <c r="AG2" i="9"/>
  <c r="J54" i="11"/>
  <c r="J55" i="11" s="1"/>
  <c r="J2" i="9"/>
  <c r="J35" i="7"/>
  <c r="F22" i="7" s="1"/>
  <c r="F23" i="7" s="1"/>
  <c r="R54" i="11"/>
  <c r="R2" i="9"/>
  <c r="R35" i="7"/>
  <c r="N22" i="7" s="1"/>
  <c r="N23" i="7" s="1"/>
  <c r="Z54" i="11"/>
  <c r="Z55" i="11" s="1"/>
  <c r="Z2" i="9"/>
  <c r="V22" i="7"/>
  <c r="V23" i="7" s="1"/>
  <c r="AH54" i="11"/>
  <c r="AH55" i="11" s="1"/>
  <c r="AH2" i="9"/>
  <c r="AP54" i="11"/>
  <c r="AP55" i="11" s="1"/>
  <c r="AP2" i="9"/>
  <c r="AX54" i="11"/>
  <c r="AX2" i="9"/>
  <c r="AT25" i="9" s="1"/>
  <c r="BF54" i="11"/>
  <c r="BF2" i="9"/>
  <c r="BN54" i="11"/>
  <c r="BN2" i="9"/>
  <c r="BN25" i="9" s="1"/>
  <c r="BV54" i="11"/>
  <c r="BV2" i="9"/>
  <c r="CD54" i="11"/>
  <c r="CD2" i="9"/>
  <c r="J50" i="5"/>
  <c r="J22" i="11" s="1"/>
  <c r="J23" i="11" s="1"/>
  <c r="J24" i="11" s="1"/>
  <c r="R50" i="5"/>
  <c r="R22" i="11" s="1"/>
  <c r="R23" i="11" s="1"/>
  <c r="R24" i="11" s="1"/>
  <c r="Z50" i="5"/>
  <c r="Z22" i="11" s="1"/>
  <c r="Z23" i="11" s="1"/>
  <c r="AH50" i="5"/>
  <c r="AH22" i="11" s="1"/>
  <c r="AH23" i="11" s="1"/>
  <c r="AH24" i="11" s="1"/>
  <c r="AP50" i="5"/>
  <c r="AP22" i="11" s="1"/>
  <c r="AP23" i="11" s="1"/>
  <c r="AP24" i="11" s="1"/>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7" i="9"/>
  <c r="BN52" i="11"/>
  <c r="BN7" i="9"/>
  <c r="BV52" i="11"/>
  <c r="BV7" i="9"/>
  <c r="CD52" i="11"/>
  <c r="CD7" i="9"/>
  <c r="AZ89" i="5"/>
  <c r="L54" i="11"/>
  <c r="L55" i="11" s="1"/>
  <c r="L2" i="9"/>
  <c r="L16" i="9" s="1"/>
  <c r="L35" i="7"/>
  <c r="H22" i="7" s="1"/>
  <c r="Q54" i="11"/>
  <c r="Q55" i="11" s="1"/>
  <c r="Q2" i="9"/>
  <c r="Q16" i="9" s="1"/>
  <c r="Q35" i="7"/>
  <c r="M22" i="7" s="1"/>
  <c r="M23" i="7" s="1"/>
  <c r="AO54" i="11"/>
  <c r="AO2" i="9"/>
  <c r="BE54" i="11"/>
  <c r="BE2" i="9"/>
  <c r="CC54" i="11"/>
  <c r="CC2" i="9"/>
  <c r="CC16" i="9" s="1"/>
  <c r="K54" i="11"/>
  <c r="K55" i="11" s="1"/>
  <c r="K2" i="9"/>
  <c r="K35" i="7"/>
  <c r="G22" i="7" s="1"/>
  <c r="S54" i="11"/>
  <c r="S55" i="11" s="1"/>
  <c r="S2" i="9"/>
  <c r="S16" i="9" s="1"/>
  <c r="S35" i="7"/>
  <c r="O22" i="7" s="1"/>
  <c r="O23" i="7" s="1"/>
  <c r="AA54" i="11"/>
  <c r="AA55" i="11" s="1"/>
  <c r="AA2" i="9"/>
  <c r="W22" i="7"/>
  <c r="W23" i="7" s="1"/>
  <c r="AI54" i="11"/>
  <c r="AI2" i="9"/>
  <c r="AQ54" i="11"/>
  <c r="AQ55" i="11" s="1"/>
  <c r="AQ2" i="9"/>
  <c r="AQ25" i="9" s="1"/>
  <c r="AY54" i="11"/>
  <c r="AY2" i="9"/>
  <c r="BG54" i="11"/>
  <c r="BG2" i="9"/>
  <c r="BO54" i="11"/>
  <c r="BO2" i="9"/>
  <c r="BW54" i="11"/>
  <c r="BW2" i="9"/>
  <c r="CE54" i="11"/>
  <c r="CE2" i="9"/>
  <c r="K50" i="5"/>
  <c r="K22" i="11" s="1"/>
  <c r="K23" i="11" s="1"/>
  <c r="K24" i="11" s="1"/>
  <c r="S50" i="5"/>
  <c r="S22" i="11" s="1"/>
  <c r="S23" i="11" s="1"/>
  <c r="S24" i="11" s="1"/>
  <c r="AA50" i="5"/>
  <c r="AA22" i="11" s="1"/>
  <c r="AA23" i="11" s="1"/>
  <c r="AA24" i="11" s="1"/>
  <c r="AI50" i="5"/>
  <c r="AI22" i="11" s="1"/>
  <c r="AI23" i="11" s="1"/>
  <c r="AQ50" i="5"/>
  <c r="AQ22" i="11" s="1"/>
  <c r="AQ23" i="11" s="1"/>
  <c r="AQ24" i="11" s="1"/>
  <c r="AY50" i="5"/>
  <c r="BG50" i="5"/>
  <c r="BO50" i="5"/>
  <c r="BW50" i="5"/>
  <c r="CE50" i="5"/>
  <c r="K52" i="11"/>
  <c r="K53" i="11" s="1"/>
  <c r="K7" i="9"/>
  <c r="S52" i="11"/>
  <c r="S53" i="11" s="1"/>
  <c r="S7" i="9"/>
  <c r="AA52" i="11"/>
  <c r="AA53" i="11" s="1"/>
  <c r="AA7" i="9"/>
  <c r="AI52" i="11"/>
  <c r="AI53" i="11" s="1"/>
  <c r="AI7" i="9"/>
  <c r="AQ52" i="11"/>
  <c r="AQ7" i="9"/>
  <c r="AY52" i="11"/>
  <c r="AY7" i="9"/>
  <c r="BG52" i="11"/>
  <c r="BG7" i="9"/>
  <c r="BO52" i="11"/>
  <c r="BO7" i="9"/>
  <c r="BW52" i="11"/>
  <c r="BW7" i="9"/>
  <c r="BS32" i="9" s="1"/>
  <c r="CE52" i="11"/>
  <c r="CE7" i="9"/>
  <c r="I10" i="9"/>
  <c r="I89" i="5"/>
  <c r="BH89" i="5"/>
  <c r="T54" i="11"/>
  <c r="T2" i="9"/>
  <c r="T16" i="9" s="1"/>
  <c r="T35" i="7"/>
  <c r="P22" i="7" s="1"/>
  <c r="AZ54" i="11"/>
  <c r="AZ2" i="9"/>
  <c r="CF54" i="11"/>
  <c r="CF2" i="9"/>
  <c r="L50" i="5"/>
  <c r="L22" i="11" s="1"/>
  <c r="L23" i="11" s="1"/>
  <c r="L24" i="11" s="1"/>
  <c r="T50" i="5"/>
  <c r="T22" i="11" s="1"/>
  <c r="T23" i="11" s="1"/>
  <c r="T24" i="11" s="1"/>
  <c r="AB50" i="5"/>
  <c r="AB22" i="11" s="1"/>
  <c r="AB23" i="11" s="1"/>
  <c r="AB24" i="11" s="1"/>
  <c r="AJ50" i="5"/>
  <c r="AJ22" i="11" s="1"/>
  <c r="AJ23" i="11" s="1"/>
  <c r="AR50" i="5"/>
  <c r="AZ50" i="5"/>
  <c r="BH50" i="5"/>
  <c r="BP50" i="5"/>
  <c r="BX50" i="5"/>
  <c r="CF50" i="5"/>
  <c r="L52" i="11"/>
  <c r="L53" i="11" s="1"/>
  <c r="L7" i="9"/>
  <c r="T52" i="11"/>
  <c r="T53" i="11" s="1"/>
  <c r="T7" i="9"/>
  <c r="AB52" i="11"/>
  <c r="AB53" i="11" s="1"/>
  <c r="AB7" i="9"/>
  <c r="AJ52" i="11"/>
  <c r="AJ53" i="11" s="1"/>
  <c r="AJ7" i="9"/>
  <c r="AR52" i="11"/>
  <c r="AR7" i="9"/>
  <c r="AZ52" i="11"/>
  <c r="AZ7" i="9"/>
  <c r="BH52" i="11"/>
  <c r="BH7" i="9"/>
  <c r="BP52" i="11"/>
  <c r="BP7" i="9"/>
  <c r="BX52" i="11"/>
  <c r="BX7" i="9"/>
  <c r="CF52" i="11"/>
  <c r="CF7" i="9"/>
  <c r="J10" i="9"/>
  <c r="J89" i="5"/>
  <c r="R10" i="9"/>
  <c r="N34" i="9" s="1"/>
  <c r="R89" i="5"/>
  <c r="Z10" i="9"/>
  <c r="Z89" i="5"/>
  <c r="AH10" i="9"/>
  <c r="AH34" i="9" s="1"/>
  <c r="AH89" i="5"/>
  <c r="AP10" i="9"/>
  <c r="AL34" i="9" s="1"/>
  <c r="AP89" i="5"/>
  <c r="AX10" i="9"/>
  <c r="AX16" i="9" s="1"/>
  <c r="AX89" i="5"/>
  <c r="BF10" i="9"/>
  <c r="BF34" i="9" s="1"/>
  <c r="BF89" i="5"/>
  <c r="BN10" i="9"/>
  <c r="BN89" i="5"/>
  <c r="BV10" i="9"/>
  <c r="BR34" i="9" s="1"/>
  <c r="BV89" i="5"/>
  <c r="CD10" i="9"/>
  <c r="CD34" i="9" s="1"/>
  <c r="CD89" i="5"/>
  <c r="BP89" i="5"/>
  <c r="AB54" i="11"/>
  <c r="AB55" i="11" s="1"/>
  <c r="AB2" i="9"/>
  <c r="X22" i="7"/>
  <c r="BH54" i="11"/>
  <c r="BH2" i="9"/>
  <c r="M54" i="11"/>
  <c r="M55" i="11" s="1"/>
  <c r="M2" i="9"/>
  <c r="M35" i="7"/>
  <c r="I22" i="7" s="1"/>
  <c r="I23" i="7" s="1"/>
  <c r="U54" i="11"/>
  <c r="U2" i="9"/>
  <c r="U35" i="7"/>
  <c r="Q22" i="7" s="1"/>
  <c r="AC54" i="11"/>
  <c r="AC55" i="11" s="1"/>
  <c r="AC2" i="9"/>
  <c r="AC25" i="9" s="1"/>
  <c r="Y22" i="7"/>
  <c r="Y23" i="7" s="1"/>
  <c r="AK54" i="11"/>
  <c r="AK55" i="11" s="1"/>
  <c r="AK2" i="9"/>
  <c r="AS54" i="11"/>
  <c r="AS2" i="9"/>
  <c r="BA54" i="11"/>
  <c r="BA2" i="9"/>
  <c r="BI54" i="11"/>
  <c r="BI2" i="9"/>
  <c r="BQ54" i="11"/>
  <c r="BQ2" i="9"/>
  <c r="BY54" i="11"/>
  <c r="BY2" i="9"/>
  <c r="BY25" i="9" s="1"/>
  <c r="CG54" i="11"/>
  <c r="CG2" i="9"/>
  <c r="E50" i="5"/>
  <c r="E22" i="11" s="1"/>
  <c r="E23" i="11" s="1"/>
  <c r="E24" i="11" s="1"/>
  <c r="M50" i="5"/>
  <c r="M22" i="11" s="1"/>
  <c r="M23" i="11" s="1"/>
  <c r="M24" i="11" s="1"/>
  <c r="U50" i="5"/>
  <c r="U22" i="11" s="1"/>
  <c r="U23" i="11" s="1"/>
  <c r="U24" i="11" s="1"/>
  <c r="AC50" i="5"/>
  <c r="AC22" i="11" s="1"/>
  <c r="AC23" i="11" s="1"/>
  <c r="AC24" i="11" s="1"/>
  <c r="AK50" i="5"/>
  <c r="AK22" i="11" s="1"/>
  <c r="AK23" i="11" s="1"/>
  <c r="AK24" i="11" s="1"/>
  <c r="AS50" i="5"/>
  <c r="BA50" i="5"/>
  <c r="BI50" i="5"/>
  <c r="BQ50" i="5"/>
  <c r="BY50" i="5"/>
  <c r="CG50" i="5"/>
  <c r="E52" i="11"/>
  <c r="E53" i="11" s="1"/>
  <c r="E7" i="9"/>
  <c r="M52" i="11"/>
  <c r="M53" i="11" s="1"/>
  <c r="M7" i="9"/>
  <c r="U52" i="11"/>
  <c r="U53" i="11" s="1"/>
  <c r="U7" i="9"/>
  <c r="AC52" i="11"/>
  <c r="AC53" i="11" s="1"/>
  <c r="AC7" i="9"/>
  <c r="AK52" i="11"/>
  <c r="AK7" i="9"/>
  <c r="AS52" i="11"/>
  <c r="AS7" i="9"/>
  <c r="BA52" i="11"/>
  <c r="BA7" i="9"/>
  <c r="BI52" i="11"/>
  <c r="BI7" i="9"/>
  <c r="BQ52" i="11"/>
  <c r="BQ7" i="9"/>
  <c r="BY52" i="11"/>
  <c r="BY7" i="9"/>
  <c r="CG52" i="11"/>
  <c r="CG7" i="9"/>
  <c r="L89" i="5"/>
  <c r="BX89" i="5"/>
  <c r="D70" i="5"/>
  <c r="AR54" i="11"/>
  <c r="AR2" i="9"/>
  <c r="AR16" i="9" s="1"/>
  <c r="BX54" i="11"/>
  <c r="BX2" i="9"/>
  <c r="E54" i="11"/>
  <c r="B25" i="13"/>
  <c r="B45" i="13"/>
  <c r="B6" i="13"/>
  <c r="E2" i="9"/>
  <c r="E35" i="7"/>
  <c r="F54" i="11"/>
  <c r="F55" i="11" s="1"/>
  <c r="F2" i="9"/>
  <c r="F16" i="9" s="1"/>
  <c r="F35" i="7"/>
  <c r="N54" i="11"/>
  <c r="N55" i="11" s="1"/>
  <c r="N2" i="9"/>
  <c r="N16" i="9" s="1"/>
  <c r="N35" i="7"/>
  <c r="J22" i="7" s="1"/>
  <c r="V54" i="11"/>
  <c r="V55" i="11" s="1"/>
  <c r="V2" i="9"/>
  <c r="V16" i="9" s="1"/>
  <c r="V35" i="7"/>
  <c r="R22" i="7" s="1"/>
  <c r="R23" i="7" s="1"/>
  <c r="AD54" i="11"/>
  <c r="AD2" i="9"/>
  <c r="AD16" i="9" s="1"/>
  <c r="Z22" i="7"/>
  <c r="AL54" i="11"/>
  <c r="AL2" i="9"/>
  <c r="AT54" i="11"/>
  <c r="AT2" i="9"/>
  <c r="BB54" i="11"/>
  <c r="BB2" i="9"/>
  <c r="BJ54" i="11"/>
  <c r="BJ2" i="9"/>
  <c r="BJ25" i="9" s="1"/>
  <c r="BR54" i="11"/>
  <c r="BR2" i="9"/>
  <c r="BR25" i="9" s="1"/>
  <c r="BZ54" i="11"/>
  <c r="BZ2" i="9"/>
  <c r="BV25" i="9" s="1"/>
  <c r="CH54" i="11"/>
  <c r="CH2" i="9"/>
  <c r="CH16" i="9" s="1"/>
  <c r="F50" i="5"/>
  <c r="F22" i="11" s="1"/>
  <c r="F23" i="11" s="1"/>
  <c r="N50" i="5"/>
  <c r="N22" i="11" s="1"/>
  <c r="N23" i="11" s="1"/>
  <c r="V50" i="5"/>
  <c r="V22" i="11" s="1"/>
  <c r="V23" i="11" s="1"/>
  <c r="AD50" i="5"/>
  <c r="AD22" i="11" s="1"/>
  <c r="AD23" i="11" s="1"/>
  <c r="AD24" i="11" s="1"/>
  <c r="AL50" i="5"/>
  <c r="AL22" i="11" s="1"/>
  <c r="AL23" i="11" s="1"/>
  <c r="AT50" i="5"/>
  <c r="BB50" i="5"/>
  <c r="BJ50" i="5"/>
  <c r="BR50" i="5"/>
  <c r="BZ50" i="5"/>
  <c r="CH50" i="5"/>
  <c r="F52" i="11"/>
  <c r="F53" i="11" s="1"/>
  <c r="F7" i="9"/>
  <c r="N52" i="11"/>
  <c r="N53" i="11" s="1"/>
  <c r="N7" i="9"/>
  <c r="V52" i="11"/>
  <c r="V53" i="11" s="1"/>
  <c r="V7" i="9"/>
  <c r="AD52" i="11"/>
  <c r="AD53" i="11" s="1"/>
  <c r="AD7" i="9"/>
  <c r="AD32" i="9" s="1"/>
  <c r="AL52" i="11"/>
  <c r="AL53" i="11" s="1"/>
  <c r="AL7" i="9"/>
  <c r="AT52" i="11"/>
  <c r="AT7" i="9"/>
  <c r="BB52" i="11"/>
  <c r="BB7" i="9"/>
  <c r="BJ52" i="11"/>
  <c r="BJ7" i="9"/>
  <c r="BJ32" i="9" s="1"/>
  <c r="BR52" i="11"/>
  <c r="BR7" i="9"/>
  <c r="BZ52" i="11"/>
  <c r="BZ7" i="9"/>
  <c r="CH52" i="11"/>
  <c r="CH7" i="9"/>
  <c r="T89" i="5"/>
  <c r="CF89" i="5"/>
  <c r="AJ54" i="11"/>
  <c r="AJ55" i="11" s="1"/>
  <c r="AJ2" i="9"/>
  <c r="BP54" i="11"/>
  <c r="BP2" i="9"/>
  <c r="BP25" i="9" s="1"/>
  <c r="G54" i="11"/>
  <c r="G55" i="11" s="1"/>
  <c r="G2" i="9"/>
  <c r="G35" i="7"/>
  <c r="O54" i="11"/>
  <c r="O55" i="11" s="1"/>
  <c r="O2" i="9"/>
  <c r="O35" i="7"/>
  <c r="K22" i="7" s="1"/>
  <c r="W54" i="11"/>
  <c r="W55" i="11" s="1"/>
  <c r="W2" i="9"/>
  <c r="W16" i="9" s="1"/>
  <c r="W35" i="7"/>
  <c r="S22" i="7" s="1"/>
  <c r="AE54" i="11"/>
  <c r="AE2" i="9"/>
  <c r="AE16" i="9" s="1"/>
  <c r="AA22" i="7"/>
  <c r="AA23" i="7" s="1"/>
  <c r="AM54" i="11"/>
  <c r="AM2" i="9"/>
  <c r="AU54" i="11"/>
  <c r="AU2" i="9"/>
  <c r="BC54" i="11"/>
  <c r="BC2" i="9"/>
  <c r="BK54" i="11"/>
  <c r="BK2" i="9"/>
  <c r="BK16" i="9" s="1"/>
  <c r="BS54" i="11"/>
  <c r="BS2" i="9"/>
  <c r="BS25" i="9" s="1"/>
  <c r="CA54" i="11"/>
  <c r="CA2" i="9"/>
  <c r="BW25" i="9" s="1"/>
  <c r="CI54" i="11"/>
  <c r="CI2" i="9"/>
  <c r="CI25" i="9" s="1"/>
  <c r="G50" i="5"/>
  <c r="G22" i="11" s="1"/>
  <c r="G23" i="11" s="1"/>
  <c r="O50" i="5"/>
  <c r="O22" i="11" s="1"/>
  <c r="O23" i="11" s="1"/>
  <c r="O24" i="11" s="1"/>
  <c r="W50" i="5"/>
  <c r="W22" i="11" s="1"/>
  <c r="W23" i="11" s="1"/>
  <c r="W24" i="11" s="1"/>
  <c r="AE50" i="5"/>
  <c r="AE22" i="11" s="1"/>
  <c r="AE23" i="11" s="1"/>
  <c r="AE24" i="11" s="1"/>
  <c r="AM50" i="5"/>
  <c r="AM22" i="11" s="1"/>
  <c r="AM23" i="11" s="1"/>
  <c r="AU50" i="5"/>
  <c r="BC50" i="5"/>
  <c r="BK50" i="5"/>
  <c r="BS50" i="5"/>
  <c r="CA50" i="5"/>
  <c r="CI50" i="5"/>
  <c r="G52" i="11"/>
  <c r="G53" i="11" s="1"/>
  <c r="G7" i="9"/>
  <c r="O52" i="11"/>
  <c r="O53" i="11" s="1"/>
  <c r="O7" i="9"/>
  <c r="W52" i="11"/>
  <c r="W53" i="11" s="1"/>
  <c r="W7" i="9"/>
  <c r="AE52" i="11"/>
  <c r="AE53" i="11" s="1"/>
  <c r="AE7" i="9"/>
  <c r="AM52" i="11"/>
  <c r="AM53" i="11" s="1"/>
  <c r="AM7" i="9"/>
  <c r="AU52" i="11"/>
  <c r="AU7" i="9"/>
  <c r="BC52" i="11"/>
  <c r="BC7" i="9"/>
  <c r="BK52" i="11"/>
  <c r="BK7" i="9"/>
  <c r="BS52" i="11"/>
  <c r="BS7" i="9"/>
  <c r="CA52" i="11"/>
  <c r="CA7" i="9"/>
  <c r="CI52" i="11"/>
  <c r="CI7" i="9"/>
  <c r="E10" i="9"/>
  <c r="E89" i="5"/>
  <c r="M10" i="9"/>
  <c r="M34" i="9" s="1"/>
  <c r="M89" i="5"/>
  <c r="AB89" i="5"/>
  <c r="H54" i="11"/>
  <c r="H55" i="11" s="1"/>
  <c r="H2" i="9"/>
  <c r="H16" i="9" s="1"/>
  <c r="H35" i="7"/>
  <c r="AF54" i="11"/>
  <c r="AF2" i="9"/>
  <c r="AF16" i="9" s="1"/>
  <c r="AB22" i="7"/>
  <c r="AN54" i="11"/>
  <c r="AN55" i="11" s="1"/>
  <c r="AN2" i="9"/>
  <c r="AN16" i="9" s="1"/>
  <c r="AV54" i="11"/>
  <c r="AV2" i="9"/>
  <c r="BD54" i="11"/>
  <c r="BD55" i="11" s="1"/>
  <c r="BD2" i="9"/>
  <c r="BD25" i="9" s="1"/>
  <c r="BL54" i="11"/>
  <c r="BL2" i="9"/>
  <c r="BT54" i="11"/>
  <c r="BT2" i="9"/>
  <c r="CB54" i="11"/>
  <c r="CB2" i="9"/>
  <c r="CJ54" i="11"/>
  <c r="CJ2" i="9"/>
  <c r="CJ25" i="9" s="1"/>
  <c r="H30" i="9"/>
  <c r="P30" i="9"/>
  <c r="X30" i="9"/>
  <c r="AF30" i="9"/>
  <c r="H50" i="5"/>
  <c r="H22" i="11" s="1"/>
  <c r="H23" i="11" s="1"/>
  <c r="P50" i="5"/>
  <c r="P22" i="11" s="1"/>
  <c r="P23" i="11" s="1"/>
  <c r="P24" i="11" s="1"/>
  <c r="X50" i="5"/>
  <c r="X22" i="11" s="1"/>
  <c r="X23" i="11" s="1"/>
  <c r="X24" i="11" s="1"/>
  <c r="AF50" i="5"/>
  <c r="AF22" i="11" s="1"/>
  <c r="AF23" i="11" s="1"/>
  <c r="AF24" i="11" s="1"/>
  <c r="AN50" i="5"/>
  <c r="AN22" i="11" s="1"/>
  <c r="AN23" i="11" s="1"/>
  <c r="AN24" i="11" s="1"/>
  <c r="AV50" i="5"/>
  <c r="BD50" i="5"/>
  <c r="BL50" i="5"/>
  <c r="BT50" i="5"/>
  <c r="CB50" i="5"/>
  <c r="CJ50" i="5"/>
  <c r="H52" i="11"/>
  <c r="H53" i="11" s="1"/>
  <c r="H7" i="9"/>
  <c r="P52" i="11"/>
  <c r="P7" i="9"/>
  <c r="X52" i="11"/>
  <c r="X53" i="11" s="1"/>
  <c r="X7" i="9"/>
  <c r="X32" i="9" s="1"/>
  <c r="AF52" i="11"/>
  <c r="AF7" i="9"/>
  <c r="AB32" i="9" s="1"/>
  <c r="AN52" i="11"/>
  <c r="AN7" i="9"/>
  <c r="AN32" i="9" s="1"/>
  <c r="AV52" i="11"/>
  <c r="AV7" i="9"/>
  <c r="BD52" i="11"/>
  <c r="BD7" i="9"/>
  <c r="BD32" i="9" s="1"/>
  <c r="BL52" i="11"/>
  <c r="BL7" i="9"/>
  <c r="BL32" i="9" s="1"/>
  <c r="BT52" i="11"/>
  <c r="BT7" i="9"/>
  <c r="BP32" i="9" s="1"/>
  <c r="CB52" i="11"/>
  <c r="CB7" i="9"/>
  <c r="CJ52" i="11"/>
  <c r="CJ7" i="9"/>
  <c r="AJ89" i="5"/>
  <c r="P54" i="11"/>
  <c r="P55" i="11" s="1"/>
  <c r="P2" i="9"/>
  <c r="P16" i="9" s="1"/>
  <c r="P35" i="7"/>
  <c r="L22" i="7" s="1"/>
  <c r="I54" i="11"/>
  <c r="I55" i="11" s="1"/>
  <c r="I2" i="9"/>
  <c r="I35" i="7"/>
  <c r="E22" i="7" s="1"/>
  <c r="E23" i="7" s="1"/>
  <c r="Y54" i="11"/>
  <c r="Y55" i="11" s="1"/>
  <c r="Y2" i="9"/>
  <c r="Y35" i="7"/>
  <c r="U22" i="7" s="1"/>
  <c r="AW54" i="11"/>
  <c r="AW2" i="9"/>
  <c r="AW16" i="9" s="1"/>
  <c r="BM54" i="11"/>
  <c r="BM2" i="9"/>
  <c r="BM25" i="9" s="1"/>
  <c r="BU54" i="11"/>
  <c r="BU2" i="9"/>
  <c r="BQ25" i="9" s="1"/>
  <c r="CK54" i="11"/>
  <c r="CK2" i="9"/>
  <c r="I50" i="5"/>
  <c r="I22" i="11" s="1"/>
  <c r="I23" i="11" s="1"/>
  <c r="I24" i="11" s="1"/>
  <c r="Q50" i="5"/>
  <c r="Q22" i="11" s="1"/>
  <c r="Q23" i="11" s="1"/>
  <c r="Q24" i="11" s="1"/>
  <c r="Y50" i="5"/>
  <c r="Y22" i="11" s="1"/>
  <c r="Y23" i="11" s="1"/>
  <c r="AG50" i="5"/>
  <c r="AG22" i="11" s="1"/>
  <c r="AG23" i="11" s="1"/>
  <c r="AG24" i="11" s="1"/>
  <c r="AO50" i="5"/>
  <c r="AO22" i="11" s="1"/>
  <c r="AO23" i="11" s="1"/>
  <c r="AO24" i="11" s="1"/>
  <c r="AW50" i="5"/>
  <c r="BE50" i="5"/>
  <c r="BM50" i="5"/>
  <c r="BU50" i="5"/>
  <c r="CC50" i="5"/>
  <c r="CK50" i="5"/>
  <c r="I52" i="11"/>
  <c r="I7" i="9"/>
  <c r="Q52" i="11"/>
  <c r="Q53" i="11" s="1"/>
  <c r="Q7" i="9"/>
  <c r="Y52" i="11"/>
  <c r="Y53" i="11" s="1"/>
  <c r="Y7" i="9"/>
  <c r="Y32" i="9" s="1"/>
  <c r="AG52" i="11"/>
  <c r="AG53" i="11" s="1"/>
  <c r="AG7" i="9"/>
  <c r="AC32" i="9" s="1"/>
  <c r="AO52" i="11"/>
  <c r="AO7" i="9"/>
  <c r="AO32" i="9" s="1"/>
  <c r="AW52" i="11"/>
  <c r="AW7" i="9"/>
  <c r="AW32" i="9" s="1"/>
  <c r="BE52" i="11"/>
  <c r="BE7" i="9"/>
  <c r="BM52" i="11"/>
  <c r="BM7" i="9"/>
  <c r="BM32" i="9" s="1"/>
  <c r="BU52" i="11"/>
  <c r="BU7" i="9"/>
  <c r="BQ32" i="9" s="1"/>
  <c r="CC52" i="11"/>
  <c r="CC7" i="9"/>
  <c r="BY32" i="9" s="1"/>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P5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G75" i="11" s="1"/>
  <c r="BO72" i="11"/>
  <c r="BO73" i="11" s="1"/>
  <c r="BO75" i="11" s="1"/>
  <c r="BW72" i="11"/>
  <c r="BW73" i="11" s="1"/>
  <c r="CE72" i="11"/>
  <c r="CE73" i="11" s="1"/>
  <c r="CE75" i="11" s="1"/>
  <c r="L72" i="11"/>
  <c r="L73" i="11" s="1"/>
  <c r="T72" i="11"/>
  <c r="T73" i="11" s="1"/>
  <c r="AB72" i="11"/>
  <c r="AB73" i="11" s="1"/>
  <c r="AJ72" i="11"/>
  <c r="AJ73" i="11" s="1"/>
  <c r="AR72" i="11"/>
  <c r="AR73" i="11" s="1"/>
  <c r="AZ72" i="11"/>
  <c r="AZ73" i="11" s="1"/>
  <c r="AZ75" i="11" s="1"/>
  <c r="BH72" i="11"/>
  <c r="BH73" i="11" s="1"/>
  <c r="BP72" i="11"/>
  <c r="BP73" i="11" s="1"/>
  <c r="BX72" i="11"/>
  <c r="BX73" i="11" s="1"/>
  <c r="CF72" i="11"/>
  <c r="CF73" i="11" s="1"/>
  <c r="CF75"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O25" i="12"/>
  <c r="W25" i="12"/>
  <c r="W26" i="12" s="1"/>
  <c r="W27" i="12" s="1"/>
  <c r="AE25" i="12"/>
  <c r="AM25" i="12"/>
  <c r="AU25" i="12"/>
  <c r="BC25" i="12"/>
  <c r="BK25" i="12"/>
  <c r="BK26" i="12" s="1"/>
  <c r="BK27" i="12" s="1"/>
  <c r="BS25" i="12"/>
  <c r="CA25" i="12"/>
  <c r="CI25" i="12"/>
  <c r="CI26" i="12" s="1"/>
  <c r="CI27" i="12" s="1"/>
  <c r="CI28" i="12" s="1"/>
  <c r="H25" i="12"/>
  <c r="H26" i="12" s="1"/>
  <c r="H27" i="12" s="1"/>
  <c r="P25" i="12"/>
  <c r="X25" i="12"/>
  <c r="X26" i="12" s="1"/>
  <c r="X27" i="12" s="1"/>
  <c r="AF25" i="12"/>
  <c r="AN25" i="12"/>
  <c r="AN26" i="12" s="1"/>
  <c r="AN27" i="12" s="1"/>
  <c r="AV25" i="12"/>
  <c r="AV26" i="12" s="1"/>
  <c r="AV27" i="12" s="1"/>
  <c r="BD25" i="12"/>
  <c r="BD26" i="12" s="1"/>
  <c r="BD27" i="12" s="1"/>
  <c r="BL25" i="12"/>
  <c r="BL26" i="12" s="1"/>
  <c r="BL27" i="12" s="1"/>
  <c r="BT25" i="12"/>
  <c r="BT26" i="12" s="1"/>
  <c r="BT27" i="12" s="1"/>
  <c r="CB25" i="12"/>
  <c r="CJ25" i="12"/>
  <c r="CJ26" i="12" s="1"/>
  <c r="CJ27" i="12" s="1"/>
  <c r="CJ28" i="12" s="1"/>
  <c r="J5" i="12"/>
  <c r="R5" i="12"/>
  <c r="Z5" i="12"/>
  <c r="AH5" i="12"/>
  <c r="AP5" i="12"/>
  <c r="AX5" i="12"/>
  <c r="BF5" i="12"/>
  <c r="BN5" i="12"/>
  <c r="BV5" i="12"/>
  <c r="CD5" i="12"/>
  <c r="CC25" i="12"/>
  <c r="CK25" i="12"/>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P26" i="12"/>
  <c r="P27" i="12" s="1"/>
  <c r="AF26" i="12"/>
  <c r="AF27" i="12" s="1"/>
  <c r="CB26" i="12"/>
  <c r="CB27" i="12" s="1"/>
  <c r="L25" i="12"/>
  <c r="L26" i="12" s="1"/>
  <c r="L27" i="12" s="1"/>
  <c r="L28" i="12" s="1"/>
  <c r="T25" i="12"/>
  <c r="T26" i="12" s="1"/>
  <c r="T27" i="12" s="1"/>
  <c r="AB25" i="12"/>
  <c r="AJ25" i="12"/>
  <c r="AR25" i="12"/>
  <c r="AR26" i="12" s="1"/>
  <c r="AR27" i="12" s="1"/>
  <c r="AZ25" i="12"/>
  <c r="BH25" i="12"/>
  <c r="BH26" i="12" s="1"/>
  <c r="BH27" i="12" s="1"/>
  <c r="BP25" i="12"/>
  <c r="BP26" i="12" s="1"/>
  <c r="BP27" i="12" s="1"/>
  <c r="BX25" i="12"/>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L13" i="12"/>
  <c r="T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I13" i="12"/>
  <c r="AQ13" i="12"/>
  <c r="AY13" i="12"/>
  <c r="BG13" i="12"/>
  <c r="BO13" i="12"/>
  <c r="BW13" i="12"/>
  <c r="CE13" i="12"/>
  <c r="CI13" i="12"/>
  <c r="AB26" i="12"/>
  <c r="AB27" i="12" s="1"/>
  <c r="AJ26" i="12"/>
  <c r="AJ27" i="12" s="1"/>
  <c r="AZ26" i="12"/>
  <c r="AZ27" i="12" s="1"/>
  <c r="BX26" i="12"/>
  <c r="BX27" i="12" s="1"/>
  <c r="BX28" i="12" s="1"/>
  <c r="AB13" i="12"/>
  <c r="AJ13" i="12"/>
  <c r="AR13" i="12"/>
  <c r="AZ13" i="12"/>
  <c r="BH13" i="12"/>
  <c r="BX13" i="12"/>
  <c r="CF13" i="12"/>
  <c r="E26" i="12"/>
  <c r="M26" i="12"/>
  <c r="M27" i="12" s="1"/>
  <c r="U26" i="12"/>
  <c r="U27" i="12" s="1"/>
  <c r="AC26" i="12"/>
  <c r="AC27" i="12" s="1"/>
  <c r="AK26" i="12"/>
  <c r="AK27" i="12" s="1"/>
  <c r="AS26" i="12"/>
  <c r="AS27" i="12" s="1"/>
  <c r="BA26" i="12"/>
  <c r="BA27" i="12" s="1"/>
  <c r="BI26" i="12"/>
  <c r="BI27" i="12" s="1"/>
  <c r="BQ26" i="12"/>
  <c r="BQ27" i="12" s="1"/>
  <c r="BY26" i="12"/>
  <c r="BY27" i="12" s="1"/>
  <c r="CG26" i="12"/>
  <c r="CG27" i="12" s="1"/>
  <c r="E13" i="12"/>
  <c r="M13" i="12"/>
  <c r="U13" i="12"/>
  <c r="AC13" i="12"/>
  <c r="AK13" i="12"/>
  <c r="BA13" i="12"/>
  <c r="BI13" i="12"/>
  <c r="BQ13" i="12"/>
  <c r="BY13" i="12"/>
  <c r="CG13" i="12"/>
  <c r="F26" i="12"/>
  <c r="F27" i="12" s="1"/>
  <c r="N26" i="12"/>
  <c r="N27" i="12" s="1"/>
  <c r="V26" i="12"/>
  <c r="V27" i="12" s="1"/>
  <c r="AD26" i="12"/>
  <c r="AD27" i="12" s="1"/>
  <c r="AL26" i="12"/>
  <c r="AL27" i="12" s="1"/>
  <c r="AT26" i="12"/>
  <c r="AT27" i="12" s="1"/>
  <c r="BB26" i="12"/>
  <c r="BB27" i="12" s="1"/>
  <c r="BJ26" i="12"/>
  <c r="BJ27" i="12" s="1"/>
  <c r="BR26" i="12"/>
  <c r="BR27" i="12" s="1"/>
  <c r="BZ26" i="12"/>
  <c r="BZ27" i="12" s="1"/>
  <c r="CH26" i="12"/>
  <c r="CH27" i="12" s="1"/>
  <c r="CH28" i="12" s="1"/>
  <c r="CK18" i="12"/>
  <c r="G26" i="12"/>
  <c r="G27" i="12" s="1"/>
  <c r="O26" i="12"/>
  <c r="O27" i="12" s="1"/>
  <c r="AE26" i="12"/>
  <c r="AE27" i="12" s="1"/>
  <c r="AM26" i="12"/>
  <c r="AM27" i="12" s="1"/>
  <c r="AU26" i="12"/>
  <c r="AU27" i="12" s="1"/>
  <c r="BC26" i="12"/>
  <c r="BC27" i="12" s="1"/>
  <c r="BS26" i="12"/>
  <c r="BS27" i="12" s="1"/>
  <c r="CA26" i="12"/>
  <c r="CA27" i="12" s="1"/>
  <c r="G13" i="12"/>
  <c r="O13" i="12"/>
  <c r="AE13" i="12"/>
  <c r="AM13" i="12"/>
  <c r="BC13" i="12"/>
  <c r="BK13" i="12"/>
  <c r="BS13" i="12"/>
  <c r="CA13" i="12"/>
  <c r="H13" i="12"/>
  <c r="X13" i="12"/>
  <c r="AF13" i="12"/>
  <c r="AN13" i="12"/>
  <c r="AV13" i="12"/>
  <c r="BD13" i="12"/>
  <c r="BL13" i="12"/>
  <c r="BT13" i="12"/>
  <c r="CJ13" i="12"/>
  <c r="I26" i="12"/>
  <c r="I27" i="12" s="1"/>
  <c r="I28" i="12" s="1"/>
  <c r="Q26" i="12"/>
  <c r="Q27" i="12" s="1"/>
  <c r="Y26" i="12"/>
  <c r="Y27" i="12" s="1"/>
  <c r="Y28" i="12" s="1"/>
  <c r="AG26" i="12"/>
  <c r="AG27" i="12" s="1"/>
  <c r="AO26" i="12"/>
  <c r="AO27" i="12" s="1"/>
  <c r="AW26" i="12"/>
  <c r="AW27" i="12" s="1"/>
  <c r="BE26" i="12"/>
  <c r="BE27" i="12" s="1"/>
  <c r="BE28" i="12" s="1"/>
  <c r="BM26" i="12"/>
  <c r="BM27" i="12" s="1"/>
  <c r="BU26" i="12"/>
  <c r="BU27" i="12" s="1"/>
  <c r="BU28" i="12" s="1"/>
  <c r="CC26" i="12"/>
  <c r="CC27" i="12" s="1"/>
  <c r="CK26" i="12"/>
  <c r="CK27" i="12" s="1"/>
  <c r="CK28" i="12" s="1"/>
  <c r="J13" i="12"/>
  <c r="R13" i="12"/>
  <c r="Z13" i="12"/>
  <c r="AH13" i="12"/>
  <c r="AP13" i="12"/>
  <c r="AX13" i="12"/>
  <c r="BF13" i="12"/>
  <c r="BN13" i="12"/>
  <c r="BV13" i="12"/>
  <c r="CD13" i="12"/>
  <c r="W13" i="12"/>
  <c r="BF53" i="11"/>
  <c r="BL55" i="11"/>
  <c r="G57" i="11"/>
  <c r="BS57" i="11"/>
  <c r="BN53" i="11"/>
  <c r="BT55" i="11"/>
  <c r="O57" i="11"/>
  <c r="CA57" i="11"/>
  <c r="BV53" i="11"/>
  <c r="CB55" i="11"/>
  <c r="W57" i="11"/>
  <c r="CI57" i="11"/>
  <c r="CD53" i="11"/>
  <c r="X55" i="11"/>
  <c r="CJ55" i="11"/>
  <c r="AE57" i="11"/>
  <c r="K63" i="11"/>
  <c r="K65" i="11" s="1"/>
  <c r="K66" i="11" s="1"/>
  <c r="K74" i="11" s="1"/>
  <c r="AF55" i="11"/>
  <c r="AM57" i="11"/>
  <c r="V63" i="11"/>
  <c r="V65" i="11" s="1"/>
  <c r="V66" i="11" s="1"/>
  <c r="AU57" i="11"/>
  <c r="AF63" i="11"/>
  <c r="AF65" i="11" s="1"/>
  <c r="AF66" i="11" s="1"/>
  <c r="AF74" i="11" s="1"/>
  <c r="AV55" i="11"/>
  <c r="BC57" i="11"/>
  <c r="BF63" i="11"/>
  <c r="BF65" i="11" s="1"/>
  <c r="BF66" i="11" s="1"/>
  <c r="BF74" i="11" s="1"/>
  <c r="BF75" i="11" s="1"/>
  <c r="E57" i="11"/>
  <c r="E55" i="11"/>
  <c r="E63" i="11"/>
  <c r="E65" i="11" s="1"/>
  <c r="E66" i="11" s="1"/>
  <c r="E74" i="11" s="1"/>
  <c r="M63" i="11"/>
  <c r="M65" i="11" s="1"/>
  <c r="M66" i="11" s="1"/>
  <c r="M74" i="11" s="1"/>
  <c r="M57" i="11"/>
  <c r="U63" i="11"/>
  <c r="U65" i="11" s="1"/>
  <c r="U66" i="11" s="1"/>
  <c r="U74" i="11" s="1"/>
  <c r="U57" i="11"/>
  <c r="U55" i="11"/>
  <c r="AC63" i="11"/>
  <c r="AC65" i="11" s="1"/>
  <c r="AC66" i="11" s="1"/>
  <c r="AC74" i="11" s="1"/>
  <c r="AC75" i="11" s="1"/>
  <c r="AC57" i="11"/>
  <c r="AK63" i="11"/>
  <c r="AK65" i="11" s="1"/>
  <c r="AK66" i="11" s="1"/>
  <c r="AK57" i="11"/>
  <c r="AK53" i="11"/>
  <c r="AS63" i="11"/>
  <c r="AS65" i="11" s="1"/>
  <c r="AS66" i="11" s="1"/>
  <c r="AS74" i="11" s="1"/>
  <c r="AS57" i="11"/>
  <c r="AS55" i="11"/>
  <c r="AS53" i="11"/>
  <c r="BA63" i="11"/>
  <c r="BA65" i="11" s="1"/>
  <c r="BA66" i="11" s="1"/>
  <c r="BA74" i="11" s="1"/>
  <c r="BA75" i="11" s="1"/>
  <c r="BA57" i="11"/>
  <c r="BA55" i="11"/>
  <c r="BA53" i="11"/>
  <c r="BI63" i="11"/>
  <c r="BI65" i="11" s="1"/>
  <c r="BI66" i="11" s="1"/>
  <c r="BI74" i="11" s="1"/>
  <c r="BI75" i="11" s="1"/>
  <c r="BI57" i="11"/>
  <c r="BI55" i="11"/>
  <c r="BI53" i="11"/>
  <c r="BQ63" i="11"/>
  <c r="BQ65" i="11" s="1"/>
  <c r="BQ66" i="11" s="1"/>
  <c r="BQ74" i="11" s="1"/>
  <c r="BQ75" i="11" s="1"/>
  <c r="BQ57" i="11"/>
  <c r="BQ55" i="11"/>
  <c r="BQ53" i="11"/>
  <c r="BY63" i="11"/>
  <c r="BY65" i="11" s="1"/>
  <c r="BY66" i="11" s="1"/>
  <c r="BY74" i="11" s="1"/>
  <c r="BY75" i="11" s="1"/>
  <c r="BY57" i="11"/>
  <c r="BY55" i="11"/>
  <c r="BY53" i="11"/>
  <c r="CG63" i="11"/>
  <c r="CG65" i="11" s="1"/>
  <c r="CG66" i="11" s="1"/>
  <c r="CG74" i="11" s="1"/>
  <c r="CG75" i="11" s="1"/>
  <c r="CG57" i="11"/>
  <c r="CG55" i="11"/>
  <c r="CG53" i="11"/>
  <c r="AQ53" i="11"/>
  <c r="AY53" i="11"/>
  <c r="BG53" i="11"/>
  <c r="BO53" i="11"/>
  <c r="BW53" i="11"/>
  <c r="CE53" i="11"/>
  <c r="AO55" i="11"/>
  <c r="AW55" i="11"/>
  <c r="BE55" i="11"/>
  <c r="BM55" i="11"/>
  <c r="BU55" i="11"/>
  <c r="CC55" i="11"/>
  <c r="CK55" i="11"/>
  <c r="H57" i="11"/>
  <c r="P57" i="11"/>
  <c r="X57" i="11"/>
  <c r="AF57" i="11"/>
  <c r="AN57" i="11"/>
  <c r="AV57" i="11"/>
  <c r="BD57" i="11"/>
  <c r="BL57" i="11"/>
  <c r="BT57" i="11"/>
  <c r="CB57" i="11"/>
  <c r="CJ57" i="11"/>
  <c r="L63" i="11"/>
  <c r="L65" i="11" s="1"/>
  <c r="L66" i="11" s="1"/>
  <c r="L74" i="11" s="1"/>
  <c r="W63" i="11"/>
  <c r="W65" i="11" s="1"/>
  <c r="W66" i="11" s="1"/>
  <c r="W74" i="11" s="1"/>
  <c r="AH63" i="11"/>
  <c r="AH65" i="11" s="1"/>
  <c r="AH66" i="11" s="1"/>
  <c r="AH74" i="11" s="1"/>
  <c r="BH63" i="11"/>
  <c r="BH65" i="11" s="1"/>
  <c r="BH66" i="11" s="1"/>
  <c r="BH74" i="11" s="1"/>
  <c r="BH75" i="11" s="1"/>
  <c r="AR53" i="11"/>
  <c r="AZ53" i="11"/>
  <c r="BH53" i="11"/>
  <c r="BP53" i="11"/>
  <c r="BX53" i="11"/>
  <c r="CF53" i="11"/>
  <c r="R55" i="11"/>
  <c r="AX55" i="11"/>
  <c r="BF55" i="11"/>
  <c r="BN55" i="11"/>
  <c r="BV55" i="11"/>
  <c r="CD55" i="11"/>
  <c r="I57" i="11"/>
  <c r="Q57" i="11"/>
  <c r="Y57" i="11"/>
  <c r="AG57" i="11"/>
  <c r="AO57" i="11"/>
  <c r="AW57" i="11"/>
  <c r="BE57" i="11"/>
  <c r="BM57" i="11"/>
  <c r="BU57" i="11"/>
  <c r="CC57" i="11"/>
  <c r="CK57" i="11"/>
  <c r="N63" i="11"/>
  <c r="N65" i="11" s="1"/>
  <c r="N66" i="11" s="1"/>
  <c r="X63" i="11"/>
  <c r="X65" i="11" s="1"/>
  <c r="X66" i="11" s="1"/>
  <c r="AI63" i="11"/>
  <c r="AI65" i="11" s="1"/>
  <c r="AI66" i="11" s="1"/>
  <c r="AI74" i="11" s="1"/>
  <c r="BN63" i="11"/>
  <c r="BN65" i="11" s="1"/>
  <c r="BN66" i="11" s="1"/>
  <c r="BN74" i="11" s="1"/>
  <c r="BN75"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AI55" i="11"/>
  <c r="AY55" i="11"/>
  <c r="BG55" i="11"/>
  <c r="BO55" i="11"/>
  <c r="BW55" i="11"/>
  <c r="CE55" i="11"/>
  <c r="J57" i="11"/>
  <c r="R57" i="11"/>
  <c r="Z57" i="11"/>
  <c r="AH57" i="11"/>
  <c r="AP57" i="11"/>
  <c r="AX57" i="11"/>
  <c r="BF57" i="11"/>
  <c r="BN57" i="11"/>
  <c r="BV57" i="11"/>
  <c r="CD57" i="11"/>
  <c r="O63" i="11"/>
  <c r="O65" i="11" s="1"/>
  <c r="O66" i="11" s="1"/>
  <c r="O74" i="11" s="1"/>
  <c r="Z63" i="11"/>
  <c r="Z65" i="11" s="1"/>
  <c r="Z66" i="11" s="1"/>
  <c r="Z74" i="11" s="1"/>
  <c r="AJ63" i="11"/>
  <c r="AJ65" i="11" s="1"/>
  <c r="AJ66" i="11" s="1"/>
  <c r="AJ74" i="11" s="1"/>
  <c r="BV63" i="11"/>
  <c r="BV65" i="11" s="1"/>
  <c r="BV66" i="11" s="1"/>
  <c r="BV74" i="11" s="1"/>
  <c r="BV75" i="11" s="1"/>
  <c r="AT53" i="11"/>
  <c r="BB53" i="11"/>
  <c r="BJ53" i="11"/>
  <c r="BR53" i="11"/>
  <c r="BZ53" i="11"/>
  <c r="CH53" i="11"/>
  <c r="T55" i="11"/>
  <c r="AR55" i="11"/>
  <c r="AZ55" i="11"/>
  <c r="BH55" i="11"/>
  <c r="BP55" i="11"/>
  <c r="BX55" i="11"/>
  <c r="CF55" i="11"/>
  <c r="S57" i="11"/>
  <c r="AA57" i="11"/>
  <c r="AQ57" i="11"/>
  <c r="AY57" i="11"/>
  <c r="BG57" i="11"/>
  <c r="BO57" i="11"/>
  <c r="BW57" i="11"/>
  <c r="CE57" i="11"/>
  <c r="F63" i="11"/>
  <c r="F65" i="11" s="1"/>
  <c r="F66" i="11" s="1"/>
  <c r="F74" i="11" s="1"/>
  <c r="F75" i="11" s="1"/>
  <c r="P63" i="11"/>
  <c r="P65" i="11" s="1"/>
  <c r="P66" i="11" s="1"/>
  <c r="AP63" i="11"/>
  <c r="AP65" i="11" s="1"/>
  <c r="AP66" i="11" s="1"/>
  <c r="AP74" i="11" s="1"/>
  <c r="CD63" i="11"/>
  <c r="CD65" i="11" s="1"/>
  <c r="CD66" i="11" s="1"/>
  <c r="CD74" i="11" s="1"/>
  <c r="CD75" i="11" s="1"/>
  <c r="AU53" i="11"/>
  <c r="BC53" i="11"/>
  <c r="BK53" i="11"/>
  <c r="BS53" i="11"/>
  <c r="CA53" i="11"/>
  <c r="CI53" i="11"/>
  <c r="T57" i="11"/>
  <c r="AB57" i="11"/>
  <c r="AR57" i="11"/>
  <c r="AZ57" i="11"/>
  <c r="BP57" i="11"/>
  <c r="BX57" i="11"/>
  <c r="CF57" i="11"/>
  <c r="G63" i="11"/>
  <c r="G65" i="11" s="1"/>
  <c r="G66" i="11" s="1"/>
  <c r="R63" i="11"/>
  <c r="R65" i="11" s="1"/>
  <c r="R66" i="11" s="1"/>
  <c r="R74" i="11" s="1"/>
  <c r="R75" i="11" s="1"/>
  <c r="AN53" i="11"/>
  <c r="AV53" i="11"/>
  <c r="BD53" i="11"/>
  <c r="BL53" i="11"/>
  <c r="BT53" i="11"/>
  <c r="CB53" i="11"/>
  <c r="CJ53" i="11"/>
  <c r="AD55" i="11"/>
  <c r="AL55" i="11"/>
  <c r="AT55" i="11"/>
  <c r="BB55" i="11"/>
  <c r="BJ55" i="11"/>
  <c r="BR55" i="11"/>
  <c r="BZ55" i="11"/>
  <c r="CH55" i="11"/>
  <c r="AD63" i="11"/>
  <c r="AD65" i="11" s="1"/>
  <c r="AD66" i="11" s="1"/>
  <c r="AX63" i="11"/>
  <c r="AX65" i="11" s="1"/>
  <c r="AX66" i="11" s="1"/>
  <c r="AX74" i="11" s="1"/>
  <c r="AX75" i="11" s="1"/>
  <c r="I53" i="11"/>
  <c r="AO53" i="11"/>
  <c r="AW53" i="11"/>
  <c r="BE53" i="11"/>
  <c r="BM53" i="11"/>
  <c r="BU53" i="11"/>
  <c r="CC53" i="11"/>
  <c r="AE55" i="11"/>
  <c r="AM55" i="11"/>
  <c r="AU55" i="11"/>
  <c r="BC55" i="11"/>
  <c r="BK55" i="11"/>
  <c r="BS55"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CB25" i="9"/>
  <c r="J27" i="9"/>
  <c r="R27" i="9"/>
  <c r="Z27" i="9"/>
  <c r="AH27" i="9"/>
  <c r="AP27" i="9"/>
  <c r="AX27" i="9"/>
  <c r="BF27" i="9"/>
  <c r="BN27" i="9"/>
  <c r="BV27" i="9"/>
  <c r="CD27" i="9"/>
  <c r="K34" i="9"/>
  <c r="S34" i="9"/>
  <c r="AA34" i="9"/>
  <c r="AI34" i="9"/>
  <c r="AQ34" i="9"/>
  <c r="AY34" i="9"/>
  <c r="BG34" i="9"/>
  <c r="BO34" i="9"/>
  <c r="BW34" i="9"/>
  <c r="CE34" i="9"/>
  <c r="AG27" i="9"/>
  <c r="CC27" i="9"/>
  <c r="BN34" i="9"/>
  <c r="CK25" i="9"/>
  <c r="AX25" i="9"/>
  <c r="Y27" i="9"/>
  <c r="BU27" i="9"/>
  <c r="CH34" i="9"/>
  <c r="Q27" i="9"/>
  <c r="BE27" i="9"/>
  <c r="CH27" i="9"/>
  <c r="CI34" i="9"/>
  <c r="AW27" i="9"/>
  <c r="AX34" i="9"/>
  <c r="CI27" i="9"/>
  <c r="CJ34" i="9"/>
  <c r="AU25" i="9"/>
  <c r="AO27" i="9"/>
  <c r="CK27" i="9"/>
  <c r="CJ27" i="9"/>
  <c r="CK34" i="9"/>
  <c r="AT34" i="9"/>
  <c r="BJ34" i="9"/>
  <c r="CF25" i="9"/>
  <c r="F27" i="9"/>
  <c r="N27" i="9"/>
  <c r="V27" i="9"/>
  <c r="L30" i="9"/>
  <c r="T30" i="9"/>
  <c r="AB30" i="9"/>
  <c r="AJ30" i="9"/>
  <c r="AR30" i="9"/>
  <c r="AZ30" i="9"/>
  <c r="BH30" i="9"/>
  <c r="BP30" i="9"/>
  <c r="BX30" i="9"/>
  <c r="CF30" i="9"/>
  <c r="F31" i="9"/>
  <c r="N31" i="9"/>
  <c r="V31" i="9"/>
  <c r="AD31" i="9"/>
  <c r="AL31" i="9"/>
  <c r="AT31" i="9"/>
  <c r="BB31" i="9"/>
  <c r="BJ31" i="9"/>
  <c r="BR31" i="9"/>
  <c r="BZ31" i="9"/>
  <c r="CH31" i="9"/>
  <c r="AV32"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R32" i="9"/>
  <c r="AH32" i="9"/>
  <c r="AP32" i="9"/>
  <c r="AX32" i="9"/>
  <c r="BF32" i="9"/>
  <c r="BN32" i="9"/>
  <c r="BV32" i="9"/>
  <c r="CD32" i="9"/>
  <c r="Q34" i="9"/>
  <c r="Y34" i="9"/>
  <c r="AG34" i="9"/>
  <c r="AO34" i="9"/>
  <c r="AW34" i="9"/>
  <c r="BE34" i="9"/>
  <c r="BM34" i="9"/>
  <c r="BU34" i="9"/>
  <c r="CC34" i="9"/>
  <c r="AN30" i="9"/>
  <c r="AV30" i="9"/>
  <c r="BD30" i="9"/>
  <c r="BL30" i="9"/>
  <c r="BT30" i="9"/>
  <c r="CB30" i="9"/>
  <c r="BE25"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AS32" i="9"/>
  <c r="BA32" i="9"/>
  <c r="L27" i="9"/>
  <c r="T27" i="9"/>
  <c r="AB27" i="9"/>
  <c r="AJ27" i="9"/>
  <c r="AR27" i="9"/>
  <c r="AZ27" i="9"/>
  <c r="BH27" i="9"/>
  <c r="BP27" i="9"/>
  <c r="BX27" i="9"/>
  <c r="CF27" i="9"/>
  <c r="J30" i="9"/>
  <c r="R30" i="9"/>
  <c r="Z30" i="9"/>
  <c r="K25" i="9"/>
  <c r="AY25" i="9"/>
  <c r="BO25"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CA32" i="9"/>
  <c r="BH25" i="9"/>
  <c r="AD27" i="9"/>
  <c r="AL27" i="9"/>
  <c r="AT27" i="9"/>
  <c r="BB27" i="9"/>
  <c r="BJ27" i="9"/>
  <c r="BR27" i="9"/>
  <c r="BZ27" i="9"/>
  <c r="U27" i="9"/>
  <c r="AS27" i="9"/>
  <c r="BA27" i="9"/>
  <c r="BI27" i="9"/>
  <c r="BQ27" i="9"/>
  <c r="BY27" i="9"/>
  <c r="AK25" i="9"/>
  <c r="BA25" i="9"/>
  <c r="CG25" i="9"/>
  <c r="G27" i="9"/>
  <c r="O27" i="9"/>
  <c r="W27" i="9"/>
  <c r="AE27" i="9"/>
  <c r="AM27" i="9"/>
  <c r="AU27" i="9"/>
  <c r="BC27" i="9"/>
  <c r="BK27" i="9"/>
  <c r="BS27" i="9"/>
  <c r="CA27" i="9"/>
  <c r="E30" i="9"/>
  <c r="M30" i="9"/>
  <c r="U30" i="9"/>
  <c r="X16" i="9"/>
  <c r="AV16" i="9"/>
  <c r="BL16" i="9"/>
  <c r="BT16" i="9"/>
  <c r="CB16" i="9"/>
  <c r="BZ25" i="9"/>
  <c r="H27" i="9"/>
  <c r="P27" i="9"/>
  <c r="X27" i="9"/>
  <c r="AF27" i="9"/>
  <c r="AN27" i="9"/>
  <c r="AV27" i="9"/>
  <c r="BD27" i="9"/>
  <c r="BL27" i="9"/>
  <c r="BT27" i="9"/>
  <c r="CB27" i="9"/>
  <c r="F30" i="9"/>
  <c r="N30" i="9"/>
  <c r="V30" i="9"/>
  <c r="AV25" i="9"/>
  <c r="CL14" i="9"/>
  <c r="CL13" i="9"/>
  <c r="L34" i="9"/>
  <c r="T34" i="9"/>
  <c r="AB34" i="9"/>
  <c r="AB16" i="9"/>
  <c r="AJ34" i="9"/>
  <c r="AR34" i="9"/>
  <c r="AZ34" i="9"/>
  <c r="AZ16" i="9"/>
  <c r="BH34" i="9"/>
  <c r="BH16" i="9"/>
  <c r="BP34" i="9"/>
  <c r="BP16" i="9"/>
  <c r="BX34" i="9"/>
  <c r="BX16" i="9"/>
  <c r="CF34" i="9"/>
  <c r="CF16" i="9"/>
  <c r="G36" i="9"/>
  <c r="O36" i="9"/>
  <c r="W36" i="9"/>
  <c r="AE36" i="9"/>
  <c r="AM36" i="9"/>
  <c r="AU36" i="9"/>
  <c r="BC36" i="9"/>
  <c r="BK36" i="9"/>
  <c r="BS36" i="9"/>
  <c r="CA36" i="9"/>
  <c r="CI36" i="9"/>
  <c r="BN16" i="9"/>
  <c r="E36" i="9"/>
  <c r="M36" i="9"/>
  <c r="U36" i="9"/>
  <c r="AC36" i="9"/>
  <c r="AK36" i="9"/>
  <c r="AS36" i="9"/>
  <c r="BA36" i="9"/>
  <c r="BI36" i="9"/>
  <c r="BQ36" i="9"/>
  <c r="BY36" i="9"/>
  <c r="CG36" i="9"/>
  <c r="CJ16" i="9"/>
  <c r="J31" i="9"/>
  <c r="R31" i="9"/>
  <c r="Z31" i="9"/>
  <c r="AH31" i="9"/>
  <c r="AP31" i="9"/>
  <c r="AX31" i="9"/>
  <c r="BF31" i="9"/>
  <c r="BN31" i="9"/>
  <c r="BV31" i="9"/>
  <c r="CD31" i="9"/>
  <c r="AR32" i="9"/>
  <c r="BH32" i="9"/>
  <c r="BX32" i="9"/>
  <c r="F36" i="9"/>
  <c r="N36" i="9"/>
  <c r="V36" i="9"/>
  <c r="AD36" i="9"/>
  <c r="AL36" i="9"/>
  <c r="AT36" i="9"/>
  <c r="BB36" i="9"/>
  <c r="BJ36" i="9"/>
  <c r="BR36" i="9"/>
  <c r="BZ36" i="9"/>
  <c r="CH36" i="9"/>
  <c r="AG16" i="9"/>
  <c r="AO16" i="9"/>
  <c r="BE16" i="9"/>
  <c r="CK16" i="9"/>
  <c r="AH30" i="9"/>
  <c r="AP30" i="9"/>
  <c r="AX30" i="9"/>
  <c r="BF30" i="9"/>
  <c r="BN30" i="9"/>
  <c r="BV30" i="9"/>
  <c r="CD30" i="9"/>
  <c r="L31" i="9"/>
  <c r="T31" i="9"/>
  <c r="AB31" i="9"/>
  <c r="AJ31" i="9"/>
  <c r="AR31" i="9"/>
  <c r="AZ31" i="9"/>
  <c r="BH31" i="9"/>
  <c r="BP31" i="9"/>
  <c r="BX31" i="9"/>
  <c r="CF31" i="9"/>
  <c r="AL32" i="9"/>
  <c r="AT32" i="9"/>
  <c r="BB32" i="9"/>
  <c r="BR32" i="9"/>
  <c r="BZ32" i="9"/>
  <c r="U34" i="9"/>
  <c r="AC34" i="9"/>
  <c r="AK34" i="9"/>
  <c r="AS34" i="9"/>
  <c r="BA34" i="9"/>
  <c r="BI34" i="9"/>
  <c r="BQ34" i="9"/>
  <c r="BY34" i="9"/>
  <c r="CG34" i="9"/>
  <c r="H36" i="9"/>
  <c r="P36" i="9"/>
  <c r="X36" i="9"/>
  <c r="AF36" i="9"/>
  <c r="AN36" i="9"/>
  <c r="AV36" i="9"/>
  <c r="BD36" i="9"/>
  <c r="BL36" i="9"/>
  <c r="BT36" i="9"/>
  <c r="CB36" i="9"/>
  <c r="CJ36" i="9"/>
  <c r="K16" i="9"/>
  <c r="AQ16" i="9"/>
  <c r="AY16" i="9"/>
  <c r="BO16" i="9"/>
  <c r="BW16" i="9"/>
  <c r="I36" i="9"/>
  <c r="Q36" i="9"/>
  <c r="Y36" i="9"/>
  <c r="AG36" i="9"/>
  <c r="AO36" i="9"/>
  <c r="AW36" i="9"/>
  <c r="BE36" i="9"/>
  <c r="BM36" i="9"/>
  <c r="BU36" i="9"/>
  <c r="CC36" i="9"/>
  <c r="CK36" i="9"/>
  <c r="J36" i="9"/>
  <c r="R36" i="9"/>
  <c r="Z36" i="9"/>
  <c r="AH36" i="9"/>
  <c r="AP36" i="9"/>
  <c r="AX36" i="9"/>
  <c r="BF36" i="9"/>
  <c r="BN36" i="9"/>
  <c r="BV36" i="9"/>
  <c r="CD36" i="9"/>
  <c r="U16" i="9"/>
  <c r="AC16" i="9"/>
  <c r="AK16" i="9"/>
  <c r="BA16" i="9"/>
  <c r="BI16" i="9"/>
  <c r="BQ16" i="9"/>
  <c r="CG16" i="9"/>
  <c r="AC30" i="9"/>
  <c r="AK30" i="9"/>
  <c r="AS30" i="9"/>
  <c r="BA30" i="9"/>
  <c r="BI30" i="9"/>
  <c r="BQ30" i="9"/>
  <c r="BY30" i="9"/>
  <c r="CG30" i="9"/>
  <c r="G31" i="9"/>
  <c r="O31" i="9"/>
  <c r="W31" i="9"/>
  <c r="AE31" i="9"/>
  <c r="AM31" i="9"/>
  <c r="AU31" i="9"/>
  <c r="BC31" i="9"/>
  <c r="BK31" i="9"/>
  <c r="BS31" i="9"/>
  <c r="CA31" i="9"/>
  <c r="BE32" i="9"/>
  <c r="BU32" i="9"/>
  <c r="H34" i="9"/>
  <c r="P34" i="9"/>
  <c r="X34" i="9"/>
  <c r="AF34" i="9"/>
  <c r="AN34" i="9"/>
  <c r="AV34" i="9"/>
  <c r="BD34" i="9"/>
  <c r="BL34" i="9"/>
  <c r="BT34" i="9"/>
  <c r="CB34" i="9"/>
  <c r="K36" i="9"/>
  <c r="S36" i="9"/>
  <c r="AA36" i="9"/>
  <c r="AI36" i="9"/>
  <c r="AQ36" i="9"/>
  <c r="AY36" i="9"/>
  <c r="BG36" i="9"/>
  <c r="BO36" i="9"/>
  <c r="BW36" i="9"/>
  <c r="CE36" i="9"/>
  <c r="AL16" i="9"/>
  <c r="AT16" i="9"/>
  <c r="BB16" i="9"/>
  <c r="BJ16" i="9"/>
  <c r="BR16" i="9"/>
  <c r="BZ16" i="9"/>
  <c r="L36" i="9"/>
  <c r="T36" i="9"/>
  <c r="AB36" i="9"/>
  <c r="AJ36" i="9"/>
  <c r="AR36" i="9"/>
  <c r="AZ36" i="9"/>
  <c r="BH36" i="9"/>
  <c r="BP36" i="9"/>
  <c r="BX36" i="9"/>
  <c r="CF36" i="9"/>
  <c r="O16" i="9"/>
  <c r="AM16" i="9"/>
  <c r="AU16" i="9"/>
  <c r="BC16" i="9"/>
  <c r="CA16" i="9"/>
  <c r="N24" i="11" l="1"/>
  <c r="Z24" i="11"/>
  <c r="AM24" i="11"/>
  <c r="AL24" i="11"/>
  <c r="AO74" i="11"/>
  <c r="AO75" i="11" s="1"/>
  <c r="N31" i="6"/>
  <c r="N32" i="6" s="1"/>
  <c r="I16" i="9"/>
  <c r="AD74" i="11"/>
  <c r="R34" i="9"/>
  <c r="X74" i="11"/>
  <c r="X75" i="11" s="1"/>
  <c r="BX75" i="11"/>
  <c r="U23" i="7"/>
  <c r="Z23" i="7"/>
  <c r="H23" i="7"/>
  <c r="P23" i="7"/>
  <c r="E13" i="7"/>
  <c r="V13" i="7"/>
  <c r="F13" i="7"/>
  <c r="N13" i="7"/>
  <c r="G24" i="11"/>
  <c r="F24" i="11"/>
  <c r="AJ24" i="11"/>
  <c r="AI24" i="11"/>
  <c r="F31" i="6"/>
  <c r="F32" i="6" s="1"/>
  <c r="F28" i="10"/>
  <c r="Y24" i="11"/>
  <c r="H24" i="11"/>
  <c r="W75" i="11"/>
  <c r="AJ75" i="11"/>
  <c r="AS75" i="11"/>
  <c r="M75" i="11"/>
  <c r="AH75" i="11"/>
  <c r="AL31" i="6"/>
  <c r="AL32" i="6" s="1"/>
  <c r="N28" i="10"/>
  <c r="AL28" i="10"/>
  <c r="V28" i="10"/>
  <c r="V20" i="11"/>
  <c r="V21" i="11" s="1"/>
  <c r="V24" i="11" s="1"/>
  <c r="AI75" i="11"/>
  <c r="AM75" i="11"/>
  <c r="H74" i="11"/>
  <c r="AH25" i="9"/>
  <c r="AO25" i="9"/>
  <c r="G25" i="9"/>
  <c r="I24" i="9"/>
  <c r="M24" i="9"/>
  <c r="AW28" i="12"/>
  <c r="AO28" i="12"/>
  <c r="BM28" i="12"/>
  <c r="AZ28" i="12"/>
  <c r="O28" i="12"/>
  <c r="G28" i="12"/>
  <c r="I31" i="12"/>
  <c r="M31" i="12"/>
  <c r="AY75" i="11"/>
  <c r="AQ75" i="11"/>
  <c r="T74" i="11"/>
  <c r="X23" i="7"/>
  <c r="G23" i="7"/>
  <c r="S23" i="7"/>
  <c r="I32" i="9"/>
  <c r="M32" i="9"/>
  <c r="H32" i="9"/>
  <c r="N32" i="9"/>
  <c r="L32" i="9"/>
  <c r="AD75" i="11"/>
  <c r="V74" i="11"/>
  <c r="V75" i="11" s="1"/>
  <c r="G74" i="11"/>
  <c r="G75" i="11" s="1"/>
  <c r="P74" i="11"/>
  <c r="P75" i="11" s="1"/>
  <c r="F32" i="9"/>
  <c r="F25" i="9"/>
  <c r="J16" i="9"/>
  <c r="O75" i="11"/>
  <c r="N74" i="11"/>
  <c r="N75" i="11" s="1"/>
  <c r="AK74" i="11"/>
  <c r="AF75" i="11"/>
  <c r="E75" i="11"/>
  <c r="AR75" i="11"/>
  <c r="AF32" i="9"/>
  <c r="E32" i="9"/>
  <c r="J32" i="9"/>
  <c r="I75" i="11"/>
  <c r="AA75" i="11"/>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AB23" i="7"/>
  <c r="Q23" i="7"/>
  <c r="L23" i="7"/>
  <c r="K23" i="7"/>
  <c r="J23" i="7"/>
  <c r="AB22" i="10"/>
  <c r="AD31" i="6"/>
  <c r="AD32" i="6" s="1"/>
  <c r="AD28" i="10"/>
  <c r="AG74" i="11"/>
  <c r="AG75" i="11" s="1"/>
  <c r="AE74" i="11"/>
  <c r="AE75" i="11" s="1"/>
  <c r="AB75" i="11"/>
  <c r="V31" i="6"/>
  <c r="AJ22" i="10"/>
  <c r="BM75" i="11"/>
  <c r="CJ75" i="11"/>
  <c r="BS75" i="11"/>
  <c r="CE22" i="10"/>
  <c r="S22" i="10"/>
  <c r="BQ22" i="10"/>
  <c r="CD22" i="10"/>
  <c r="R22" i="10"/>
  <c r="Y22" i="10"/>
  <c r="BL22" i="10"/>
  <c r="BS22" i="10"/>
  <c r="BC22" i="10"/>
  <c r="W22" i="10"/>
  <c r="BY28" i="10"/>
  <c r="BY31" i="6"/>
  <c r="M28" i="10"/>
  <c r="M31" i="6"/>
  <c r="M32" i="6" s="1"/>
  <c r="BP28" i="10"/>
  <c r="BP31" i="6"/>
  <c r="D31" i="6"/>
  <c r="BW28" i="10"/>
  <c r="BW31" i="6"/>
  <c r="K28" i="10"/>
  <c r="K31" i="6"/>
  <c r="K32" i="6" s="1"/>
  <c r="F6" i="11"/>
  <c r="Z28" i="10"/>
  <c r="Z31" i="6"/>
  <c r="Z32" i="6" s="1"/>
  <c r="BE28" i="10"/>
  <c r="BE31" i="6"/>
  <c r="CJ28" i="10"/>
  <c r="CJ31" i="6"/>
  <c r="X28" i="10"/>
  <c r="X31" i="6"/>
  <c r="X32" i="6" s="1"/>
  <c r="BK28" i="10"/>
  <c r="BK31" i="6"/>
  <c r="BE75" i="11"/>
  <c r="CB75" i="11"/>
  <c r="BK75" i="11"/>
  <c r="BZ22" i="10"/>
  <c r="BW22" i="10"/>
  <c r="K22" i="10"/>
  <c r="AK22" i="10"/>
  <c r="BV22" i="10"/>
  <c r="J22" i="10"/>
  <c r="CC22" i="10"/>
  <c r="Q22" i="10"/>
  <c r="BD22" i="10"/>
  <c r="BQ28" i="10"/>
  <c r="BQ31" i="6"/>
  <c r="E28" i="10"/>
  <c r="E31" i="6"/>
  <c r="E32" i="6" s="1"/>
  <c r="BH28" i="10"/>
  <c r="BH31" i="6"/>
  <c r="BO28" i="10"/>
  <c r="BO31" i="6"/>
  <c r="C31" i="6"/>
  <c r="CD28" i="10"/>
  <c r="CD31" i="6"/>
  <c r="R28" i="10"/>
  <c r="R31" i="6"/>
  <c r="R32" i="6" s="1"/>
  <c r="AW28" i="10"/>
  <c r="AW31" i="6"/>
  <c r="CB28" i="10"/>
  <c r="CB31" i="6"/>
  <c r="P28" i="10"/>
  <c r="P31" i="6"/>
  <c r="P32" i="6" s="1"/>
  <c r="BC28" i="10"/>
  <c r="BC31" i="6"/>
  <c r="BP75" i="11"/>
  <c r="AW75" i="11"/>
  <c r="BT75" i="11"/>
  <c r="H75" i="11"/>
  <c r="BC75" i="11"/>
  <c r="CH75" i="11"/>
  <c r="CF22" i="10"/>
  <c r="T22" i="10"/>
  <c r="AL22" i="10"/>
  <c r="F22" i="10"/>
  <c r="BO22" i="10"/>
  <c r="BI22" i="10"/>
  <c r="M22" i="10"/>
  <c r="BN22" i="10"/>
  <c r="BU22" i="10"/>
  <c r="I22" i="10"/>
  <c r="AV22" i="10"/>
  <c r="CI22" i="10"/>
  <c r="BI28" i="10"/>
  <c r="BI31" i="6"/>
  <c r="BJ6" i="11"/>
  <c r="BJ39" i="10"/>
  <c r="BJ34" i="10"/>
  <c r="BJ38" i="6"/>
  <c r="AZ28" i="10"/>
  <c r="AZ31" i="6"/>
  <c r="BG28" i="10"/>
  <c r="BG31" i="6"/>
  <c r="BV28" i="10"/>
  <c r="BV31" i="6"/>
  <c r="J28" i="10"/>
  <c r="J31" i="6"/>
  <c r="J32" i="6" s="1"/>
  <c r="AO28" i="10"/>
  <c r="AO31" i="6"/>
  <c r="AO32" i="6" s="1"/>
  <c r="AL6" i="11"/>
  <c r="BT28" i="10"/>
  <c r="BT31" i="6"/>
  <c r="H28" i="10"/>
  <c r="H31" i="6"/>
  <c r="H32" i="6" s="1"/>
  <c r="BR6" i="11"/>
  <c r="BR39" i="10"/>
  <c r="BR34" i="10"/>
  <c r="BR38" i="6"/>
  <c r="AU28" i="10"/>
  <c r="AU31" i="6"/>
  <c r="BW75" i="11"/>
  <c r="BL75" i="11"/>
  <c r="AU75" i="11"/>
  <c r="BZ75" i="11"/>
  <c r="BX22" i="10"/>
  <c r="L22" i="10"/>
  <c r="BB22" i="10"/>
  <c r="V22" i="10"/>
  <c r="BG22" i="10"/>
  <c r="BF22" i="10"/>
  <c r="BM22" i="10"/>
  <c r="AN22" i="10"/>
  <c r="AU22" i="10"/>
  <c r="O22" i="10"/>
  <c r="BA28" i="10"/>
  <c r="BA31" i="6"/>
  <c r="BJ29" i="10"/>
  <c r="AR28" i="10"/>
  <c r="AR31" i="6"/>
  <c r="AR32" i="6" s="1"/>
  <c r="AY28" i="10"/>
  <c r="AY31" i="6"/>
  <c r="BN28" i="10"/>
  <c r="BN31" i="6"/>
  <c r="B31" i="6"/>
  <c r="CH6" i="11"/>
  <c r="CH39" i="10"/>
  <c r="CH34" i="10"/>
  <c r="CH38" i="6"/>
  <c r="AG28" i="10"/>
  <c r="AG31" i="6"/>
  <c r="AG32" i="6" s="1"/>
  <c r="BL28" i="10"/>
  <c r="BL31" i="6"/>
  <c r="BR29" i="10"/>
  <c r="AM28" i="10"/>
  <c r="AM31" i="6"/>
  <c r="AM32" i="6" s="1"/>
  <c r="BD75" i="1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CH29" i="10"/>
  <c r="Y28" i="10"/>
  <c r="Y31" i="6"/>
  <c r="Y32" i="6" s="1"/>
  <c r="BD28" i="10"/>
  <c r="BD31" i="6"/>
  <c r="AE28" i="10"/>
  <c r="AE31" i="6"/>
  <c r="AE32" i="6" s="1"/>
  <c r="J75" i="11"/>
  <c r="AV75" i="11"/>
  <c r="Y74" i="11"/>
  <c r="Y75" i="11" s="1"/>
  <c r="BJ75" i="11"/>
  <c r="BH22" i="10"/>
  <c r="AQ22" i="10"/>
  <c r="E22" i="10"/>
  <c r="AP22" i="10"/>
  <c r="AW22" i="10"/>
  <c r="CJ22" i="10"/>
  <c r="X22" i="10"/>
  <c r="CA22" i="10"/>
  <c r="AK28" i="10"/>
  <c r="AK31" i="6"/>
  <c r="AK32" i="6" s="1"/>
  <c r="AB28" i="10"/>
  <c r="AB31" i="6"/>
  <c r="AB32" i="6" s="1"/>
  <c r="AI28" i="10"/>
  <c r="AI31" i="6"/>
  <c r="AI32" i="6" s="1"/>
  <c r="BB6" i="11"/>
  <c r="BB39" i="10"/>
  <c r="BB34" i="10"/>
  <c r="BB38" i="6"/>
  <c r="AX28" i="10"/>
  <c r="AX31" i="6"/>
  <c r="CC28" i="10"/>
  <c r="CC31" i="6"/>
  <c r="Q28" i="10"/>
  <c r="Q31" i="6"/>
  <c r="Q32" i="6" s="1"/>
  <c r="AV28" i="10"/>
  <c r="AV31" i="6"/>
  <c r="N6" i="11"/>
  <c r="N39" i="10"/>
  <c r="N34" i="10"/>
  <c r="N29" i="10" s="1"/>
  <c r="N38" i="6"/>
  <c r="N39" i="6" s="1"/>
  <c r="CI28" i="10"/>
  <c r="CI31" i="6"/>
  <c r="W28" i="10"/>
  <c r="W31" i="6"/>
  <c r="W32" i="6" s="1"/>
  <c r="CC75" i="11"/>
  <c r="AN75" i="11"/>
  <c r="CI75" i="11"/>
  <c r="AL75" i="11"/>
  <c r="Q74" i="11"/>
  <c r="Q75" i="11" s="1"/>
  <c r="AZ22" i="10"/>
  <c r="AT22" i="10"/>
  <c r="AD22" i="10"/>
  <c r="N22" i="10"/>
  <c r="AI22" i="10"/>
  <c r="BY22" i="10"/>
  <c r="AS22" i="10"/>
  <c r="AH22" i="10"/>
  <c r="AO22" i="10"/>
  <c r="CB22" i="10"/>
  <c r="P22" i="10"/>
  <c r="AC28" i="10"/>
  <c r="AC31" i="6"/>
  <c r="AC32" i="6" s="1"/>
  <c r="CF28" i="10"/>
  <c r="CF31" i="6"/>
  <c r="T28" i="10"/>
  <c r="T31" i="6"/>
  <c r="T32" i="6" s="1"/>
  <c r="AA28" i="10"/>
  <c r="AA31" i="6"/>
  <c r="AA32" i="6" s="1"/>
  <c r="BB29" i="10"/>
  <c r="AP28" i="10"/>
  <c r="AP31" i="6"/>
  <c r="AP32" i="6" s="1"/>
  <c r="AD34" i="10"/>
  <c r="BU28" i="10"/>
  <c r="BU31" i="6"/>
  <c r="I28" i="10"/>
  <c r="I31" i="6"/>
  <c r="I32" i="6" s="1"/>
  <c r="AN28" i="10"/>
  <c r="AN31" i="6"/>
  <c r="AN32" i="6" s="1"/>
  <c r="CA28" i="10"/>
  <c r="CA31" i="6"/>
  <c r="O28" i="10"/>
  <c r="O31" i="6"/>
  <c r="O32" i="6" s="1"/>
  <c r="BU75" i="11"/>
  <c r="CA75" i="11"/>
  <c r="AR22" i="10"/>
  <c r="CH22" i="10"/>
  <c r="BJ22" i="10"/>
  <c r="AA22" i="10"/>
  <c r="U22" i="10"/>
  <c r="Z22" i="10"/>
  <c r="AG22" i="10"/>
  <c r="BT22" i="10"/>
  <c r="H22" i="10"/>
  <c r="AM22" i="10"/>
  <c r="G22" i="10"/>
  <c r="CG28" i="10"/>
  <c r="CG31" i="6"/>
  <c r="U28" i="10"/>
  <c r="U31" i="6"/>
  <c r="U32" i="6" s="1"/>
  <c r="BX28" i="10"/>
  <c r="BX31" i="6"/>
  <c r="L28" i="10"/>
  <c r="L31" i="6"/>
  <c r="L32" i="6" s="1"/>
  <c r="CE28" i="10"/>
  <c r="CE31" i="6"/>
  <c r="S28" i="10"/>
  <c r="S31" i="6"/>
  <c r="S32" i="6" s="1"/>
  <c r="AH28" i="10"/>
  <c r="AH31" i="6"/>
  <c r="AH32" i="6" s="1"/>
  <c r="BM28" i="10"/>
  <c r="BM31" i="6"/>
  <c r="BZ6" i="11"/>
  <c r="BZ39" i="10"/>
  <c r="BZ34" i="10"/>
  <c r="BZ38" i="6"/>
  <c r="AF28" i="10"/>
  <c r="AF31" i="6"/>
  <c r="AF32" i="6" s="1"/>
  <c r="BS28" i="10"/>
  <c r="BS31" i="6"/>
  <c r="G28" i="10"/>
  <c r="G31" i="6"/>
  <c r="G32" i="6" s="1"/>
  <c r="AT6" i="11"/>
  <c r="AT39" i="10"/>
  <c r="AT34" i="10"/>
  <c r="AT29" i="10" s="1"/>
  <c r="AT38" i="6"/>
  <c r="AD34" i="9"/>
  <c r="E16" i="9"/>
  <c r="AH16" i="9"/>
  <c r="R16" i="9"/>
  <c r="AM32" i="9"/>
  <c r="G32" i="9"/>
  <c r="O32" i="9"/>
  <c r="AJ32" i="9"/>
  <c r="P32" i="9"/>
  <c r="S75" i="11"/>
  <c r="AK75" i="11"/>
  <c r="Z75" i="11"/>
  <c r="K75" i="11"/>
  <c r="T75" i="11"/>
  <c r="L75" i="11"/>
  <c r="U75" i="11"/>
  <c r="AP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108" i="5"/>
  <c r="H12" i="9"/>
  <c r="H4" i="8"/>
  <c r="H108" i="5"/>
  <c r="CK50" i="11"/>
  <c r="CK4" i="9"/>
  <c r="CK29" i="9" s="1"/>
  <c r="CK69" i="5"/>
  <c r="Y50" i="11"/>
  <c r="Y51" i="11" s="1"/>
  <c r="Y4" i="9"/>
  <c r="Y69" i="5"/>
  <c r="AN50" i="11"/>
  <c r="AN51" i="11" s="1"/>
  <c r="AN4" i="9"/>
  <c r="AN69" i="5"/>
  <c r="BC50" i="11"/>
  <c r="BC51" i="11" s="1"/>
  <c r="BC4" i="9"/>
  <c r="BC69" i="5"/>
  <c r="BB50" i="11"/>
  <c r="BB51" i="11" s="1"/>
  <c r="BB4" i="9"/>
  <c r="BB69" i="5"/>
  <c r="L12" i="9"/>
  <c r="L4" i="8"/>
  <c r="L108" i="5"/>
  <c r="CG50" i="11"/>
  <c r="CG51" i="11" s="1"/>
  <c r="CG4" i="9"/>
  <c r="CG29" i="9" s="1"/>
  <c r="CG69" i="5"/>
  <c r="U50" i="11"/>
  <c r="U51" i="11" s="1"/>
  <c r="U4" i="9"/>
  <c r="U69" i="5"/>
  <c r="CD12" i="9"/>
  <c r="CD108" i="5"/>
  <c r="AX12" i="9"/>
  <c r="AX108" i="5"/>
  <c r="AX4" i="8"/>
  <c r="R12" i="9"/>
  <c r="R4" i="8"/>
  <c r="R108" i="5"/>
  <c r="AB50" i="11"/>
  <c r="AB51" i="11" s="1"/>
  <c r="AB4" i="9"/>
  <c r="AB69" i="5"/>
  <c r="I12" i="9"/>
  <c r="I37" i="9" s="1"/>
  <c r="I4" i="8"/>
  <c r="I108" i="5"/>
  <c r="AQ50" i="11"/>
  <c r="AQ51" i="11" s="1"/>
  <c r="AQ4" i="9"/>
  <c r="AQ69" i="5"/>
  <c r="BF50" i="11"/>
  <c r="BF51" i="11" s="1"/>
  <c r="BF4" i="9"/>
  <c r="BF69" i="5"/>
  <c r="CI12" i="9"/>
  <c r="CI108" i="5"/>
  <c r="W12" i="9"/>
  <c r="W4" i="8"/>
  <c r="W108" i="5"/>
  <c r="BR12" i="9"/>
  <c r="BR108" i="5"/>
  <c r="BR4" i="8"/>
  <c r="F12" i="9"/>
  <c r="F4" i="8"/>
  <c r="F108" i="5"/>
  <c r="BA12" i="9"/>
  <c r="BA4" i="8"/>
  <c r="BA108" i="5"/>
  <c r="CE12" i="9"/>
  <c r="CE108" i="5"/>
  <c r="S12" i="9"/>
  <c r="S4" i="8"/>
  <c r="S108" i="5"/>
  <c r="BU12" i="9"/>
  <c r="BU4" i="8"/>
  <c r="BU108" i="5"/>
  <c r="BL12" i="9"/>
  <c r="BL4" i="8"/>
  <c r="BL108" i="5"/>
  <c r="CC50" i="11"/>
  <c r="CC51" i="11" s="1"/>
  <c r="CC4" i="9"/>
  <c r="CC29" i="9" s="1"/>
  <c r="CC69" i="5"/>
  <c r="Q50" i="11"/>
  <c r="Q51" i="11" s="1"/>
  <c r="Q4" i="9"/>
  <c r="Q69" i="5"/>
  <c r="AF50" i="11"/>
  <c r="AF51" i="11" s="1"/>
  <c r="AF4" i="9"/>
  <c r="AF69" i="5"/>
  <c r="AU50" i="11"/>
  <c r="AU51" i="11" s="1"/>
  <c r="AU4" i="9"/>
  <c r="AU69" i="5"/>
  <c r="AT50" i="11"/>
  <c r="AT51" i="11" s="1"/>
  <c r="AT4" i="9"/>
  <c r="AT69" i="5"/>
  <c r="BY50" i="11"/>
  <c r="BY51" i="11" s="1"/>
  <c r="BY4" i="9"/>
  <c r="BY29" i="9" s="1"/>
  <c r="BY69" i="5"/>
  <c r="M50" i="11"/>
  <c r="M51" i="11" s="1"/>
  <c r="M4" i="9"/>
  <c r="M69" i="5"/>
  <c r="CF50" i="11"/>
  <c r="CF51" i="11" s="1"/>
  <c r="CF4" i="9"/>
  <c r="CF69" i="5"/>
  <c r="T50" i="11"/>
  <c r="T51" i="11" s="1"/>
  <c r="T4" i="9"/>
  <c r="T69" i="5"/>
  <c r="AQ32" i="9"/>
  <c r="K32" i="9"/>
  <c r="AI50" i="11"/>
  <c r="AI51" i="11" s="1"/>
  <c r="AI4" i="9"/>
  <c r="AI69" i="5"/>
  <c r="AX50" i="11"/>
  <c r="AX51" i="11" s="1"/>
  <c r="AX4" i="9"/>
  <c r="AX29" i="9" s="1"/>
  <c r="AX69" i="5"/>
  <c r="CA12" i="9"/>
  <c r="CA108" i="5"/>
  <c r="O12" i="9"/>
  <c r="O4" i="8"/>
  <c r="O108" i="5"/>
  <c r="BJ12" i="9"/>
  <c r="BJ108" i="5"/>
  <c r="BJ4" i="8"/>
  <c r="AS12" i="9"/>
  <c r="AS4" i="8"/>
  <c r="AS108" i="5"/>
  <c r="BW12" i="9"/>
  <c r="BW108" i="5"/>
  <c r="K12" i="9"/>
  <c r="K4" i="8"/>
  <c r="K108" i="5"/>
  <c r="BM12" i="9"/>
  <c r="BM4" i="8"/>
  <c r="BM108" i="5"/>
  <c r="BD12" i="9"/>
  <c r="BD4" i="8"/>
  <c r="BD108" i="5"/>
  <c r="CK32" i="9"/>
  <c r="BU50" i="11"/>
  <c r="BU51" i="11" s="1"/>
  <c r="BU4" i="9"/>
  <c r="BU29" i="9" s="1"/>
  <c r="BU69" i="5"/>
  <c r="I50" i="11"/>
  <c r="I51" i="11" s="1"/>
  <c r="I4" i="9"/>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29" i="9" s="1"/>
  <c r="BQ69" i="5"/>
  <c r="E50" i="11"/>
  <c r="E51" i="11" s="1"/>
  <c r="E4" i="9"/>
  <c r="E69" i="5"/>
  <c r="BV12" i="9"/>
  <c r="BV4" i="8"/>
  <c r="BV108" i="5"/>
  <c r="AP12" i="9"/>
  <c r="AP4" i="8"/>
  <c r="AP5" i="8" s="1"/>
  <c r="AP108" i="5"/>
  <c r="J12" i="9"/>
  <c r="J4" i="8"/>
  <c r="J108" i="5"/>
  <c r="BX50" i="11"/>
  <c r="BX51" i="11" s="1"/>
  <c r="BX4" i="9"/>
  <c r="BX69" i="5"/>
  <c r="L50" i="11"/>
  <c r="L51" i="11" s="1"/>
  <c r="L4" i="9"/>
  <c r="L69" i="5"/>
  <c r="AA50" i="11"/>
  <c r="AA51" i="11" s="1"/>
  <c r="AA4" i="9"/>
  <c r="AA69" i="5"/>
  <c r="AP50" i="11"/>
  <c r="AP51" i="11" s="1"/>
  <c r="AP4" i="9"/>
  <c r="AP29" i="9" s="1"/>
  <c r="AP69" i="5"/>
  <c r="BS12" i="9"/>
  <c r="BS4" i="8"/>
  <c r="BS108" i="5"/>
  <c r="G12" i="9"/>
  <c r="G4" i="8"/>
  <c r="G108" i="5"/>
  <c r="BB12" i="9"/>
  <c r="BB108" i="5"/>
  <c r="BB4" i="8"/>
  <c r="AK12" i="9"/>
  <c r="AK4" i="8"/>
  <c r="AK108" i="5"/>
  <c r="BO12" i="9"/>
  <c r="BO4" i="8"/>
  <c r="BO108" i="5"/>
  <c r="BE12" i="9"/>
  <c r="BE4" i="8"/>
  <c r="BE108" i="5"/>
  <c r="AV12" i="9"/>
  <c r="AV4" i="8"/>
  <c r="AV108" i="5"/>
  <c r="AR12" i="9"/>
  <c r="AR4" i="8"/>
  <c r="AR108" i="5"/>
  <c r="BM50" i="11"/>
  <c r="BM51" i="11" s="1"/>
  <c r="BM4" i="9"/>
  <c r="BM29" i="9" s="1"/>
  <c r="BM69" i="5"/>
  <c r="CB50" i="11"/>
  <c r="CB51" i="11" s="1"/>
  <c r="CB4" i="9"/>
  <c r="CB29" i="9" s="1"/>
  <c r="CB69" i="5"/>
  <c r="P50" i="11"/>
  <c r="P51" i="11" s="1"/>
  <c r="P4" i="9"/>
  <c r="P69" i="5"/>
  <c r="AE50" i="11"/>
  <c r="AE51" i="11" s="1"/>
  <c r="AE4" i="9"/>
  <c r="AE29" i="9" s="1"/>
  <c r="AE69" i="5"/>
  <c r="AD50" i="11"/>
  <c r="AD51" i="11" s="1"/>
  <c r="AD4" i="9"/>
  <c r="AD69" i="5"/>
  <c r="BI50" i="11"/>
  <c r="BI51" i="11" s="1"/>
  <c r="BI4" i="9"/>
  <c r="BI29" i="9" s="1"/>
  <c r="BI69" i="5"/>
  <c r="BP50" i="11"/>
  <c r="BP51" i="11" s="1"/>
  <c r="BP4" i="9"/>
  <c r="BP69" i="5"/>
  <c r="BO32" i="9"/>
  <c r="AI32" i="9"/>
  <c r="CE50" i="11"/>
  <c r="CE51" i="11" s="1"/>
  <c r="CE4" i="9"/>
  <c r="CE69" i="5"/>
  <c r="S50" i="11"/>
  <c r="S51" i="11" s="1"/>
  <c r="S4" i="9"/>
  <c r="S69" i="5"/>
  <c r="AH50" i="11"/>
  <c r="AH51" i="11" s="1"/>
  <c r="AH4" i="9"/>
  <c r="AH69" i="5"/>
  <c r="BK12" i="9"/>
  <c r="BK4" i="8"/>
  <c r="BK108" i="5"/>
  <c r="AT12" i="9"/>
  <c r="AT4" i="8"/>
  <c r="AT108" i="5"/>
  <c r="AC12" i="9"/>
  <c r="AC4" i="8"/>
  <c r="AC108" i="5"/>
  <c r="BG12" i="9"/>
  <c r="BG4" i="8"/>
  <c r="BG108" i="5"/>
  <c r="AW12" i="9"/>
  <c r="AW4" i="8"/>
  <c r="AW108" i="5"/>
  <c r="AN12" i="9"/>
  <c r="AN4" i="8"/>
  <c r="AN5" i="8" s="1"/>
  <c r="AN108" i="5"/>
  <c r="BE50" i="11"/>
  <c r="BE51" i="11" s="1"/>
  <c r="BE4" i="9"/>
  <c r="BE29" i="9" s="1"/>
  <c r="BE69" i="5"/>
  <c r="CJ32" i="9"/>
  <c r="BT50" i="11"/>
  <c r="BT51" i="11" s="1"/>
  <c r="BT4" i="9"/>
  <c r="BT29" i="9" s="1"/>
  <c r="BT69" i="5"/>
  <c r="H50" i="11"/>
  <c r="H51" i="11" s="1"/>
  <c r="H4" i="9"/>
  <c r="H69" i="5"/>
  <c r="M12" i="9"/>
  <c r="M37" i="9" s="1"/>
  <c r="M4" i="8"/>
  <c r="M108" i="5"/>
  <c r="CI50" i="11"/>
  <c r="CI51" i="11" s="1"/>
  <c r="CI4" i="9"/>
  <c r="CI29" i="9" s="1"/>
  <c r="CI69" i="5"/>
  <c r="W50" i="11"/>
  <c r="W51" i="11" s="1"/>
  <c r="W4" i="9"/>
  <c r="W29" i="9" s="1"/>
  <c r="W69" i="5"/>
  <c r="CH50" i="11"/>
  <c r="CH51" i="11" s="1"/>
  <c r="CH4" i="9"/>
  <c r="CH29" i="9" s="1"/>
  <c r="CH69" i="5"/>
  <c r="V50" i="11"/>
  <c r="V51" i="11" s="1"/>
  <c r="V4" i="9"/>
  <c r="V69" i="5"/>
  <c r="BA50" i="11"/>
  <c r="BA51" i="11" s="1"/>
  <c r="BA4" i="9"/>
  <c r="BA29" i="9" s="1"/>
  <c r="BA69" i="5"/>
  <c r="BN12" i="9"/>
  <c r="BN4" i="8"/>
  <c r="BN108" i="5"/>
  <c r="AH12" i="9"/>
  <c r="AH4" i="8"/>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29" i="9" s="1"/>
  <c r="AW69" i="5"/>
  <c r="AJ12" i="9"/>
  <c r="AJ4" i="8"/>
  <c r="AJ108" i="5"/>
  <c r="BL50" i="11"/>
  <c r="BL51" i="11" s="1"/>
  <c r="BL4" i="9"/>
  <c r="BL29" i="9" s="1"/>
  <c r="BL69" i="5"/>
  <c r="CA50" i="11"/>
  <c r="CA51" i="11" s="1"/>
  <c r="CA4" i="9"/>
  <c r="CA29" i="9" s="1"/>
  <c r="CA69" i="5"/>
  <c r="O50" i="11"/>
  <c r="O51" i="11" s="1"/>
  <c r="O4" i="9"/>
  <c r="O69" i="5"/>
  <c r="BZ50" i="11"/>
  <c r="BZ51" i="11" s="1"/>
  <c r="BZ4" i="9"/>
  <c r="BZ69" i="5"/>
  <c r="N50" i="11"/>
  <c r="N51" i="11" s="1"/>
  <c r="N4" i="9"/>
  <c r="N69" i="5"/>
  <c r="AS50" i="11"/>
  <c r="AS51" i="11" s="1"/>
  <c r="AS4" i="9"/>
  <c r="AS29" i="9" s="1"/>
  <c r="AS69" i="5"/>
  <c r="BP12" i="9"/>
  <c r="BP4" i="8"/>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5" i="8" s="1"/>
  <c r="AQ108" i="5"/>
  <c r="AG12" i="9"/>
  <c r="AG4" i="8"/>
  <c r="AG108" i="5"/>
  <c r="CJ12" i="9"/>
  <c r="CJ108" i="5"/>
  <c r="X12" i="9"/>
  <c r="X4" i="8"/>
  <c r="X108" i="5"/>
  <c r="AO50" i="11"/>
  <c r="AO51" i="11" s="1"/>
  <c r="AO4" i="9"/>
  <c r="AO69" i="5"/>
  <c r="BD50" i="11"/>
  <c r="BD51" i="11" s="1"/>
  <c r="BD4" i="9"/>
  <c r="BD29" i="9" s="1"/>
  <c r="BD69" i="5"/>
  <c r="B27" i="13"/>
  <c r="B47" i="13"/>
  <c r="B8" i="13"/>
  <c r="E12" i="9"/>
  <c r="E37" i="9" s="1"/>
  <c r="E4" i="8"/>
  <c r="E108" i="5"/>
  <c r="CI32" i="9"/>
  <c r="BS50" i="11"/>
  <c r="BS51" i="11" s="1"/>
  <c r="BS4" i="9"/>
  <c r="BS29" i="9" s="1"/>
  <c r="BS69" i="5"/>
  <c r="G50" i="11"/>
  <c r="G51" i="11" s="1"/>
  <c r="G4" i="9"/>
  <c r="G69" i="5"/>
  <c r="CF12" i="9"/>
  <c r="CF108" i="5"/>
  <c r="CH32" i="9"/>
  <c r="BR50" i="11"/>
  <c r="BR51" i="11" s="1"/>
  <c r="BR4" i="9"/>
  <c r="BR69" i="5"/>
  <c r="F50" i="11"/>
  <c r="F51" i="11" s="1"/>
  <c r="F4" i="9"/>
  <c r="F69" i="5"/>
  <c r="AK50" i="11"/>
  <c r="AK51" i="11" s="1"/>
  <c r="AK4" i="9"/>
  <c r="AK29" i="9" s="1"/>
  <c r="AK69" i="5"/>
  <c r="BF12" i="9"/>
  <c r="BF108" i="5"/>
  <c r="BF4" i="8"/>
  <c r="Z12" i="9"/>
  <c r="Z4" i="8"/>
  <c r="Z108" i="5"/>
  <c r="AR50" i="11"/>
  <c r="AR51" i="11" s="1"/>
  <c r="AR4" i="9"/>
  <c r="AR69" i="5"/>
  <c r="BH12" i="9"/>
  <c r="BH4" i="8"/>
  <c r="BH108" i="5"/>
  <c r="BG50" i="11"/>
  <c r="BG51" i="11" s="1"/>
  <c r="BG4" i="9"/>
  <c r="BG69" i="5"/>
  <c r="BV50" i="11"/>
  <c r="BV51" i="11" s="1"/>
  <c r="BV4" i="9"/>
  <c r="BV29" i="9" s="1"/>
  <c r="BV69" i="5"/>
  <c r="J50" i="11"/>
  <c r="J51" i="11" s="1"/>
  <c r="J4" i="9"/>
  <c r="J69" i="5"/>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V50" i="11"/>
  <c r="AV51" i="11" s="1"/>
  <c r="AV4" i="9"/>
  <c r="AV29" i="9" s="1"/>
  <c r="AV69" i="5"/>
  <c r="E35" i="9"/>
  <c r="BK50" i="11"/>
  <c r="BK51" i="11" s="1"/>
  <c r="BK4" i="9"/>
  <c r="BK29" i="9" s="1"/>
  <c r="BK69" i="5"/>
  <c r="T12" i="9"/>
  <c r="T4" i="8"/>
  <c r="T108" i="5"/>
  <c r="BJ50" i="11"/>
  <c r="BJ51" i="11" s="1"/>
  <c r="BJ4" i="9"/>
  <c r="BJ69" i="5"/>
  <c r="BX12" i="9"/>
  <c r="BX108" i="5"/>
  <c r="AC50" i="11"/>
  <c r="AC51" i="11" s="1"/>
  <c r="AC4" i="9"/>
  <c r="AC69" i="5"/>
  <c r="AJ50" i="11"/>
  <c r="AJ51" i="11" s="1"/>
  <c r="AJ4" i="9"/>
  <c r="AJ29" i="9" s="1"/>
  <c r="AJ69" i="5"/>
  <c r="CE32" i="9"/>
  <c r="AY32" i="9"/>
  <c r="S32" i="9"/>
  <c r="AY50" i="11"/>
  <c r="AY51" i="11" s="1"/>
  <c r="AY4" i="9"/>
  <c r="AY29" i="9" s="1"/>
  <c r="AY69" i="5"/>
  <c r="BN50" i="11"/>
  <c r="BN51" i="11" s="1"/>
  <c r="BN4" i="9"/>
  <c r="BN29" i="9" s="1"/>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B2"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F38" i="6" l="1"/>
  <c r="F39" i="6" s="1"/>
  <c r="F34" i="10"/>
  <c r="F39" i="10"/>
  <c r="AD39" i="10"/>
  <c r="AD6" i="11"/>
  <c r="AL38" i="6"/>
  <c r="AL39" i="6" s="1"/>
  <c r="AL34" i="10"/>
  <c r="AD38" i="6"/>
  <c r="AD39" i="6" s="1"/>
  <c r="AL39" i="10"/>
  <c r="F29" i="10"/>
  <c r="H29" i="9"/>
  <c r="AH29" i="9"/>
  <c r="AM5" i="8"/>
  <c r="AD29" i="10"/>
  <c r="AL29" i="10"/>
  <c r="V6" i="11"/>
  <c r="V32" i="6"/>
  <c r="AJ5" i="8"/>
  <c r="AI5" i="8"/>
  <c r="AK5" i="8"/>
  <c r="I29" i="9"/>
  <c r="AC5" i="8"/>
  <c r="K5" i="8"/>
  <c r="R5" i="8"/>
  <c r="H5" i="8"/>
  <c r="Z5" i="8"/>
  <c r="S5" i="8"/>
  <c r="F5" i="8"/>
  <c r="N5" i="8"/>
  <c r="P5" i="8"/>
  <c r="V5" i="8"/>
  <c r="E5" i="8"/>
  <c r="AF5" i="8"/>
  <c r="M5" i="8"/>
  <c r="AB5" i="8"/>
  <c r="I5" i="8"/>
  <c r="AG5" i="8"/>
  <c r="AD5" i="8"/>
  <c r="U5" i="8"/>
  <c r="G5" i="8"/>
  <c r="O5" i="8"/>
  <c r="AA5" i="8"/>
  <c r="T5" i="8"/>
  <c r="AH5" i="8"/>
  <c r="J5" i="8"/>
  <c r="X5" i="8"/>
  <c r="M21" i="9"/>
  <c r="I21" i="9"/>
  <c r="L5" i="8"/>
  <c r="Q5" i="8"/>
  <c r="AE5" i="8"/>
  <c r="Y5" i="8"/>
  <c r="W5" i="8"/>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9" i="6" s="1"/>
  <c r="V34" i="10"/>
  <c r="V29" i="10" s="1"/>
  <c r="V39" i="10"/>
  <c r="S6" i="11"/>
  <c r="S39" i="10"/>
  <c r="S34" i="10"/>
  <c r="S29" i="10" s="1"/>
  <c r="S38" i="6"/>
  <c r="S39" i="6" s="1"/>
  <c r="AD9" i="11"/>
  <c r="AD40" i="10"/>
  <c r="AD41" i="10" s="1"/>
  <c r="AD41" i="6"/>
  <c r="W6" i="11"/>
  <c r="W39" i="10"/>
  <c r="W34" i="10"/>
  <c r="W38" i="6"/>
  <c r="W39" i="6" s="1"/>
  <c r="AE6" i="11"/>
  <c r="AE39" i="10"/>
  <c r="AE34" i="10"/>
  <c r="AE29" i="10" s="1"/>
  <c r="AE38" i="6"/>
  <c r="AE39" i="6" s="1"/>
  <c r="AR6" i="11"/>
  <c r="AR39" i="10"/>
  <c r="AR34" i="10"/>
  <c r="AR38" i="6"/>
  <c r="AR39" i="6" s="1"/>
  <c r="AU6" i="11"/>
  <c r="AU39" i="10"/>
  <c r="AU34" i="10"/>
  <c r="AU38" i="6"/>
  <c r="BH6" i="11"/>
  <c r="BH39" i="10"/>
  <c r="BH34" i="10"/>
  <c r="BH38" i="6"/>
  <c r="CJ6" i="11"/>
  <c r="CJ34" i="10"/>
  <c r="CJ39" i="10"/>
  <c r="CJ38" i="6"/>
  <c r="BZ9" i="11"/>
  <c r="BZ40" i="10"/>
  <c r="BZ41" i="10" s="1"/>
  <c r="BZ42" i="6"/>
  <c r="BZ41" i="6"/>
  <c r="BZ33" i="10"/>
  <c r="BZ31" i="10"/>
  <c r="AN6" i="11"/>
  <c r="AN34" i="10"/>
  <c r="AN39" i="10"/>
  <c r="AN38" i="6"/>
  <c r="AN39" i="6" s="1"/>
  <c r="AD31" i="10"/>
  <c r="AD33" i="10"/>
  <c r="CF6" i="11"/>
  <c r="CF34" i="10"/>
  <c r="CF39" i="10"/>
  <c r="CF38" i="6"/>
  <c r="N9" i="11"/>
  <c r="N40" i="10"/>
  <c r="N41" i="10" s="1"/>
  <c r="N41" i="6"/>
  <c r="N42" i="6"/>
  <c r="N43" i="6" s="1"/>
  <c r="CC6" i="11"/>
  <c r="CC34" i="10"/>
  <c r="CC39" i="10"/>
  <c r="CC38" i="6"/>
  <c r="AU29" i="10"/>
  <c r="AO6" i="11"/>
  <c r="AO39" i="10"/>
  <c r="AO34" i="10"/>
  <c r="AO29" i="10" s="1"/>
  <c r="AO38" i="6"/>
  <c r="AO39" i="6" s="1"/>
  <c r="AW6" i="11"/>
  <c r="AW39" i="10"/>
  <c r="AW34" i="10"/>
  <c r="AW38" i="6"/>
  <c r="C38" i="6"/>
  <c r="C32" i="6"/>
  <c r="CJ29" i="10"/>
  <c r="F9" i="11"/>
  <c r="F40" i="10"/>
  <c r="F41" i="10" s="1"/>
  <c r="F41" i="6"/>
  <c r="F42" i="6"/>
  <c r="F43" i="6" s="1"/>
  <c r="D38" i="6"/>
  <c r="D32" i="6"/>
  <c r="M6" i="11"/>
  <c r="M39" i="10"/>
  <c r="M34" i="10"/>
  <c r="M38" i="6"/>
  <c r="M39" i="6" s="1"/>
  <c r="G6" i="11"/>
  <c r="G39" i="10"/>
  <c r="G34" i="10"/>
  <c r="G29" i="10" s="1"/>
  <c r="G38" i="6"/>
  <c r="G39" i="6" s="1"/>
  <c r="BZ42" i="10"/>
  <c r="CG6" i="11"/>
  <c r="CG39" i="10"/>
  <c r="CG34" i="10"/>
  <c r="CG38" i="6"/>
  <c r="AN29" i="10"/>
  <c r="N33" i="10"/>
  <c r="N31" i="10"/>
  <c r="CC29" i="10"/>
  <c r="BB9" i="11"/>
  <c r="BB40" i="10"/>
  <c r="BB41" i="10" s="1"/>
  <c r="BB42" i="6"/>
  <c r="BB41" i="6"/>
  <c r="AK6" i="11"/>
  <c r="AK39" i="10"/>
  <c r="AK34" i="10"/>
  <c r="AK29" i="10" s="1"/>
  <c r="AK38" i="6"/>
  <c r="AK39" i="6" s="1"/>
  <c r="Y6" i="11"/>
  <c r="Y39" i="10"/>
  <c r="Y34" i="10"/>
  <c r="Y38" i="6"/>
  <c r="Y39" i="6" s="1"/>
  <c r="AG6" i="11"/>
  <c r="AG39" i="10"/>
  <c r="AG34" i="10"/>
  <c r="AG29" i="10" s="1"/>
  <c r="AG38" i="6"/>
  <c r="AG39" i="6" s="1"/>
  <c r="AR29" i="10"/>
  <c r="V9" i="11"/>
  <c r="V40" i="10"/>
  <c r="V41" i="6"/>
  <c r="V42" i="6"/>
  <c r="V43" i="6" s="1"/>
  <c r="H6" i="11"/>
  <c r="H34" i="10"/>
  <c r="H29" i="10" s="1"/>
  <c r="H39" i="10"/>
  <c r="H38" i="6"/>
  <c r="H39" i="6" s="1"/>
  <c r="BG6" i="11"/>
  <c r="BG39" i="10"/>
  <c r="BG34" i="10"/>
  <c r="BG38" i="6"/>
  <c r="BI6" i="11"/>
  <c r="BI39" i="10"/>
  <c r="BI34" i="10"/>
  <c r="BI38" i="6"/>
  <c r="BC6" i="11"/>
  <c r="BC39" i="10"/>
  <c r="BC34" i="10"/>
  <c r="BC38" i="6"/>
  <c r="AW29" i="10"/>
  <c r="CD6" i="11"/>
  <c r="CD34" i="10"/>
  <c r="CD39" i="10"/>
  <c r="CD38" i="6"/>
  <c r="BH29" i="10"/>
  <c r="Z6" i="11"/>
  <c r="Z39" i="10"/>
  <c r="Z34" i="10"/>
  <c r="Z29" i="10" s="1"/>
  <c r="Z38" i="6"/>
  <c r="Z39" i="6" s="1"/>
  <c r="F33" i="10"/>
  <c r="F31" i="10"/>
  <c r="M29" i="10"/>
  <c r="L6" i="11"/>
  <c r="L39" i="10"/>
  <c r="L34" i="10"/>
  <c r="L38" i="6"/>
  <c r="L39" i="6" s="1"/>
  <c r="CG29" i="10"/>
  <c r="CA6" i="11"/>
  <c r="CA39" i="10"/>
  <c r="CA34" i="10"/>
  <c r="CA38" i="6"/>
  <c r="CF29" i="10"/>
  <c r="N42" i="10"/>
  <c r="BB31" i="10"/>
  <c r="BB33" i="10"/>
  <c r="AS6" i="11"/>
  <c r="AS39" i="10"/>
  <c r="AS34" i="10"/>
  <c r="AS38" i="6"/>
  <c r="AS39" i="6" s="1"/>
  <c r="AY6" i="11"/>
  <c r="AY39" i="10"/>
  <c r="AY34" i="10"/>
  <c r="AY38" i="6"/>
  <c r="V31" i="10"/>
  <c r="V33" i="10"/>
  <c r="AL9" i="11"/>
  <c r="AL40" i="10"/>
  <c r="AL41" i="10" s="1"/>
  <c r="AL41" i="6"/>
  <c r="AL42" i="6"/>
  <c r="AL43" i="6" s="1"/>
  <c r="BV6" i="11"/>
  <c r="BV39" i="10"/>
  <c r="BV34" i="10"/>
  <c r="BV38" i="6"/>
  <c r="BI29" i="10"/>
  <c r="BC29" i="10"/>
  <c r="BO6" i="11"/>
  <c r="BO39" i="10"/>
  <c r="BO34" i="10"/>
  <c r="BO38" i="6"/>
  <c r="BQ6" i="11"/>
  <c r="BQ39" i="10"/>
  <c r="BQ34" i="10"/>
  <c r="BQ38" i="6"/>
  <c r="X6" i="11"/>
  <c r="X34" i="10"/>
  <c r="X39" i="10"/>
  <c r="X38" i="6"/>
  <c r="X39" i="6" s="1"/>
  <c r="BZ29" i="10"/>
  <c r="BW6" i="11"/>
  <c r="BW39" i="10"/>
  <c r="BW34" i="10"/>
  <c r="BW38" i="6"/>
  <c r="BP6" i="11"/>
  <c r="BP39" i="10"/>
  <c r="BP34" i="10"/>
  <c r="BP38" i="6"/>
  <c r="AT9" i="11"/>
  <c r="AT40" i="10"/>
  <c r="AT41" i="10" s="1"/>
  <c r="AT41" i="6"/>
  <c r="AT42" i="6"/>
  <c r="AF6" i="11"/>
  <c r="AF34" i="10"/>
  <c r="AF29" i="10" s="1"/>
  <c r="AF39" i="10"/>
  <c r="AF38" i="6"/>
  <c r="AF39" i="6" s="1"/>
  <c r="AH6" i="11"/>
  <c r="AH39" i="10"/>
  <c r="AH34" i="10"/>
  <c r="AH29" i="10" s="1"/>
  <c r="AH38" i="6"/>
  <c r="AH39" i="6" s="1"/>
  <c r="L29" i="10"/>
  <c r="CA29" i="10"/>
  <c r="BU6" i="11"/>
  <c r="BU39" i="10"/>
  <c r="BU34" i="10"/>
  <c r="BU38" i="6"/>
  <c r="T6" i="11"/>
  <c r="T39" i="10"/>
  <c r="T34" i="10"/>
  <c r="T38" i="6"/>
  <c r="T39" i="6" s="1"/>
  <c r="Q6" i="11"/>
  <c r="Q39" i="10"/>
  <c r="Q34" i="10"/>
  <c r="Q29" i="10" s="1"/>
  <c r="Q38" i="6"/>
  <c r="Q39" i="6" s="1"/>
  <c r="AX6" i="11"/>
  <c r="AX39" i="10"/>
  <c r="AX34" i="10"/>
  <c r="AX38" i="6"/>
  <c r="BB42" i="10"/>
  <c r="AB6" i="11"/>
  <c r="AB39" i="10"/>
  <c r="AB34" i="10"/>
  <c r="AB38" i="6"/>
  <c r="AB39" i="6" s="1"/>
  <c r="AS29" i="10"/>
  <c r="BL6" i="11"/>
  <c r="BL34" i="10"/>
  <c r="BL39" i="10"/>
  <c r="BL38" i="6"/>
  <c r="B32" i="6"/>
  <c r="B38" i="6"/>
  <c r="BR9" i="11"/>
  <c r="BR40" i="10"/>
  <c r="BR41" i="10" s="1"/>
  <c r="BR42" i="6"/>
  <c r="BR41" i="6"/>
  <c r="AL31" i="10"/>
  <c r="AL33" i="10"/>
  <c r="BG29" i="10"/>
  <c r="BJ9" i="11"/>
  <c r="BJ40" i="10"/>
  <c r="BJ41" i="10" s="1"/>
  <c r="BJ42" i="6"/>
  <c r="BJ41" i="6"/>
  <c r="CB6" i="11"/>
  <c r="CB34" i="10"/>
  <c r="CB39" i="10"/>
  <c r="CB38" i="6"/>
  <c r="CD29" i="10"/>
  <c r="BQ29" i="10"/>
  <c r="AT31" i="10"/>
  <c r="AT33" i="10"/>
  <c r="CE6" i="11"/>
  <c r="CE39" i="10"/>
  <c r="CE34" i="10"/>
  <c r="CE38" i="6"/>
  <c r="U6" i="11"/>
  <c r="U39" i="10"/>
  <c r="U34" i="10"/>
  <c r="U29" i="10" s="1"/>
  <c r="U38" i="6"/>
  <c r="U39" i="6" s="1"/>
  <c r="BU29" i="10"/>
  <c r="CI6" i="11"/>
  <c r="CI39" i="10"/>
  <c r="CI34" i="10"/>
  <c r="CI38" i="6"/>
  <c r="BD6" i="11"/>
  <c r="BD34" i="10"/>
  <c r="BD39" i="10"/>
  <c r="BD38" i="6"/>
  <c r="AJ6" i="11"/>
  <c r="AJ39" i="10"/>
  <c r="AJ34" i="10"/>
  <c r="AJ29" i="10" s="1"/>
  <c r="AJ38" i="6"/>
  <c r="AJ39" i="6" s="1"/>
  <c r="BL29" i="10"/>
  <c r="AY29" i="10"/>
  <c r="BR33" i="10"/>
  <c r="BR31" i="10"/>
  <c r="BJ33" i="10"/>
  <c r="BJ31" i="10"/>
  <c r="CB29" i="10"/>
  <c r="BO29" i="10"/>
  <c r="BP29" i="10"/>
  <c r="AT42" i="10"/>
  <c r="BM6" i="11"/>
  <c r="BM39" i="10"/>
  <c r="BM34" i="10"/>
  <c r="BM38" i="6"/>
  <c r="O6" i="11"/>
  <c r="O39" i="10"/>
  <c r="O34" i="10"/>
  <c r="O29" i="10" s="1"/>
  <c r="O38" i="6"/>
  <c r="O39" i="6" s="1"/>
  <c r="AP6" i="11"/>
  <c r="AP39" i="10"/>
  <c r="AP34" i="10"/>
  <c r="AP29" i="10" s="1"/>
  <c r="AP38" i="6"/>
  <c r="AP39" i="6" s="1"/>
  <c r="AA39" i="10"/>
  <c r="AA6" i="11"/>
  <c r="AA34" i="10"/>
  <c r="AA38" i="6"/>
  <c r="AA39" i="6" s="1"/>
  <c r="CI29" i="10"/>
  <c r="BD29" i="10"/>
  <c r="AM6" i="11"/>
  <c r="AM39" i="10"/>
  <c r="AM34" i="10"/>
  <c r="AM29" i="10" s="1"/>
  <c r="AM38" i="6"/>
  <c r="AM39" i="6" s="1"/>
  <c r="CH9" i="11"/>
  <c r="CH40" i="10"/>
  <c r="CH41" i="10" s="1"/>
  <c r="CH42" i="6"/>
  <c r="CH41" i="6"/>
  <c r="BN6" i="11"/>
  <c r="BN39" i="10"/>
  <c r="BN34" i="10"/>
  <c r="BN38" i="6"/>
  <c r="BR42" i="10"/>
  <c r="J6" i="11"/>
  <c r="J39" i="10"/>
  <c r="J34" i="10"/>
  <c r="J29" i="10" s="1"/>
  <c r="J38" i="6"/>
  <c r="J39" i="6" s="1"/>
  <c r="BJ42" i="10"/>
  <c r="R6" i="11"/>
  <c r="R39" i="10"/>
  <c r="R34" i="10"/>
  <c r="R29" i="10" s="1"/>
  <c r="R38" i="6"/>
  <c r="R39" i="6" s="1"/>
  <c r="E6" i="11"/>
  <c r="E39" i="10"/>
  <c r="E34" i="10"/>
  <c r="E29" i="10" s="1"/>
  <c r="E38" i="6"/>
  <c r="E39" i="6" s="1"/>
  <c r="BK6" i="11"/>
  <c r="BK39" i="10"/>
  <c r="BK34" i="10"/>
  <c r="BK38" i="6"/>
  <c r="BE6" i="11"/>
  <c r="BE39" i="10"/>
  <c r="BE34" i="10"/>
  <c r="BE38" i="6"/>
  <c r="BY6" i="11"/>
  <c r="BY39" i="10"/>
  <c r="BY34" i="10"/>
  <c r="BY38" i="6"/>
  <c r="BS6" i="11"/>
  <c r="BS39" i="10"/>
  <c r="BS34" i="10"/>
  <c r="BS38" i="6"/>
  <c r="CE29" i="10"/>
  <c r="BX6" i="11"/>
  <c r="BX34" i="10"/>
  <c r="BX39" i="10"/>
  <c r="BX38" i="6"/>
  <c r="I6" i="11"/>
  <c r="I39" i="10"/>
  <c r="I34" i="10"/>
  <c r="I29" i="10" s="1"/>
  <c r="I38" i="6"/>
  <c r="I39" i="6" s="1"/>
  <c r="AC6" i="11"/>
  <c r="AC39" i="10"/>
  <c r="AC34" i="10"/>
  <c r="AC29" i="10" s="1"/>
  <c r="AC38" i="6"/>
  <c r="AC39" i="6" s="1"/>
  <c r="AV6" i="11"/>
  <c r="AV34" i="10"/>
  <c r="AV39" i="10"/>
  <c r="AV38" i="6"/>
  <c r="AX29" i="10"/>
  <c r="AI39" i="10"/>
  <c r="AI6" i="11"/>
  <c r="AI34" i="10"/>
  <c r="AI38" i="6"/>
  <c r="AI39" i="6" s="1"/>
  <c r="BF6" i="11"/>
  <c r="BF39" i="10"/>
  <c r="BF34" i="10"/>
  <c r="BF29" i="10" s="1"/>
  <c r="BF38" i="6"/>
  <c r="AQ39" i="10"/>
  <c r="AQ6" i="11"/>
  <c r="AQ34" i="10"/>
  <c r="AQ29" i="10" s="1"/>
  <c r="AQ38" i="6"/>
  <c r="AQ39" i="6" s="1"/>
  <c r="CH31" i="10"/>
  <c r="CH33" i="10"/>
  <c r="BA6" i="11"/>
  <c r="BA39" i="10"/>
  <c r="BA34" i="10"/>
  <c r="BA29" i="10" s="1"/>
  <c r="BA38" i="6"/>
  <c r="BT6" i="11"/>
  <c r="BT34" i="10"/>
  <c r="BT29" i="10" s="1"/>
  <c r="BT39" i="10"/>
  <c r="BT38" i="6"/>
  <c r="AZ6" i="11"/>
  <c r="AZ39" i="10"/>
  <c r="AZ34" i="10"/>
  <c r="AZ38" i="6"/>
  <c r="P6" i="11"/>
  <c r="P34" i="10"/>
  <c r="P39" i="10"/>
  <c r="P38" i="6"/>
  <c r="P39" i="6" s="1"/>
  <c r="BK29" i="10"/>
  <c r="BE29" i="10"/>
  <c r="K6" i="11"/>
  <c r="K39" i="10"/>
  <c r="K34" i="10"/>
  <c r="K38" i="6"/>
  <c r="K39" i="6" s="1"/>
  <c r="BY29" i="10"/>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39" i="13"/>
  <c r="C19" i="13"/>
  <c r="D19" i="13" s="1"/>
  <c r="B5" i="13"/>
  <c r="B9" i="13" s="1"/>
  <c r="B11" i="13" s="1"/>
  <c r="B13" i="13" s="1"/>
  <c r="AD42" i="6" l="1"/>
  <c r="AD43" i="6" s="1"/>
  <c r="V41" i="10"/>
  <c r="AL42" i="10"/>
  <c r="F42" i="10"/>
  <c r="P31" i="10"/>
  <c r="P33" i="10"/>
  <c r="BX9" i="11"/>
  <c r="BX40" i="10"/>
  <c r="BX41" i="10" s="1"/>
  <c r="BX42" i="6"/>
  <c r="BX41" i="6"/>
  <c r="BS31" i="10"/>
  <c r="BS33" i="10"/>
  <c r="CH28" i="6"/>
  <c r="CH29" i="6" s="1"/>
  <c r="CH32" i="11" s="1"/>
  <c r="CH44" i="11" s="1"/>
  <c r="CH36" i="6"/>
  <c r="CH37" i="6" s="1"/>
  <c r="CH16" i="6"/>
  <c r="CH17" i="6" s="1"/>
  <c r="AA33" i="10"/>
  <c r="AA31" i="10"/>
  <c r="BM31" i="10"/>
  <c r="BM33" i="10"/>
  <c r="AJ9" i="11"/>
  <c r="AJ40" i="10"/>
  <c r="AJ41" i="10" s="1"/>
  <c r="AJ41" i="6"/>
  <c r="AJ42" i="6"/>
  <c r="AJ43" i="6" s="1"/>
  <c r="BR6" i="8"/>
  <c r="BR28" i="6"/>
  <c r="BR29" i="6" s="1"/>
  <c r="BR32" i="11" s="1"/>
  <c r="BR44" i="11" s="1"/>
  <c r="BR36" i="6"/>
  <c r="BR37" i="6" s="1"/>
  <c r="BR16" i="6"/>
  <c r="BR17" i="6" s="1"/>
  <c r="BL9" i="11"/>
  <c r="BL40" i="10"/>
  <c r="BL41" i="10" s="1"/>
  <c r="BL42" i="6"/>
  <c r="BL41" i="6"/>
  <c r="AB31" i="10"/>
  <c r="AB33" i="10"/>
  <c r="T31" i="10"/>
  <c r="T33" i="10"/>
  <c r="BW33" i="10"/>
  <c r="BW31" i="10"/>
  <c r="X31" i="10"/>
  <c r="X33" i="10"/>
  <c r="BO9" i="11"/>
  <c r="BO40" i="10"/>
  <c r="BO41" i="10" s="1"/>
  <c r="BO42" i="6"/>
  <c r="BO41" i="6"/>
  <c r="BV33" i="10"/>
  <c r="BV31" i="10"/>
  <c r="BS29" i="10"/>
  <c r="H9" i="11"/>
  <c r="H40" i="10"/>
  <c r="H41" i="10" s="1"/>
  <c r="H41" i="6"/>
  <c r="H42" i="6"/>
  <c r="H43" i="6" s="1"/>
  <c r="Y9" i="11"/>
  <c r="Y40" i="10"/>
  <c r="Y41" i="10" s="1"/>
  <c r="Y41" i="6"/>
  <c r="Y42" i="6"/>
  <c r="Y43" i="6" s="1"/>
  <c r="F6" i="8"/>
  <c r="F7" i="8" s="1"/>
  <c r="F28" i="6"/>
  <c r="F29" i="6" s="1"/>
  <c r="F32" i="11" s="1"/>
  <c r="F44" i="11" s="1"/>
  <c r="F36" i="6"/>
  <c r="F37" i="6" s="1"/>
  <c r="F16" i="6"/>
  <c r="F17" i="6" s="1"/>
  <c r="F18" i="6" s="1"/>
  <c r="W31" i="10"/>
  <c r="W33" i="10"/>
  <c r="AI9" i="11"/>
  <c r="AI40" i="10"/>
  <c r="AI41" i="10" s="1"/>
  <c r="AI42" i="6"/>
  <c r="AI43" i="6" s="1"/>
  <c r="AI41" i="6"/>
  <c r="AV31" i="10"/>
  <c r="AV33" i="10"/>
  <c r="I9" i="11"/>
  <c r="I40" i="10"/>
  <c r="I41" i="10" s="1"/>
  <c r="I41" i="6"/>
  <c r="I42" i="6"/>
  <c r="BX42" i="10"/>
  <c r="R33" i="10"/>
  <c r="R31" i="10"/>
  <c r="O40" i="10"/>
  <c r="O41" i="10" s="1"/>
  <c r="O9" i="11"/>
  <c r="O41" i="6"/>
  <c r="O42" i="6"/>
  <c r="O43" i="6" s="1"/>
  <c r="AJ31" i="10"/>
  <c r="AJ33" i="10"/>
  <c r="U9" i="11"/>
  <c r="U40" i="10"/>
  <c r="U41" i="10" s="1"/>
  <c r="U41" i="6"/>
  <c r="U42" i="6"/>
  <c r="U43" i="6" s="1"/>
  <c r="BJ17" i="12"/>
  <c r="BJ18" i="12" s="1"/>
  <c r="BJ2" i="11"/>
  <c r="BJ47" i="10"/>
  <c r="BJ48" i="10"/>
  <c r="BJ47" i="6"/>
  <c r="Q9" i="11"/>
  <c r="Q40" i="10"/>
  <c r="Q41" i="10" s="1"/>
  <c r="Q41" i="6"/>
  <c r="Q42" i="6"/>
  <c r="Q43" i="6" s="1"/>
  <c r="BO33" i="10"/>
  <c r="BO31" i="10"/>
  <c r="BC9" i="11"/>
  <c r="BC40" i="10"/>
  <c r="BC41" i="10" s="1"/>
  <c r="BC42" i="6"/>
  <c r="BC41" i="6"/>
  <c r="M9" i="11"/>
  <c r="M40" i="10"/>
  <c r="M41" i="10" s="1"/>
  <c r="M41" i="6"/>
  <c r="M42" i="6"/>
  <c r="AW31" i="10"/>
  <c r="AW33" i="10"/>
  <c r="W29" i="10"/>
  <c r="AN9" i="11"/>
  <c r="AN40" i="10"/>
  <c r="AN41" i="10" s="1"/>
  <c r="AN41" i="6"/>
  <c r="AN42" i="6"/>
  <c r="AN43" i="6" s="1"/>
  <c r="BZ28" i="6"/>
  <c r="BZ29" i="6" s="1"/>
  <c r="BZ32" i="11" s="1"/>
  <c r="BZ44" i="11" s="1"/>
  <c r="BZ36" i="6"/>
  <c r="BZ37" i="6" s="1"/>
  <c r="BZ16" i="6"/>
  <c r="BZ17" i="6" s="1"/>
  <c r="P29" i="10"/>
  <c r="AE9" i="11"/>
  <c r="AE40" i="10"/>
  <c r="AE41" i="10" s="1"/>
  <c r="AE41" i="6"/>
  <c r="AE42" i="6"/>
  <c r="AE43" i="6" s="1"/>
  <c r="BE9" i="11"/>
  <c r="BE40" i="10"/>
  <c r="BE41" i="10" s="1"/>
  <c r="BE42" i="6"/>
  <c r="BE41" i="6"/>
  <c r="AI33" i="10"/>
  <c r="AI31" i="10"/>
  <c r="BX31" i="10"/>
  <c r="BX33" i="10"/>
  <c r="BE31" i="10"/>
  <c r="BE33" i="10"/>
  <c r="CH17" i="12"/>
  <c r="CH18" i="12" s="1"/>
  <c r="CH2" i="11"/>
  <c r="CH47" i="10"/>
  <c r="CH49" i="10" s="1"/>
  <c r="CH48" i="10"/>
  <c r="CH47" i="6"/>
  <c r="O31" i="10"/>
  <c r="O33" i="10"/>
  <c r="U33" i="10"/>
  <c r="U31" i="10"/>
  <c r="CB9" i="11"/>
  <c r="CB40" i="10"/>
  <c r="CB41" i="10" s="1"/>
  <c r="CB42" i="6"/>
  <c r="CB41" i="6"/>
  <c r="BR17" i="12"/>
  <c r="BR18" i="12" s="1"/>
  <c r="BR2" i="11"/>
  <c r="BR47" i="10"/>
  <c r="BR48" i="10"/>
  <c r="BR47" i="6"/>
  <c r="BL42" i="10"/>
  <c r="AH9" i="11"/>
  <c r="AH40" i="10"/>
  <c r="AH41" i="10" s="1"/>
  <c r="AH41" i="6"/>
  <c r="AH42" i="6"/>
  <c r="AH43" i="6" s="1"/>
  <c r="AF31" i="10"/>
  <c r="AF33" i="10"/>
  <c r="BP9" i="11"/>
  <c r="BP40" i="10"/>
  <c r="BP41" i="10" s="1"/>
  <c r="BP42" i="6"/>
  <c r="BP41" i="6"/>
  <c r="BO42" i="10"/>
  <c r="AS9" i="11"/>
  <c r="AS40" i="10"/>
  <c r="AS41" i="10" s="1"/>
  <c r="AS41" i="6"/>
  <c r="AS42" i="6"/>
  <c r="AS43" i="6" s="1"/>
  <c r="CD9" i="11"/>
  <c r="CD40" i="10"/>
  <c r="CD41" i="10" s="1"/>
  <c r="CD42" i="6"/>
  <c r="CD41" i="6"/>
  <c r="BC31" i="10"/>
  <c r="BC33" i="10"/>
  <c r="Y31" i="10"/>
  <c r="Y33" i="10"/>
  <c r="BB6" i="8"/>
  <c r="BB7" i="8" s="1"/>
  <c r="BB28" i="6"/>
  <c r="BB29" i="6" s="1"/>
  <c r="BB32" i="11" s="1"/>
  <c r="BB44" i="11" s="1"/>
  <c r="BB36" i="6"/>
  <c r="BB37" i="6" s="1"/>
  <c r="BB16" i="6"/>
  <c r="BB17" i="6" s="1"/>
  <c r="AD42" i="10"/>
  <c r="M33" i="10"/>
  <c r="M31" i="10"/>
  <c r="CC31" i="10"/>
  <c r="CC33" i="10"/>
  <c r="CJ31" i="10"/>
  <c r="CJ33" i="10"/>
  <c r="AR9" i="11"/>
  <c r="AR40" i="10"/>
  <c r="AR41" i="10" s="1"/>
  <c r="AR42" i="6"/>
  <c r="AR43" i="6" s="1"/>
  <c r="AR41" i="6"/>
  <c r="AE31" i="10"/>
  <c r="AE33" i="10"/>
  <c r="AZ9" i="11"/>
  <c r="AZ40" i="10"/>
  <c r="AZ41" i="10" s="1"/>
  <c r="AZ42" i="6"/>
  <c r="AZ41" i="6"/>
  <c r="BT31" i="10"/>
  <c r="BT33" i="10"/>
  <c r="BF9" i="11"/>
  <c r="BF40" i="10"/>
  <c r="BF41" i="10" s="1"/>
  <c r="BF42" i="6"/>
  <c r="BF41" i="6"/>
  <c r="I31" i="10"/>
  <c r="I33" i="10"/>
  <c r="E9" i="11"/>
  <c r="E40" i="10"/>
  <c r="E41" i="10" s="1"/>
  <c r="E41" i="6"/>
  <c r="E6" i="8" s="1"/>
  <c r="E42" i="6"/>
  <c r="BN9" i="11"/>
  <c r="BN40" i="10"/>
  <c r="BN41" i="10" s="1"/>
  <c r="BN42" i="6"/>
  <c r="BN41" i="6"/>
  <c r="AB29" i="10"/>
  <c r="AP9" i="11"/>
  <c r="AP40" i="10"/>
  <c r="AP41" i="10" s="1"/>
  <c r="AP41" i="6"/>
  <c r="AP42" i="6"/>
  <c r="AP43" i="6" s="1"/>
  <c r="CI40" i="10"/>
  <c r="CI41" i="10" s="1"/>
  <c r="CI9" i="11"/>
  <c r="CI42" i="6"/>
  <c r="CI41" i="6"/>
  <c r="BL31" i="10"/>
  <c r="BL33" i="10"/>
  <c r="Q31" i="10"/>
  <c r="Q33" i="10"/>
  <c r="BU9" i="11"/>
  <c r="BU40" i="10"/>
  <c r="BU41" i="10" s="1"/>
  <c r="BU41" i="6"/>
  <c r="BU42" i="6"/>
  <c r="BP31" i="10"/>
  <c r="BP33" i="10"/>
  <c r="BQ9" i="11"/>
  <c r="BQ40" i="10"/>
  <c r="BQ41" i="10" s="1"/>
  <c r="BQ42" i="6"/>
  <c r="BQ41" i="6"/>
  <c r="AL17" i="12"/>
  <c r="AL18" i="12" s="1"/>
  <c r="AL2" i="11"/>
  <c r="AL47" i="10"/>
  <c r="AL48" i="10"/>
  <c r="AL47" i="6"/>
  <c r="AS31" i="10"/>
  <c r="AS33" i="10"/>
  <c r="L9" i="11"/>
  <c r="L40" i="10"/>
  <c r="L41" i="10" s="1"/>
  <c r="L41" i="6"/>
  <c r="L42" i="6"/>
  <c r="L43" i="6" s="1"/>
  <c r="BC42" i="10"/>
  <c r="BG9" i="11"/>
  <c r="BG40" i="10"/>
  <c r="BG41" i="10" s="1"/>
  <c r="BG42" i="6"/>
  <c r="BG41" i="6"/>
  <c r="H31" i="10"/>
  <c r="H33" i="10"/>
  <c r="AG9" i="11"/>
  <c r="AG40" i="10"/>
  <c r="AG41" i="10" s="1"/>
  <c r="AG41" i="6"/>
  <c r="AG42" i="6"/>
  <c r="AG43" i="6" s="1"/>
  <c r="CF9" i="11"/>
  <c r="CF40" i="10"/>
  <c r="CF41" i="10" s="1"/>
  <c r="CF42" i="6"/>
  <c r="CF41" i="6"/>
  <c r="AN42" i="10"/>
  <c r="BZ17" i="12"/>
  <c r="BZ18" i="12" s="1"/>
  <c r="BZ2" i="11"/>
  <c r="BZ47" i="10"/>
  <c r="BZ48" i="10"/>
  <c r="BZ47" i="6"/>
  <c r="AR31" i="10"/>
  <c r="AR33" i="10"/>
  <c r="AQ33" i="10"/>
  <c r="AQ31" i="10"/>
  <c r="AZ31" i="10"/>
  <c r="AZ33" i="10"/>
  <c r="AC9" i="11"/>
  <c r="AC40" i="10"/>
  <c r="AC41" i="10" s="1"/>
  <c r="AC41" i="6"/>
  <c r="AC42" i="6"/>
  <c r="AC43" i="6" s="1"/>
  <c r="BY9" i="11"/>
  <c r="BY40" i="10"/>
  <c r="BY41" i="10" s="1"/>
  <c r="BY42" i="6"/>
  <c r="BY41" i="6"/>
  <c r="E33" i="10"/>
  <c r="E31" i="10"/>
  <c r="BD9" i="11"/>
  <c r="BD40" i="10"/>
  <c r="BD41" i="10" s="1"/>
  <c r="BD42" i="6"/>
  <c r="BD41" i="6"/>
  <c r="CI31" i="10"/>
  <c r="CI33" i="10"/>
  <c r="CB42" i="10"/>
  <c r="AX9" i="11"/>
  <c r="AX40" i="10"/>
  <c r="AX41" i="10" s="1"/>
  <c r="AX41" i="6"/>
  <c r="AX42" i="6"/>
  <c r="AH31" i="10"/>
  <c r="AH33" i="10"/>
  <c r="AT17" i="12"/>
  <c r="AT18" i="12" s="1"/>
  <c r="AT2" i="11"/>
  <c r="AT47" i="10"/>
  <c r="AT48" i="10"/>
  <c r="AT47" i="6"/>
  <c r="BP42" i="10"/>
  <c r="BQ33" i="10"/>
  <c r="BQ31" i="10"/>
  <c r="AL6" i="8"/>
  <c r="AL7" i="8" s="1"/>
  <c r="AL28" i="6"/>
  <c r="AL29" i="6" s="1"/>
  <c r="AL32" i="11" s="1"/>
  <c r="AL44" i="11" s="1"/>
  <c r="AL36" i="6"/>
  <c r="AL37" i="6" s="1"/>
  <c r="AL16" i="6"/>
  <c r="AL17" i="6" s="1"/>
  <c r="AL18" i="6" s="1"/>
  <c r="AY9" i="11"/>
  <c r="AY40" i="10"/>
  <c r="AY41" i="10" s="1"/>
  <c r="AY42" i="6"/>
  <c r="AY41" i="6"/>
  <c r="L31" i="10"/>
  <c r="L33" i="10"/>
  <c r="Z9" i="11"/>
  <c r="Z40" i="10"/>
  <c r="Z41" i="10" s="1"/>
  <c r="Z41" i="6"/>
  <c r="Z42" i="6"/>
  <c r="Z43" i="6" s="1"/>
  <c r="CD42" i="10"/>
  <c r="BG33" i="10"/>
  <c r="BG31" i="10"/>
  <c r="BB17" i="12"/>
  <c r="BB18" i="12" s="1"/>
  <c r="BB2" i="11"/>
  <c r="BB47" i="10"/>
  <c r="BB48" i="10"/>
  <c r="BB47" i="6"/>
  <c r="G40" i="10"/>
  <c r="G41" i="10" s="1"/>
  <c r="G9" i="11"/>
  <c r="G41" i="6"/>
  <c r="G42" i="6"/>
  <c r="G43" i="6" s="1"/>
  <c r="AZ29" i="10"/>
  <c r="N17" i="12"/>
  <c r="N18" i="12" s="1"/>
  <c r="N2" i="11"/>
  <c r="N47" i="10"/>
  <c r="N48" i="10"/>
  <c r="N47" i="6"/>
  <c r="CF42" i="10"/>
  <c r="AN31" i="10"/>
  <c r="AN33" i="10"/>
  <c r="AU9" i="11"/>
  <c r="AU40" i="10"/>
  <c r="AU41" i="10" s="1"/>
  <c r="AU42" i="6"/>
  <c r="AU41" i="6"/>
  <c r="AR42" i="10"/>
  <c r="AA29" i="10"/>
  <c r="S9" i="11"/>
  <c r="S40" i="10"/>
  <c r="S41" i="10" s="1"/>
  <c r="S42" i="6"/>
  <c r="S43" i="6" s="1"/>
  <c r="S41" i="6"/>
  <c r="BT9" i="11"/>
  <c r="BT40" i="10"/>
  <c r="BT41" i="10" s="1"/>
  <c r="BT42" i="6"/>
  <c r="BT41" i="6"/>
  <c r="K9" i="11"/>
  <c r="K40" i="10"/>
  <c r="K41" i="10" s="1"/>
  <c r="K42" i="6"/>
  <c r="K43" i="6" s="1"/>
  <c r="K41" i="6"/>
  <c r="P9" i="11"/>
  <c r="P40" i="10"/>
  <c r="P41" i="10" s="1"/>
  <c r="P41" i="6"/>
  <c r="P42" i="6"/>
  <c r="P43" i="6" s="1"/>
  <c r="AZ42" i="10"/>
  <c r="BF33" i="10"/>
  <c r="BF31" i="10"/>
  <c r="AC33" i="10"/>
  <c r="AC31" i="10"/>
  <c r="BM29" i="10"/>
  <c r="BY33" i="10"/>
  <c r="BY31" i="10"/>
  <c r="J9" i="11"/>
  <c r="J40" i="10"/>
  <c r="J41" i="10" s="1"/>
  <c r="J41" i="6"/>
  <c r="J42" i="6"/>
  <c r="J43" i="6" s="1"/>
  <c r="BN33" i="10"/>
  <c r="BN31" i="10"/>
  <c r="T29" i="10"/>
  <c r="AP33" i="10"/>
  <c r="AP31" i="10"/>
  <c r="BW29" i="10"/>
  <c r="CI42" i="10"/>
  <c r="CB31" i="10"/>
  <c r="CB33" i="10"/>
  <c r="BV29" i="10"/>
  <c r="V42" i="10"/>
  <c r="BU31" i="10"/>
  <c r="BU33" i="10"/>
  <c r="AT6" i="8"/>
  <c r="AT28" i="6"/>
  <c r="AT29" i="6" s="1"/>
  <c r="AT32" i="11" s="1"/>
  <c r="AT44" i="11" s="1"/>
  <c r="AT36" i="6"/>
  <c r="AT37" i="6" s="1"/>
  <c r="AT16" i="6"/>
  <c r="AT17" i="6" s="1"/>
  <c r="X9" i="11"/>
  <c r="X40" i="10"/>
  <c r="X41" i="10" s="1"/>
  <c r="X41" i="6"/>
  <c r="X42" i="6"/>
  <c r="X43" i="6" s="1"/>
  <c r="BQ42" i="10"/>
  <c r="AY33" i="10"/>
  <c r="AY31" i="10"/>
  <c r="CA40" i="10"/>
  <c r="CA41" i="10" s="1"/>
  <c r="CA9" i="11"/>
  <c r="CA42" i="6"/>
  <c r="CA41" i="6"/>
  <c r="CD33" i="10"/>
  <c r="CD31" i="10"/>
  <c r="BG42" i="10"/>
  <c r="V17" i="12"/>
  <c r="V18" i="12" s="1"/>
  <c r="V2" i="11"/>
  <c r="V47" i="10"/>
  <c r="V48" i="10"/>
  <c r="V47" i="6"/>
  <c r="AG31" i="10"/>
  <c r="AG33" i="10"/>
  <c r="CG9" i="11"/>
  <c r="CG40" i="10"/>
  <c r="CG41" i="10" s="1"/>
  <c r="CG42" i="6"/>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1" i="6"/>
  <c r="AU31" i="10"/>
  <c r="AU33" i="10"/>
  <c r="AV29" i="10"/>
  <c r="AD17" i="12"/>
  <c r="AD18" i="12" s="1"/>
  <c r="AD2" i="11"/>
  <c r="AD47" i="10"/>
  <c r="AD48" i="10"/>
  <c r="AD47" i="6"/>
  <c r="S33" i="10"/>
  <c r="S31" i="10"/>
  <c r="AV42" i="10"/>
  <c r="K33" i="10"/>
  <c r="K31" i="10"/>
  <c r="BA9" i="11"/>
  <c r="BA40" i="10"/>
  <c r="BA41" i="10" s="1"/>
  <c r="BA42" i="6"/>
  <c r="BA41" i="6"/>
  <c r="BF42" i="10"/>
  <c r="AV9" i="11"/>
  <c r="AV40" i="10"/>
  <c r="AV41" i="10" s="1"/>
  <c r="AV41" i="6"/>
  <c r="AV42" i="6"/>
  <c r="BY42" i="10"/>
  <c r="BK9" i="11"/>
  <c r="BK40" i="10"/>
  <c r="BK41" i="10" s="1"/>
  <c r="BK42" i="6"/>
  <c r="BK41" i="6"/>
  <c r="BN42" i="10"/>
  <c r="AM9" i="11"/>
  <c r="AM40" i="10"/>
  <c r="AM41" i="10" s="1"/>
  <c r="AM41" i="6"/>
  <c r="AM42" i="6"/>
  <c r="AM43" i="6" s="1"/>
  <c r="AP42" i="10"/>
  <c r="BM9" i="11"/>
  <c r="BM40" i="10"/>
  <c r="BM41" i="10" s="1"/>
  <c r="BM41" i="6"/>
  <c r="BM42" i="6"/>
  <c r="BD42" i="10"/>
  <c r="CE9" i="11"/>
  <c r="CE40" i="10"/>
  <c r="CE41" i="10" s="1"/>
  <c r="CE42" i="6"/>
  <c r="CE41" i="6"/>
  <c r="B41" i="6"/>
  <c r="B42" i="6"/>
  <c r="B39" i="6"/>
  <c r="AX33" i="10"/>
  <c r="AX31" i="10"/>
  <c r="BU42" i="10"/>
  <c r="BV9" i="11"/>
  <c r="BV40" i="10"/>
  <c r="BV41" i="10" s="1"/>
  <c r="BV42" i="6"/>
  <c r="BV41" i="6"/>
  <c r="AY42" i="10"/>
  <c r="Y29" i="10"/>
  <c r="CA31" i="10"/>
  <c r="CA33" i="10"/>
  <c r="Z33" i="10"/>
  <c r="Z31" i="10"/>
  <c r="BI9" i="11"/>
  <c r="BI40" i="10"/>
  <c r="BI41" i="10" s="1"/>
  <c r="BI42" i="6"/>
  <c r="BI41" i="6"/>
  <c r="V6" i="8"/>
  <c r="V7" i="8" s="1"/>
  <c r="V28" i="6"/>
  <c r="V29" i="6" s="1"/>
  <c r="V32" i="11" s="1"/>
  <c r="V44" i="11" s="1"/>
  <c r="V36" i="6"/>
  <c r="V37" i="6" s="1"/>
  <c r="V16" i="6"/>
  <c r="V17" i="6" s="1"/>
  <c r="V18" i="6" s="1"/>
  <c r="AK9" i="11"/>
  <c r="AK40" i="10"/>
  <c r="AK41" i="10" s="1"/>
  <c r="AK41" i="6"/>
  <c r="AK42" i="6"/>
  <c r="AK43" i="6" s="1"/>
  <c r="CG33" i="10"/>
  <c r="CG31" i="10"/>
  <c r="D39" i="6"/>
  <c r="D41" i="6"/>
  <c r="D42" i="6"/>
  <c r="C42" i="6"/>
  <c r="C39" i="6"/>
  <c r="C41" i="6"/>
  <c r="AI29" i="10"/>
  <c r="BX29" i="10"/>
  <c r="K29" i="10"/>
  <c r="BH33" i="10"/>
  <c r="BH31" i="10"/>
  <c r="BN29" i="10"/>
  <c r="AD6" i="8"/>
  <c r="AD7" i="8" s="1"/>
  <c r="AD28" i="6"/>
  <c r="AD29" i="6" s="1"/>
  <c r="AD32" i="11" s="1"/>
  <c r="AD44" i="11" s="1"/>
  <c r="AD36" i="6"/>
  <c r="AD37" i="6" s="1"/>
  <c r="AD16" i="6"/>
  <c r="AD17" i="6" s="1"/>
  <c r="AD18" i="6" s="1"/>
  <c r="S42" i="10"/>
  <c r="BA42" i="10"/>
  <c r="BR7" i="8"/>
  <c r="AT7" i="8"/>
  <c r="BA31" i="10"/>
  <c r="BA33" i="10"/>
  <c r="AQ9" i="11"/>
  <c r="AQ40" i="10"/>
  <c r="AQ41" i="10" s="1"/>
  <c r="AQ42" i="6"/>
  <c r="AQ43" i="6" s="1"/>
  <c r="AQ41" i="6"/>
  <c r="BS40" i="10"/>
  <c r="BS41" i="10" s="1"/>
  <c r="BS9" i="11"/>
  <c r="BS42" i="6"/>
  <c r="BS41" i="6"/>
  <c r="BK31" i="10"/>
  <c r="BK33" i="10"/>
  <c r="R9" i="11"/>
  <c r="R40" i="10"/>
  <c r="R41" i="10" s="1"/>
  <c r="R41" i="6"/>
  <c r="R42" i="6"/>
  <c r="R43" i="6" s="1"/>
  <c r="J33" i="10"/>
  <c r="J31" i="10"/>
  <c r="AM31" i="10"/>
  <c r="AM33" i="10"/>
  <c r="AA9" i="11"/>
  <c r="AA40" i="10"/>
  <c r="AA41" i="10" s="1"/>
  <c r="AA42" i="6"/>
  <c r="AA43" i="6" s="1"/>
  <c r="AA41" i="6"/>
  <c r="BD31" i="10"/>
  <c r="BD33" i="10"/>
  <c r="CE33" i="10"/>
  <c r="CE31" i="10"/>
  <c r="X29" i="10"/>
  <c r="BJ6" i="8"/>
  <c r="BJ7" i="8" s="1"/>
  <c r="BJ28" i="6"/>
  <c r="BJ29" i="6" s="1"/>
  <c r="BJ32" i="11" s="1"/>
  <c r="BJ44" i="11" s="1"/>
  <c r="BJ36" i="6"/>
  <c r="BJ37" i="6" s="1"/>
  <c r="BJ16" i="6"/>
  <c r="BJ17" i="6" s="1"/>
  <c r="AB9" i="11"/>
  <c r="AB40" i="10"/>
  <c r="AB41" i="10" s="1"/>
  <c r="AB41" i="6"/>
  <c r="AB42" i="6"/>
  <c r="AB43" i="6" s="1"/>
  <c r="AX42" i="10"/>
  <c r="T9" i="11"/>
  <c r="T40" i="10"/>
  <c r="T41" i="10" s="1"/>
  <c r="T41" i="6"/>
  <c r="T42" i="6"/>
  <c r="T43" i="6" s="1"/>
  <c r="AF9" i="11"/>
  <c r="AF40" i="10"/>
  <c r="AF41" i="10" s="1"/>
  <c r="AF41" i="6"/>
  <c r="AF42" i="6"/>
  <c r="AF43" i="6" s="1"/>
  <c r="BW9" i="11"/>
  <c r="BW40" i="10"/>
  <c r="BW41" i="10" s="1"/>
  <c r="BW42" i="6"/>
  <c r="BW41" i="6"/>
  <c r="X42" i="10"/>
  <c r="CA42" i="10"/>
  <c r="Z42" i="10"/>
  <c r="BI31" i="10"/>
  <c r="BI33" i="10"/>
  <c r="AK33" i="10"/>
  <c r="AK31" i="10"/>
  <c r="CG42" i="10"/>
  <c r="F17" i="12"/>
  <c r="F18" i="12" s="1"/>
  <c r="F2" i="11"/>
  <c r="F47" i="10"/>
  <c r="F48" i="10"/>
  <c r="F47" i="6"/>
  <c r="AW9" i="11"/>
  <c r="AW40" i="10"/>
  <c r="AW41" i="10" s="1"/>
  <c r="AW41" i="6"/>
  <c r="AW42" i="6"/>
  <c r="AO31" i="10"/>
  <c r="AO33" i="10"/>
  <c r="CC9" i="11"/>
  <c r="CC40" i="10"/>
  <c r="CC41" i="10" s="1"/>
  <c r="CC41" i="6"/>
  <c r="CC42" i="6"/>
  <c r="CJ9" i="11"/>
  <c r="CJ40" i="10"/>
  <c r="CJ41" i="10" s="1"/>
  <c r="CJ42" i="6"/>
  <c r="CJ41" i="6"/>
  <c r="BH42" i="10"/>
  <c r="CH42" i="10"/>
  <c r="W40" i="10"/>
  <c r="W41" i="10" s="1"/>
  <c r="W9" i="11"/>
  <c r="W41" i="6"/>
  <c r="W42" i="6"/>
  <c r="W43" i="6" s="1"/>
  <c r="BJ7" i="11"/>
  <c r="BJ10" i="11"/>
  <c r="BJ11" i="11" s="1"/>
  <c r="BJ8" i="11"/>
  <c r="BJ9" i="9"/>
  <c r="BJ10" i="8"/>
  <c r="U7" i="11"/>
  <c r="U10" i="11"/>
  <c r="U8" i="11"/>
  <c r="U9" i="9"/>
  <c r="U10" i="8"/>
  <c r="CB10" i="11"/>
  <c r="CB11" i="11" s="1"/>
  <c r="CB8" i="11"/>
  <c r="CB7" i="11"/>
  <c r="CB9" i="9"/>
  <c r="AF10" i="11"/>
  <c r="AF8" i="11"/>
  <c r="AF7" i="11"/>
  <c r="AF9" i="9"/>
  <c r="AF10" i="8"/>
  <c r="AQ10" i="11"/>
  <c r="AQ8" i="11"/>
  <c r="AQ7" i="11"/>
  <c r="AQ9" i="9"/>
  <c r="AQ10" i="8"/>
  <c r="BE10" i="11"/>
  <c r="BE11" i="11" s="1"/>
  <c r="BE8" i="11"/>
  <c r="BE7" i="11"/>
  <c r="BE9" i="9"/>
  <c r="BE10" i="8"/>
  <c r="S10" i="11"/>
  <c r="S8" i="11"/>
  <c r="S9" i="9"/>
  <c r="S7" i="11"/>
  <c r="S10" i="8"/>
  <c r="M7" i="11"/>
  <c r="M10" i="11"/>
  <c r="M11" i="11" s="1"/>
  <c r="M9" i="9"/>
  <c r="M8" i="11"/>
  <c r="M10" i="8"/>
  <c r="CG7" i="11"/>
  <c r="CG10" i="11"/>
  <c r="CG11" i="11" s="1"/>
  <c r="CG8" i="11"/>
  <c r="CG9" i="9"/>
  <c r="BX7" i="11"/>
  <c r="BX10" i="11"/>
  <c r="BX11" i="11" s="1"/>
  <c r="BX8" i="11"/>
  <c r="BX9" i="9"/>
  <c r="N10" i="11"/>
  <c r="N11" i="11" s="1"/>
  <c r="N8" i="11"/>
  <c r="N7" i="11"/>
  <c r="N9" i="9"/>
  <c r="N10" i="8"/>
  <c r="AO10" i="11"/>
  <c r="AO8" i="11"/>
  <c r="AO7" i="11"/>
  <c r="AO9" i="9"/>
  <c r="AO10" i="8"/>
  <c r="F10" i="11"/>
  <c r="F11" i="11" s="1"/>
  <c r="F8" i="11"/>
  <c r="F9" i="9"/>
  <c r="F7" i="11"/>
  <c r="F10" i="8"/>
  <c r="L7" i="11"/>
  <c r="L10" i="11"/>
  <c r="L11" i="11" s="1"/>
  <c r="L8" i="11"/>
  <c r="L9" i="9"/>
  <c r="L10" i="8"/>
  <c r="CD10" i="11"/>
  <c r="CD11" i="11" s="1"/>
  <c r="CD8" i="11"/>
  <c r="CD7" i="11"/>
  <c r="CD9" i="9"/>
  <c r="BO10" i="11"/>
  <c r="BO11" i="11" s="1"/>
  <c r="BO8" i="11"/>
  <c r="BO7" i="11"/>
  <c r="BO9" i="9"/>
  <c r="BO10" i="8"/>
  <c r="AC7" i="11"/>
  <c r="AC10" i="11"/>
  <c r="AC8" i="11"/>
  <c r="AC9" i="9"/>
  <c r="AC10" i="8"/>
  <c r="AZ7" i="11"/>
  <c r="AZ10" i="11"/>
  <c r="AZ11" i="11" s="1"/>
  <c r="AZ8" i="11"/>
  <c r="AZ9" i="9"/>
  <c r="AZ10" i="8"/>
  <c r="CC10" i="11"/>
  <c r="CC11" i="11" s="1"/>
  <c r="CC8" i="11"/>
  <c r="CC7" i="11"/>
  <c r="CC9" i="9"/>
  <c r="AH10" i="11"/>
  <c r="AH11" i="11" s="1"/>
  <c r="AH8" i="11"/>
  <c r="AH7" i="11"/>
  <c r="AH9" i="9"/>
  <c r="AH10" i="8"/>
  <c r="AJ7" i="11"/>
  <c r="AJ10" i="11"/>
  <c r="AJ8" i="11"/>
  <c r="AJ9" i="9"/>
  <c r="AJ10" i="8"/>
  <c r="CJ10" i="11"/>
  <c r="CJ11" i="11" s="1"/>
  <c r="CJ8" i="11"/>
  <c r="CJ7" i="11"/>
  <c r="CJ9" i="9"/>
  <c r="AN10" i="11"/>
  <c r="AN11" i="11" s="1"/>
  <c r="AN8" i="11"/>
  <c r="AN7" i="11"/>
  <c r="AN9" i="9"/>
  <c r="AN10" i="8"/>
  <c r="I10" i="11"/>
  <c r="I8" i="11"/>
  <c r="I7" i="11"/>
  <c r="I9" i="9"/>
  <c r="I10" i="8"/>
  <c r="BS10" i="11"/>
  <c r="BS11" i="11" s="1"/>
  <c r="BS7" i="11"/>
  <c r="BS9" i="9"/>
  <c r="BS8" i="11"/>
  <c r="BS10" i="8"/>
  <c r="AG10" i="11"/>
  <c r="AG8" i="11"/>
  <c r="AG7" i="11"/>
  <c r="AG9" i="9"/>
  <c r="AG10" i="8"/>
  <c r="V7" i="11"/>
  <c r="V10" i="11"/>
  <c r="V11" i="11" s="1"/>
  <c r="V8" i="11"/>
  <c r="V9" i="9"/>
  <c r="V10" i="8"/>
  <c r="AB7" i="11"/>
  <c r="AB10" i="11"/>
  <c r="AB8" i="11"/>
  <c r="AB9" i="9"/>
  <c r="AB10" i="8"/>
  <c r="AU10" i="11"/>
  <c r="AU11" i="11" s="1"/>
  <c r="AU7" i="11"/>
  <c r="AU9" i="9"/>
  <c r="AU8" i="11"/>
  <c r="AU10" i="8"/>
  <c r="BR7" i="11"/>
  <c r="BR10" i="11"/>
  <c r="BR11" i="11" s="1"/>
  <c r="BR8" i="11"/>
  <c r="BR9" i="9"/>
  <c r="BR10" i="8"/>
  <c r="AK7" i="11"/>
  <c r="AK10" i="11"/>
  <c r="AK9" i="9"/>
  <c r="AK8" i="11"/>
  <c r="AK10" i="8"/>
  <c r="AR7" i="11"/>
  <c r="AR10" i="11"/>
  <c r="AR8" i="11"/>
  <c r="AR9" i="9"/>
  <c r="AR10" i="8"/>
  <c r="BF10" i="11"/>
  <c r="BF11" i="11" s="1"/>
  <c r="BF8" i="11"/>
  <c r="BF7" i="11"/>
  <c r="BF9" i="9"/>
  <c r="BF10" i="8"/>
  <c r="AT7" i="11"/>
  <c r="AT10" i="11"/>
  <c r="AT11" i="11" s="1"/>
  <c r="AT8" i="11"/>
  <c r="AT9" i="9"/>
  <c r="AT10" i="8"/>
  <c r="AM10" i="11"/>
  <c r="AM11" i="11" s="1"/>
  <c r="AM7" i="11"/>
  <c r="AM9" i="9"/>
  <c r="AM8" i="11"/>
  <c r="AM10" i="8"/>
  <c r="AD7" i="11"/>
  <c r="AD10" i="11"/>
  <c r="AD11" i="11" s="1"/>
  <c r="AD8" i="11"/>
  <c r="AD9" i="9"/>
  <c r="AD10" i="8"/>
  <c r="AD13" i="8" s="1"/>
  <c r="BY7" i="11"/>
  <c r="BY10" i="11"/>
  <c r="BY11" i="11" s="1"/>
  <c r="BY9" i="9"/>
  <c r="BY8" i="11"/>
  <c r="AP10" i="11"/>
  <c r="AP8" i="11"/>
  <c r="AP7" i="11"/>
  <c r="AP9" i="9"/>
  <c r="AP10" i="8"/>
  <c r="W7" i="11"/>
  <c r="W9" i="9"/>
  <c r="W8" i="11"/>
  <c r="W10" i="11"/>
  <c r="W10" i="8"/>
  <c r="AW10" i="11"/>
  <c r="AW11" i="11" s="1"/>
  <c r="AW8" i="11"/>
  <c r="AW7" i="11"/>
  <c r="AW9" i="9"/>
  <c r="AW10" i="8"/>
  <c r="BH7" i="11"/>
  <c r="BH10" i="11"/>
  <c r="BH11" i="11" s="1"/>
  <c r="BH8" i="11"/>
  <c r="BH9" i="9"/>
  <c r="BH10" i="8"/>
  <c r="AL7" i="11"/>
  <c r="AL10" i="11"/>
  <c r="AL11" i="11" s="1"/>
  <c r="AL8" i="11"/>
  <c r="AL9" i="9"/>
  <c r="AL10" i="8"/>
  <c r="AL13" i="8" s="1"/>
  <c r="X10" i="11"/>
  <c r="X8" i="11"/>
  <c r="X7" i="11"/>
  <c r="X9" i="9"/>
  <c r="X10" i="8"/>
  <c r="Z10" i="11"/>
  <c r="Z8" i="11"/>
  <c r="Z7" i="11"/>
  <c r="Z9" i="9"/>
  <c r="Z10" i="8"/>
  <c r="BD10" i="11"/>
  <c r="BD11" i="11" s="1"/>
  <c r="BD8" i="11"/>
  <c r="BD7" i="11"/>
  <c r="BD9" i="9"/>
  <c r="BD10" i="8"/>
  <c r="AV10" i="11"/>
  <c r="AV11" i="11" s="1"/>
  <c r="AV8" i="11"/>
  <c r="AV7" i="11"/>
  <c r="AV9" i="9"/>
  <c r="AV10" i="8"/>
  <c r="BG10" i="11"/>
  <c r="BG11" i="11" s="1"/>
  <c r="BG8" i="11"/>
  <c r="BG9" i="9"/>
  <c r="BG7" i="11"/>
  <c r="BG10" i="8"/>
  <c r="J10" i="11"/>
  <c r="J11" i="11" s="1"/>
  <c r="J8" i="11"/>
  <c r="J7" i="11"/>
  <c r="J9" i="9"/>
  <c r="J10" i="8"/>
  <c r="Q10" i="11"/>
  <c r="Q8" i="11"/>
  <c r="Q7" i="11"/>
  <c r="Q9" i="9"/>
  <c r="Q10" i="8"/>
  <c r="AX10" i="11"/>
  <c r="AX11" i="11" s="1"/>
  <c r="AX8" i="11"/>
  <c r="AX7" i="11"/>
  <c r="AX9" i="9"/>
  <c r="AX10" i="8"/>
  <c r="H10" i="11"/>
  <c r="H11" i="11" s="1"/>
  <c r="H8" i="11"/>
  <c r="H7" i="11"/>
  <c r="H9" i="9"/>
  <c r="H10" i="8"/>
  <c r="E7" i="11"/>
  <c r="E10" i="11"/>
  <c r="E9" i="9"/>
  <c r="E8" i="11"/>
  <c r="E10" i="8"/>
  <c r="BL10" i="11"/>
  <c r="BL11" i="11" s="1"/>
  <c r="BL8" i="11"/>
  <c r="BL7" i="11"/>
  <c r="BL9" i="9"/>
  <c r="BL10" i="8"/>
  <c r="BI7" i="11"/>
  <c r="BI10" i="11"/>
  <c r="BI11" i="11" s="1"/>
  <c r="BI8" i="11"/>
  <c r="BI9" i="9"/>
  <c r="BI10" i="8"/>
  <c r="CK13" i="9"/>
  <c r="CK26" i="9"/>
  <c r="CK28" i="9"/>
  <c r="CK14" i="9"/>
  <c r="CK33" i="9"/>
  <c r="CF7" i="11"/>
  <c r="CF10" i="11"/>
  <c r="CF11" i="11" s="1"/>
  <c r="CF8" i="11"/>
  <c r="CF9" i="9"/>
  <c r="BA7" i="11"/>
  <c r="BA10" i="11"/>
  <c r="BA11" i="11" s="1"/>
  <c r="BA8" i="11"/>
  <c r="BA9" i="9"/>
  <c r="BA10" i="8"/>
  <c r="BZ7" i="11"/>
  <c r="BZ10" i="11"/>
  <c r="BZ11" i="11" s="1"/>
  <c r="BZ8" i="11"/>
  <c r="BZ9" i="9"/>
  <c r="BN10" i="11"/>
  <c r="BN11" i="11" s="1"/>
  <c r="BN8" i="11"/>
  <c r="BN7" i="11"/>
  <c r="BN9" i="9"/>
  <c r="BN10" i="8"/>
  <c r="AA10" i="11"/>
  <c r="AA11" i="11" s="1"/>
  <c r="AA8" i="11"/>
  <c r="AA9" i="9"/>
  <c r="AA7" i="11"/>
  <c r="AA10" i="8"/>
  <c r="K10" i="11"/>
  <c r="K8" i="11"/>
  <c r="K7" i="11"/>
  <c r="K9" i="9"/>
  <c r="K10" i="8"/>
  <c r="BQ7" i="11"/>
  <c r="BQ10" i="11"/>
  <c r="BQ11" i="11" s="1"/>
  <c r="BQ9" i="9"/>
  <c r="BQ8" i="11"/>
  <c r="BQ10" i="8"/>
  <c r="Y10" i="11"/>
  <c r="Y8" i="11"/>
  <c r="Y7" i="11"/>
  <c r="Y9" i="9"/>
  <c r="Y10" i="8"/>
  <c r="T7" i="11"/>
  <c r="T10" i="11"/>
  <c r="T8" i="11"/>
  <c r="T9" i="9"/>
  <c r="T10" i="8"/>
  <c r="AE7" i="11"/>
  <c r="AE9" i="9"/>
  <c r="AE10" i="11"/>
  <c r="AE8" i="11"/>
  <c r="AE10" i="8"/>
  <c r="BK10" i="11"/>
  <c r="BK11" i="11" s="1"/>
  <c r="BK7" i="11"/>
  <c r="BK9" i="9"/>
  <c r="BK8" i="11"/>
  <c r="BK10" i="8"/>
  <c r="BV10" i="11"/>
  <c r="BV11" i="11" s="1"/>
  <c r="BV8" i="11"/>
  <c r="BV7" i="11"/>
  <c r="BV9" i="9"/>
  <c r="BB7" i="11"/>
  <c r="BB10" i="11"/>
  <c r="BB11" i="11" s="1"/>
  <c r="BB8" i="11"/>
  <c r="BB9" i="9"/>
  <c r="BB10" i="8"/>
  <c r="R10" i="11"/>
  <c r="R8" i="11"/>
  <c r="R7" i="11"/>
  <c r="R9" i="9"/>
  <c r="R10" i="8"/>
  <c r="G9" i="9"/>
  <c r="G10" i="11"/>
  <c r="G11" i="11" s="1"/>
  <c r="G7" i="11"/>
  <c r="G8" i="11"/>
  <c r="G10" i="8"/>
  <c r="BC10" i="11"/>
  <c r="BC11" i="11" s="1"/>
  <c r="BC7" i="11"/>
  <c r="BC9" i="9"/>
  <c r="BC8" i="11"/>
  <c r="BC10" i="8"/>
  <c r="CA10" i="11"/>
  <c r="CA11" i="11" s="1"/>
  <c r="CA7" i="11"/>
  <c r="CA9" i="9"/>
  <c r="CA8" i="11"/>
  <c r="AY10" i="11"/>
  <c r="AY11" i="11" s="1"/>
  <c r="AY8" i="11"/>
  <c r="AY9" i="9"/>
  <c r="AY7" i="11"/>
  <c r="AY10" i="8"/>
  <c r="BM10" i="11"/>
  <c r="BM11" i="11" s="1"/>
  <c r="BM8" i="11"/>
  <c r="BM7" i="11"/>
  <c r="BM9" i="9"/>
  <c r="BM10" i="8"/>
  <c r="AI10" i="11"/>
  <c r="AI11" i="11" s="1"/>
  <c r="AI8" i="11"/>
  <c r="AI7" i="11"/>
  <c r="AI9" i="9"/>
  <c r="AI10" i="8"/>
  <c r="CI10" i="11"/>
  <c r="CI11" i="11" s="1"/>
  <c r="CI7" i="11"/>
  <c r="CI9" i="9"/>
  <c r="CI8" i="11"/>
  <c r="O7" i="11"/>
  <c r="O9" i="9"/>
  <c r="O10" i="11"/>
  <c r="O11" i="11" s="1"/>
  <c r="O8" i="11"/>
  <c r="O10" i="8"/>
  <c r="CH7" i="11"/>
  <c r="CH10" i="11"/>
  <c r="CH11" i="11" s="1"/>
  <c r="CH8" i="11"/>
  <c r="CH9" i="9"/>
  <c r="AS7" i="11"/>
  <c r="AS10" i="11"/>
  <c r="AS9" i="9"/>
  <c r="AS8" i="11"/>
  <c r="AS10" i="8"/>
  <c r="CE10" i="11"/>
  <c r="CE11" i="11" s="1"/>
  <c r="CE8" i="11"/>
  <c r="CE9" i="9"/>
  <c r="CE7" i="11"/>
  <c r="BW10" i="11"/>
  <c r="BW11" i="11" s="1"/>
  <c r="BW8" i="11"/>
  <c r="BW7" i="11"/>
  <c r="BW9" i="9"/>
  <c r="BP7" i="11"/>
  <c r="BP10" i="11"/>
  <c r="BP11" i="11" s="1"/>
  <c r="BP8" i="11"/>
  <c r="BP9" i="9"/>
  <c r="BP10" i="8"/>
  <c r="P10" i="11"/>
  <c r="P8" i="11"/>
  <c r="P7" i="11"/>
  <c r="P9" i="9"/>
  <c r="P10" i="8"/>
  <c r="BU10" i="11"/>
  <c r="BU11" i="11" s="1"/>
  <c r="BU8" i="11"/>
  <c r="BU7" i="11"/>
  <c r="BU9" i="9"/>
  <c r="BU10" i="8"/>
  <c r="BT10" i="11"/>
  <c r="BT11" i="11" s="1"/>
  <c r="BT8" i="11"/>
  <c r="BT7" i="11"/>
  <c r="BT9" i="9"/>
  <c r="BT10" i="8"/>
  <c r="E19" i="13"/>
  <c r="D21" i="13"/>
  <c r="D39" i="13"/>
  <c r="D41" i="13" s="1"/>
  <c r="H39" i="13"/>
  <c r="G39" i="13"/>
  <c r="G41" i="13" s="1"/>
  <c r="F39" i="13"/>
  <c r="F41" i="13" s="1"/>
  <c r="E39" i="13"/>
  <c r="E41" i="13" s="1"/>
  <c r="F13" i="8" l="1"/>
  <c r="AJ11" i="11"/>
  <c r="AO11" i="11"/>
  <c r="AQ11" i="11"/>
  <c r="Q11" i="11"/>
  <c r="E64" i="13"/>
  <c r="M43" i="6"/>
  <c r="E65" i="13"/>
  <c r="I43" i="6"/>
  <c r="E66" i="13"/>
  <c r="E43" i="6"/>
  <c r="N13" i="8"/>
  <c r="V13" i="8"/>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F13" i="11"/>
  <c r="F12" i="11"/>
  <c r="F4" i="11"/>
  <c r="AF6" i="8"/>
  <c r="AF7" i="8" s="1"/>
  <c r="AF13" i="8" s="1"/>
  <c r="AF28" i="6"/>
  <c r="AF29" i="6" s="1"/>
  <c r="AF32" i="11" s="1"/>
  <c r="AF44" i="11" s="1"/>
  <c r="AF36" i="6"/>
  <c r="AF37" i="6" s="1"/>
  <c r="AF16" i="6"/>
  <c r="AF17" i="6" s="1"/>
  <c r="AF18" i="6" s="1"/>
  <c r="AA6" i="8"/>
  <c r="AA7" i="8" s="1"/>
  <c r="AA13" i="8" s="1"/>
  <c r="AA36" i="6"/>
  <c r="AA37" i="6" s="1"/>
  <c r="AA28" i="6"/>
  <c r="AA29" i="6" s="1"/>
  <c r="AA32" i="11" s="1"/>
  <c r="AA44" i="11" s="1"/>
  <c r="AA16" i="6"/>
  <c r="AA17" i="6" s="1"/>
  <c r="AA18" i="6" s="1"/>
  <c r="BS6" i="8"/>
  <c r="BS7" i="8" s="1"/>
  <c r="BS28" i="6"/>
  <c r="BS29" i="6" s="1"/>
  <c r="BS32" i="11" s="1"/>
  <c r="BS44" i="11" s="1"/>
  <c r="BS36" i="6"/>
  <c r="BS37" i="6" s="1"/>
  <c r="BS16" i="6"/>
  <c r="BS17" i="6" s="1"/>
  <c r="AK17" i="12"/>
  <c r="AK18" i="12" s="1"/>
  <c r="AK2" i="11"/>
  <c r="AK47" i="10"/>
  <c r="AK48" i="10"/>
  <c r="AK47" i="6"/>
  <c r="CE36" i="6"/>
  <c r="CE37" i="6" s="1"/>
  <c r="CE28" i="6"/>
  <c r="CE29" i="6" s="1"/>
  <c r="CE32" i="11" s="1"/>
  <c r="CE44" i="11" s="1"/>
  <c r="CE16" i="6"/>
  <c r="CE17" i="6" s="1"/>
  <c r="BM6" i="8"/>
  <c r="BM7" i="8" s="1"/>
  <c r="BM36" i="6"/>
  <c r="BM37" i="6" s="1"/>
  <c r="BM28" i="6"/>
  <c r="BM29" i="6" s="1"/>
  <c r="BM32" i="11" s="1"/>
  <c r="BM44" i="11" s="1"/>
  <c r="BM16" i="6"/>
  <c r="BM17" i="6" s="1"/>
  <c r="AO17" i="12"/>
  <c r="AO18" i="12" s="1"/>
  <c r="AO2" i="11"/>
  <c r="AO47" i="10"/>
  <c r="AO47" i="6"/>
  <c r="AO48" i="10"/>
  <c r="CG17" i="12"/>
  <c r="CG18" i="12" s="1"/>
  <c r="CG2" i="11"/>
  <c r="CG47" i="10"/>
  <c r="CG49" i="10" s="1"/>
  <c r="CG48" i="10"/>
  <c r="CG47" i="6"/>
  <c r="V13" i="11"/>
  <c r="V12" i="11"/>
  <c r="V14" i="11" s="1"/>
  <c r="V4" i="11"/>
  <c r="CA17" i="12"/>
  <c r="CA18" i="12" s="1"/>
  <c r="CA2" i="11"/>
  <c r="CA47" i="10"/>
  <c r="CA48" i="10"/>
  <c r="CA47" i="6"/>
  <c r="K36" i="6"/>
  <c r="K37" i="6" s="1"/>
  <c r="K6" i="8"/>
  <c r="K7" i="8" s="1"/>
  <c r="K13" i="8" s="1"/>
  <c r="K28" i="6"/>
  <c r="K29" i="6" s="1"/>
  <c r="K32" i="11" s="1"/>
  <c r="K44" i="11" s="1"/>
  <c r="K16" i="6"/>
  <c r="K17" i="6" s="1"/>
  <c r="K18" i="6" s="1"/>
  <c r="S17" i="12"/>
  <c r="S18" i="12" s="1"/>
  <c r="S2" i="11"/>
  <c r="S47" i="10"/>
  <c r="S47" i="6"/>
  <c r="S48" i="10"/>
  <c r="N13" i="11"/>
  <c r="N12" i="11"/>
  <c r="N14" i="11" s="1"/>
  <c r="N4" i="11"/>
  <c r="BB5" i="11"/>
  <c r="BB50" i="10"/>
  <c r="AY36" i="6"/>
  <c r="AY37" i="6" s="1"/>
  <c r="AY28" i="6"/>
  <c r="AY29" i="6" s="1"/>
  <c r="AY32" i="11" s="1"/>
  <c r="AY44" i="11" s="1"/>
  <c r="AY6" i="8"/>
  <c r="AY7" i="8" s="1"/>
  <c r="AY16" i="6"/>
  <c r="AY17" i="6" s="1"/>
  <c r="CF36" i="6"/>
  <c r="CF37" i="6" s="1"/>
  <c r="CF28" i="6"/>
  <c r="CF29" i="6" s="1"/>
  <c r="CF32" i="11" s="1"/>
  <c r="CF44" i="11" s="1"/>
  <c r="CF16" i="6"/>
  <c r="CF17"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U17" i="12"/>
  <c r="BU18" i="12" s="1"/>
  <c r="BU2" i="11"/>
  <c r="BU47" i="10"/>
  <c r="BU47" i="6"/>
  <c r="BU48" i="10"/>
  <c r="AP17" i="12"/>
  <c r="AP18" i="12" s="1"/>
  <c r="AP2" i="11"/>
  <c r="AP47" i="10"/>
  <c r="AP49" i="10" s="1"/>
  <c r="AP47" i="6"/>
  <c r="AP48" i="10"/>
  <c r="CD36" i="6"/>
  <c r="CD37" i="6" s="1"/>
  <c r="CD28" i="6"/>
  <c r="CD29" i="6" s="1"/>
  <c r="CD32" i="11" s="1"/>
  <c r="CD44" i="11" s="1"/>
  <c r="CD16" i="6"/>
  <c r="CD17"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13" i="8" s="1"/>
  <c r="AK36" i="6"/>
  <c r="AK37" i="6" s="1"/>
  <c r="AK28" i="6"/>
  <c r="AK29" i="6" s="1"/>
  <c r="AK32" i="11" s="1"/>
  <c r="AK44" i="11" s="1"/>
  <c r="AK16" i="6"/>
  <c r="AK17" i="6" s="1"/>
  <c r="AK18" i="6" s="1"/>
  <c r="AV17" i="12"/>
  <c r="AV18" i="12" s="1"/>
  <c r="AV2" i="11"/>
  <c r="AV47" i="10"/>
  <c r="AV48" i="10"/>
  <c r="AV47" i="6"/>
  <c r="BA17" i="12"/>
  <c r="BA18" i="12" s="1"/>
  <c r="BA2" i="11"/>
  <c r="BA47" i="10"/>
  <c r="BA49" i="10" s="1"/>
  <c r="BA48" i="10"/>
  <c r="BA47" i="6"/>
  <c r="AO6" i="8"/>
  <c r="AO7" i="8" s="1"/>
  <c r="AO13" i="8" s="1"/>
  <c r="AO36" i="6"/>
  <c r="AO37" i="6" s="1"/>
  <c r="AO28" i="6"/>
  <c r="AO29" i="6" s="1"/>
  <c r="AO32" i="11" s="1"/>
  <c r="AO44" i="11" s="1"/>
  <c r="AO16" i="6"/>
  <c r="AO17" i="6" s="1"/>
  <c r="AO18" i="6" s="1"/>
  <c r="BT6" i="8"/>
  <c r="BT7" i="8" s="1"/>
  <c r="BT28" i="6"/>
  <c r="BT29" i="6" s="1"/>
  <c r="BT32" i="11" s="1"/>
  <c r="BT44" i="11" s="1"/>
  <c r="BT36" i="6"/>
  <c r="BT37" i="6" s="1"/>
  <c r="BT16" i="6"/>
  <c r="BT17" i="6" s="1"/>
  <c r="Z17" i="12"/>
  <c r="Z18" i="12" s="1"/>
  <c r="Z2" i="11"/>
  <c r="Z47" i="10"/>
  <c r="Z49" i="10" s="1"/>
  <c r="Z47" i="6"/>
  <c r="Z48" i="10"/>
  <c r="AC17" i="12"/>
  <c r="AC18" i="12" s="1"/>
  <c r="AC2" i="11"/>
  <c r="AC47" i="10"/>
  <c r="AC48" i="10"/>
  <c r="AC47" i="6"/>
  <c r="AG6" i="8"/>
  <c r="AG7" i="8" s="1"/>
  <c r="AG13" i="8" s="1"/>
  <c r="AG36" i="6"/>
  <c r="AG37" i="6" s="1"/>
  <c r="AG28" i="6"/>
  <c r="AG29" i="6" s="1"/>
  <c r="AG32" i="11" s="1"/>
  <c r="AG44" i="11" s="1"/>
  <c r="AG16" i="6"/>
  <c r="AG17" i="6" s="1"/>
  <c r="AG18" i="6" s="1"/>
  <c r="BU6" i="8"/>
  <c r="BU7" i="8" s="1"/>
  <c r="BU36" i="6"/>
  <c r="BU37" i="6" s="1"/>
  <c r="BU28" i="6"/>
  <c r="BU29" i="6" s="1"/>
  <c r="BU32" i="11" s="1"/>
  <c r="BU44" i="11" s="1"/>
  <c r="BU16" i="6"/>
  <c r="BU17" i="6" s="1"/>
  <c r="CI28" i="6"/>
  <c r="CI29" i="6" s="1"/>
  <c r="CI32" i="11" s="1"/>
  <c r="CI44" i="11" s="1"/>
  <c r="CI36" i="6"/>
  <c r="CI37" i="6" s="1"/>
  <c r="CI16" i="6"/>
  <c r="CI17" i="6" s="1"/>
  <c r="AP6" i="8"/>
  <c r="AP7" i="8" s="1"/>
  <c r="AP13" i="8" s="1"/>
  <c r="AP36" i="6"/>
  <c r="AP37" i="6" s="1"/>
  <c r="AP28" i="6"/>
  <c r="AP29" i="6" s="1"/>
  <c r="AP32" i="11" s="1"/>
  <c r="AP44" i="11" s="1"/>
  <c r="AP16" i="6"/>
  <c r="AP17" i="6" s="1"/>
  <c r="AP18" i="6" s="1"/>
  <c r="AZ6" i="8"/>
  <c r="AZ7" i="8" s="1"/>
  <c r="AZ36" i="6"/>
  <c r="AZ37" i="6" s="1"/>
  <c r="AZ28" i="6"/>
  <c r="AZ29" i="6" s="1"/>
  <c r="AZ32" i="11" s="1"/>
  <c r="AZ44" i="11" s="1"/>
  <c r="AZ16" i="6"/>
  <c r="AZ17" i="6" s="1"/>
  <c r="AR6" i="8"/>
  <c r="AR7" i="8" s="1"/>
  <c r="AR13" i="8" s="1"/>
  <c r="AR36" i="6"/>
  <c r="AR37" i="6" s="1"/>
  <c r="AR28" i="6"/>
  <c r="AR29" i="6" s="1"/>
  <c r="AR32" i="11" s="1"/>
  <c r="AR44" i="11" s="1"/>
  <c r="AR16" i="6"/>
  <c r="AR17" i="6" s="1"/>
  <c r="AR18" i="6" s="1"/>
  <c r="CD17" i="12"/>
  <c r="CD18" i="12" s="1"/>
  <c r="CD2" i="11"/>
  <c r="CD47" i="10"/>
  <c r="CD49" i="10" s="1"/>
  <c r="CD47" i="6"/>
  <c r="CD48" i="10"/>
  <c r="AN6" i="8"/>
  <c r="AN7" i="8" s="1"/>
  <c r="AN13" i="8" s="1"/>
  <c r="AN28" i="6"/>
  <c r="AN29" i="6" s="1"/>
  <c r="AN32" i="11" s="1"/>
  <c r="AN44" i="11" s="1"/>
  <c r="AN36" i="6"/>
  <c r="AN37" i="6" s="1"/>
  <c r="AN16" i="6"/>
  <c r="AN17" i="6" s="1"/>
  <c r="AN18" i="6" s="1"/>
  <c r="M17" i="12"/>
  <c r="M18" i="12" s="1"/>
  <c r="M2" i="11"/>
  <c r="M47" i="10"/>
  <c r="M48" i="10"/>
  <c r="M47" i="6"/>
  <c r="H6" i="8"/>
  <c r="H7" i="8" s="1"/>
  <c r="H13" i="8" s="1"/>
  <c r="H28" i="6"/>
  <c r="H29" i="6" s="1"/>
  <c r="H32" i="11" s="1"/>
  <c r="H44" i="11" s="1"/>
  <c r="H36" i="6"/>
  <c r="H37" i="6" s="1"/>
  <c r="H16" i="6"/>
  <c r="H17" i="6" s="1"/>
  <c r="H18" i="6" s="1"/>
  <c r="BO36" i="6"/>
  <c r="BO37" i="6" s="1"/>
  <c r="BO6" i="8"/>
  <c r="BO7" i="8" s="1"/>
  <c r="BO28" i="6"/>
  <c r="BO29" i="6" s="1"/>
  <c r="BO32" i="11" s="1"/>
  <c r="BO44" i="11" s="1"/>
  <c r="BO16" i="6"/>
  <c r="BO17" i="6" s="1"/>
  <c r="AJ6" i="8"/>
  <c r="AJ7" i="8" s="1"/>
  <c r="AJ13" i="8" s="1"/>
  <c r="AJ36" i="6"/>
  <c r="AJ37" i="6" s="1"/>
  <c r="AJ28" i="6"/>
  <c r="AJ29" i="6" s="1"/>
  <c r="AJ32" i="11" s="1"/>
  <c r="AJ44" i="11" s="1"/>
  <c r="AJ16" i="6"/>
  <c r="AJ17" i="6" s="1"/>
  <c r="AJ18" i="6" s="1"/>
  <c r="AM42" i="10"/>
  <c r="BX17" i="12"/>
  <c r="BX18" i="12" s="1"/>
  <c r="BX2" i="11"/>
  <c r="BX47" i="10"/>
  <c r="BX48" i="10"/>
  <c r="BX47" i="6"/>
  <c r="W11" i="11"/>
  <c r="CC17" i="12"/>
  <c r="CC18" i="12" s="1"/>
  <c r="CC2" i="11"/>
  <c r="CC47" i="10"/>
  <c r="CC49" i="10" s="1"/>
  <c r="CC47" i="6"/>
  <c r="CC48" i="10"/>
  <c r="AW6" i="8"/>
  <c r="AW7" i="8" s="1"/>
  <c r="AW36" i="6"/>
  <c r="AW37" i="6" s="1"/>
  <c r="AW28" i="6"/>
  <c r="AW29" i="6" s="1"/>
  <c r="AW32" i="11" s="1"/>
  <c r="AW44" i="11" s="1"/>
  <c r="AW16" i="6"/>
  <c r="AW17" i="6" s="1"/>
  <c r="BW36" i="6"/>
  <c r="BW37" i="6" s="1"/>
  <c r="BW28" i="6"/>
  <c r="BW29" i="6" s="1"/>
  <c r="BW32" i="11" s="1"/>
  <c r="BW44" i="11" s="1"/>
  <c r="BW16" i="6"/>
  <c r="BW17" i="6" s="1"/>
  <c r="AB17" i="12"/>
  <c r="AB18" i="12" s="1"/>
  <c r="AB2" i="11"/>
  <c r="AB47" i="10"/>
  <c r="AB48" i="10"/>
  <c r="AB47" i="6"/>
  <c r="AA17" i="12"/>
  <c r="AA18" i="12" s="1"/>
  <c r="AA2" i="11"/>
  <c r="AA47" i="10"/>
  <c r="AA48" i="10"/>
  <c r="AA47" i="6"/>
  <c r="R17" i="12"/>
  <c r="R18" i="12" s="1"/>
  <c r="R2" i="11"/>
  <c r="R47" i="10"/>
  <c r="R49" i="10" s="1"/>
  <c r="R47" i="6"/>
  <c r="R48" i="10"/>
  <c r="BS17" i="12"/>
  <c r="BS18" i="12" s="1"/>
  <c r="BS2" i="11"/>
  <c r="BS47" i="10"/>
  <c r="BS48" i="10"/>
  <c r="BS47" i="6"/>
  <c r="D43" i="6"/>
  <c r="D47" i="6"/>
  <c r="BI6" i="8"/>
  <c r="BI7" i="8" s="1"/>
  <c r="BI36" i="6"/>
  <c r="BI37" i="6" s="1"/>
  <c r="BI28" i="6"/>
  <c r="BI29" i="6" s="1"/>
  <c r="BI32" i="11" s="1"/>
  <c r="BI44" i="11" s="1"/>
  <c r="BI16" i="6"/>
  <c r="BI17" i="6" s="1"/>
  <c r="CE17" i="12"/>
  <c r="CE18" i="12" s="1"/>
  <c r="CE2" i="11"/>
  <c r="CE47" i="10"/>
  <c r="CE47" i="6"/>
  <c r="CE48" i="10"/>
  <c r="BK6" i="8"/>
  <c r="BK7" i="8" s="1"/>
  <c r="BK28" i="6"/>
  <c r="BK29" i="6" s="1"/>
  <c r="BK32" i="11" s="1"/>
  <c r="BK44" i="11" s="1"/>
  <c r="BK36" i="6"/>
  <c r="BK37" i="6" s="1"/>
  <c r="BK16" i="6"/>
  <c r="BK17" i="6" s="1"/>
  <c r="AV6" i="8"/>
  <c r="AV7" i="8" s="1"/>
  <c r="AV28" i="6"/>
  <c r="AV29" i="6" s="1"/>
  <c r="AV32" i="11" s="1"/>
  <c r="AV44" i="11" s="1"/>
  <c r="AV36" i="6"/>
  <c r="AV37" i="6" s="1"/>
  <c r="AV16" i="6"/>
  <c r="AV17" i="6" s="1"/>
  <c r="K17" i="12"/>
  <c r="K18" i="12" s="1"/>
  <c r="K2" i="11"/>
  <c r="K47" i="10"/>
  <c r="K47" i="6"/>
  <c r="K48" i="10"/>
  <c r="Z6" i="8"/>
  <c r="Z7" i="8" s="1"/>
  <c r="Z13" i="8" s="1"/>
  <c r="Z36" i="6"/>
  <c r="Z37" i="6" s="1"/>
  <c r="Z28" i="6"/>
  <c r="Z29" i="6" s="1"/>
  <c r="Z32" i="11" s="1"/>
  <c r="Z44" i="11" s="1"/>
  <c r="Z16" i="6"/>
  <c r="Z17" i="6" s="1"/>
  <c r="Z18" i="6" s="1"/>
  <c r="AY17" i="12"/>
  <c r="AY18" i="12" s="1"/>
  <c r="AY2" i="11"/>
  <c r="AY47" i="10"/>
  <c r="AY49" i="10" s="1"/>
  <c r="AY47" i="6"/>
  <c r="AY48" i="10"/>
  <c r="AC6" i="8"/>
  <c r="AC7" i="8" s="1"/>
  <c r="AC13"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8" i="10"/>
  <c r="E47" i="6"/>
  <c r="AW42" i="10"/>
  <c r="BP6" i="8"/>
  <c r="BP7" i="8" s="1"/>
  <c r="BP36" i="6"/>
  <c r="BP37" i="6" s="1"/>
  <c r="BP28" i="6"/>
  <c r="BP29" i="6" s="1"/>
  <c r="BP32" i="11" s="1"/>
  <c r="BP44" i="11" s="1"/>
  <c r="BP16" i="6"/>
  <c r="BP17" i="6" s="1"/>
  <c r="AH17" i="12"/>
  <c r="AH18" i="12" s="1"/>
  <c r="AH2" i="11"/>
  <c r="AH47" i="10"/>
  <c r="AH49" i="10" s="1"/>
  <c r="AH47" i="6"/>
  <c r="AH48" i="10"/>
  <c r="BR13" i="11"/>
  <c r="BR12" i="11"/>
  <c r="BR4" i="11"/>
  <c r="CH13" i="11"/>
  <c r="CH12" i="11"/>
  <c r="CH4" i="11"/>
  <c r="M6" i="8"/>
  <c r="M7" i="8" s="1"/>
  <c r="M13" i="8" s="1"/>
  <c r="M36" i="6"/>
  <c r="M37" i="6" s="1"/>
  <c r="M28" i="6"/>
  <c r="M29" i="6" s="1"/>
  <c r="M32" i="11" s="1"/>
  <c r="M44" i="11" s="1"/>
  <c r="M16" i="6"/>
  <c r="M17" i="6" s="1"/>
  <c r="M18" i="6" s="1"/>
  <c r="Q17" i="12"/>
  <c r="Q18" i="12" s="1"/>
  <c r="Q2" i="11"/>
  <c r="Q47" i="10"/>
  <c r="Q47" i="6"/>
  <c r="Q48" i="10"/>
  <c r="BJ13" i="11"/>
  <c r="BJ12" i="11"/>
  <c r="BJ4" i="11"/>
  <c r="AK42" i="10"/>
  <c r="BO17" i="12"/>
  <c r="BO18" i="12" s="1"/>
  <c r="BO2" i="11"/>
  <c r="BO47" i="10"/>
  <c r="BO49" i="10" s="1"/>
  <c r="BO48" i="10"/>
  <c r="BO47" i="6"/>
  <c r="CH15" i="12"/>
  <c r="CH16" i="12" s="1"/>
  <c r="CH23" i="10"/>
  <c r="CH24" i="10" s="1"/>
  <c r="CH33" i="6"/>
  <c r="F14" i="11"/>
  <c r="CC36" i="6"/>
  <c r="CC37" i="6" s="1"/>
  <c r="CC28" i="6"/>
  <c r="CC29" i="6" s="1"/>
  <c r="CC32" i="11" s="1"/>
  <c r="CC44" i="11" s="1"/>
  <c r="CC16" i="6"/>
  <c r="CC17" i="6" s="1"/>
  <c r="AB6" i="8"/>
  <c r="AB7" i="8" s="1"/>
  <c r="AB13" i="8" s="1"/>
  <c r="AB36" i="6"/>
  <c r="AB37" i="6" s="1"/>
  <c r="AB28" i="6"/>
  <c r="AB29" i="6" s="1"/>
  <c r="AB32" i="11" s="1"/>
  <c r="AB44" i="11" s="1"/>
  <c r="AB16" i="6"/>
  <c r="AB17" i="6" s="1"/>
  <c r="AB18" i="6" s="1"/>
  <c r="R6" i="8"/>
  <c r="R7" i="8" s="1"/>
  <c r="R13" i="8" s="1"/>
  <c r="R36" i="6"/>
  <c r="R37" i="6" s="1"/>
  <c r="R28" i="6"/>
  <c r="R29" i="6" s="1"/>
  <c r="R32" i="11" s="1"/>
  <c r="R44" i="11" s="1"/>
  <c r="R16" i="6"/>
  <c r="R17" i="6" s="1"/>
  <c r="R18" i="6" s="1"/>
  <c r="D36" i="6"/>
  <c r="D37" i="6" s="1"/>
  <c r="D28" i="6"/>
  <c r="D29" i="6" s="1"/>
  <c r="D16" i="6"/>
  <c r="D17" i="6" s="1"/>
  <c r="N15" i="12"/>
  <c r="N16" i="12" s="1"/>
  <c r="N23" i="10"/>
  <c r="N24" i="10" s="1"/>
  <c r="N33" i="6"/>
  <c r="N34" i="6" s="1"/>
  <c r="AT15" i="12"/>
  <c r="AT16" i="12" s="1"/>
  <c r="AT23" i="10"/>
  <c r="AT24" i="10" s="1"/>
  <c r="AT33" i="6"/>
  <c r="P17" i="12"/>
  <c r="P18" i="12" s="1"/>
  <c r="P2" i="11"/>
  <c r="P47" i="10"/>
  <c r="P48" i="10"/>
  <c r="P47" i="6"/>
  <c r="BT17" i="12"/>
  <c r="BT18" i="12" s="1"/>
  <c r="BT2" i="11"/>
  <c r="BT47" i="10"/>
  <c r="BT49" i="10" s="1"/>
  <c r="BT48" i="10"/>
  <c r="BT47" i="6"/>
  <c r="G17" i="12"/>
  <c r="G18" i="12" s="1"/>
  <c r="G2" i="11"/>
  <c r="G47" i="10"/>
  <c r="G48" i="10"/>
  <c r="G47" i="6"/>
  <c r="BB13" i="11"/>
  <c r="BB12" i="11"/>
  <c r="BB4" i="11"/>
  <c r="BY36" i="6"/>
  <c r="BY37" i="6" s="1"/>
  <c r="BY28" i="6"/>
  <c r="BY29" i="6" s="1"/>
  <c r="BY32" i="11" s="1"/>
  <c r="BY44" i="11" s="1"/>
  <c r="BY16" i="6"/>
  <c r="BY17" i="6" s="1"/>
  <c r="AL5" i="11"/>
  <c r="AL50" i="10"/>
  <c r="CI17" i="12"/>
  <c r="CI18" i="12" s="1"/>
  <c r="CI2" i="11"/>
  <c r="CI47" i="10"/>
  <c r="CI49" i="10" s="1"/>
  <c r="CI48" i="10"/>
  <c r="CI47" i="6"/>
  <c r="E7" i="8"/>
  <c r="E13" i="8" s="1"/>
  <c r="E36" i="6"/>
  <c r="E37" i="6" s="1"/>
  <c r="E28" i="6"/>
  <c r="E29" i="6" s="1"/>
  <c r="E32" i="11" s="1"/>
  <c r="E44" i="11" s="1"/>
  <c r="E16" i="6"/>
  <c r="E17" i="6" s="1"/>
  <c r="E18" i="6" s="1"/>
  <c r="BF6" i="8"/>
  <c r="BF7" i="8" s="1"/>
  <c r="BF36" i="6"/>
  <c r="BF37" i="6" s="1"/>
  <c r="BF28" i="6"/>
  <c r="BF29" i="6" s="1"/>
  <c r="BF32" i="11" s="1"/>
  <c r="BF44" i="11" s="1"/>
  <c r="BF16" i="6"/>
  <c r="BF17" i="6" s="1"/>
  <c r="AZ17" i="12"/>
  <c r="AZ18" i="12" s="1"/>
  <c r="AZ2" i="11"/>
  <c r="AZ47" i="10"/>
  <c r="AZ48" i="10"/>
  <c r="AZ47" i="6"/>
  <c r="AR17" i="12"/>
  <c r="AR18" i="12" s="1"/>
  <c r="AR2" i="11"/>
  <c r="AR47" i="10"/>
  <c r="AR49" i="10" s="1"/>
  <c r="AR48" i="10"/>
  <c r="AR47" i="6"/>
  <c r="AH6" i="8"/>
  <c r="AH7" i="8" s="1"/>
  <c r="AH13" i="8" s="1"/>
  <c r="AH36" i="6"/>
  <c r="AH37" i="6" s="1"/>
  <c r="AH28" i="6"/>
  <c r="AH29" i="6" s="1"/>
  <c r="AH32" i="11" s="1"/>
  <c r="AH44" i="11" s="1"/>
  <c r="AH16" i="6"/>
  <c r="AH17" i="6" s="1"/>
  <c r="AH18" i="6" s="1"/>
  <c r="AQ42" i="10"/>
  <c r="BV42" i="10"/>
  <c r="Q6" i="8"/>
  <c r="Q7" i="8" s="1"/>
  <c r="Q13" i="8" s="1"/>
  <c r="Q36" i="6"/>
  <c r="Q37" i="6" s="1"/>
  <c r="Q28" i="6"/>
  <c r="Q29" i="6" s="1"/>
  <c r="Q32" i="11" s="1"/>
  <c r="Q44" i="11" s="1"/>
  <c r="Q16" i="6"/>
  <c r="Q17" i="6" s="1"/>
  <c r="Q18" i="6" s="1"/>
  <c r="BM42" i="10"/>
  <c r="BS42" i="10"/>
  <c r="BR15" i="12"/>
  <c r="BR16" i="12" s="1"/>
  <c r="BR23" i="10"/>
  <c r="BR24" i="10" s="1"/>
  <c r="BR33" i="6"/>
  <c r="CJ28" i="6"/>
  <c r="CJ29" i="6" s="1"/>
  <c r="CJ32" i="11" s="1"/>
  <c r="CJ44" i="11" s="1"/>
  <c r="CJ36" i="6"/>
  <c r="CJ37" i="6" s="1"/>
  <c r="CJ16" i="6"/>
  <c r="CJ17" i="6" s="1"/>
  <c r="BW17" i="12"/>
  <c r="BW18" i="12" s="1"/>
  <c r="BW2" i="11"/>
  <c r="BW47" i="10"/>
  <c r="BW49" i="10" s="1"/>
  <c r="BW47" i="6"/>
  <c r="BW48" i="10"/>
  <c r="T17" i="12"/>
  <c r="T18" i="12" s="1"/>
  <c r="T2" i="11"/>
  <c r="T47" i="10"/>
  <c r="T48" i="10"/>
  <c r="T47" i="6"/>
  <c r="AD15" i="12"/>
  <c r="AD16" i="12" s="1"/>
  <c r="AD23" i="10"/>
  <c r="AD24" i="10" s="1"/>
  <c r="AD33" i="6"/>
  <c r="AD34" i="6" s="1"/>
  <c r="BI17" i="12"/>
  <c r="BI18" i="12" s="1"/>
  <c r="BI2" i="11"/>
  <c r="BI47" i="10"/>
  <c r="BI48" i="10"/>
  <c r="BI47" i="6"/>
  <c r="AM17" i="12"/>
  <c r="AM18" i="12" s="1"/>
  <c r="AM2" i="11"/>
  <c r="AM47" i="10"/>
  <c r="AM48" i="10"/>
  <c r="AM47" i="6"/>
  <c r="BK17" i="12"/>
  <c r="BK18" i="12" s="1"/>
  <c r="BK2" i="11"/>
  <c r="BK47" i="10"/>
  <c r="BK49" i="10" s="1"/>
  <c r="BK48" i="10"/>
  <c r="BK47" i="6"/>
  <c r="AD5" i="11"/>
  <c r="AD50" i="10"/>
  <c r="BH6" i="8"/>
  <c r="BH7" i="8" s="1"/>
  <c r="BH36" i="6"/>
  <c r="BH37" i="6" s="1"/>
  <c r="BH28" i="6"/>
  <c r="BH29" i="6" s="1"/>
  <c r="BH32" i="11" s="1"/>
  <c r="BH44" i="11" s="1"/>
  <c r="BH16" i="6"/>
  <c r="BH17" i="6" s="1"/>
  <c r="P6" i="8"/>
  <c r="P7" i="8" s="1"/>
  <c r="P13" i="8" s="1"/>
  <c r="P28" i="6"/>
  <c r="P29" i="6" s="1"/>
  <c r="P32" i="11" s="1"/>
  <c r="P44" i="11" s="1"/>
  <c r="P36" i="6"/>
  <c r="P37" i="6" s="1"/>
  <c r="P16" i="6"/>
  <c r="P17" i="6" s="1"/>
  <c r="P18" i="6" s="1"/>
  <c r="G6" i="8"/>
  <c r="G7" i="8" s="1"/>
  <c r="G13" i="8" s="1"/>
  <c r="G28" i="6"/>
  <c r="G29" i="6" s="1"/>
  <c r="G32" i="11" s="1"/>
  <c r="G44" i="11" s="1"/>
  <c r="G36" i="6"/>
  <c r="G37" i="6" s="1"/>
  <c r="G16" i="6"/>
  <c r="G17" i="6" s="1"/>
  <c r="G18" i="6" s="1"/>
  <c r="AT5" i="11"/>
  <c r="AT50" i="10"/>
  <c r="BD6" i="8"/>
  <c r="BD7" i="8" s="1"/>
  <c r="BD28" i="6"/>
  <c r="BD29" i="6" s="1"/>
  <c r="BD32" i="11" s="1"/>
  <c r="BD44" i="11" s="1"/>
  <c r="BD36" i="6"/>
  <c r="BD37" i="6" s="1"/>
  <c r="BD16" i="6"/>
  <c r="BD17" i="6" s="1"/>
  <c r="BZ49" i="10"/>
  <c r="L17" i="12"/>
  <c r="L18" i="12" s="1"/>
  <c r="L2" i="11"/>
  <c r="L47" i="10"/>
  <c r="L48" i="10"/>
  <c r="L47" i="6"/>
  <c r="BF17" i="12"/>
  <c r="BF18" i="12" s="1"/>
  <c r="BF2" i="11"/>
  <c r="BF47" i="10"/>
  <c r="BF49" i="10" s="1"/>
  <c r="BF47" i="6"/>
  <c r="BF48" i="10"/>
  <c r="AS17" i="12"/>
  <c r="AS18" i="12" s="1"/>
  <c r="AS2" i="11"/>
  <c r="AS47" i="10"/>
  <c r="AS49" i="10" s="1"/>
  <c r="AS48" i="10"/>
  <c r="AS47" i="6"/>
  <c r="BP17" i="12"/>
  <c r="BP18" i="12" s="1"/>
  <c r="BP2" i="11"/>
  <c r="BP47" i="10"/>
  <c r="BP49" i="10" s="1"/>
  <c r="BP48" i="10"/>
  <c r="BP47" i="6"/>
  <c r="CB28" i="6"/>
  <c r="CB29" i="6" s="1"/>
  <c r="CB32" i="11" s="1"/>
  <c r="CB44" i="11" s="1"/>
  <c r="CB36" i="6"/>
  <c r="CB37" i="6" s="1"/>
  <c r="CB16" i="6"/>
  <c r="CB17" i="6" s="1"/>
  <c r="R42" i="10"/>
  <c r="BT42" i="10"/>
  <c r="CJ42" i="10"/>
  <c r="U17" i="12"/>
  <c r="U18" i="12" s="1"/>
  <c r="U2" i="11"/>
  <c r="U47" i="10"/>
  <c r="U48" i="10"/>
  <c r="U47" i="6"/>
  <c r="O17" i="12"/>
  <c r="O18" i="12" s="1"/>
  <c r="O2" i="11"/>
  <c r="O47" i="10"/>
  <c r="O48" i="10"/>
  <c r="O47" i="6"/>
  <c r="AI6" i="8"/>
  <c r="AI7" i="8" s="1"/>
  <c r="AI13" i="8" s="1"/>
  <c r="AI36" i="6"/>
  <c r="AI37" i="6" s="1"/>
  <c r="AI28" i="6"/>
  <c r="AI29" i="6" s="1"/>
  <c r="AI32" i="11" s="1"/>
  <c r="AI44" i="11" s="1"/>
  <c r="AI16" i="6"/>
  <c r="AI17" i="6" s="1"/>
  <c r="AI18" i="6" s="1"/>
  <c r="Y17" i="12"/>
  <c r="Y18" i="12" s="1"/>
  <c r="Y2" i="11"/>
  <c r="Y47" i="10"/>
  <c r="Y47" i="6"/>
  <c r="Y48" i="10"/>
  <c r="W17" i="12"/>
  <c r="W18" i="12" s="1"/>
  <c r="W2" i="11"/>
  <c r="W47" i="10"/>
  <c r="W48" i="10"/>
  <c r="W47" i="6"/>
  <c r="F5" i="11"/>
  <c r="F50" i="10"/>
  <c r="T6" i="8"/>
  <c r="T7" i="8" s="1"/>
  <c r="T13" i="8" s="1"/>
  <c r="T36" i="6"/>
  <c r="T37" i="6" s="1"/>
  <c r="T28" i="6"/>
  <c r="T29" i="6" s="1"/>
  <c r="T32" i="11" s="1"/>
  <c r="T44" i="11" s="1"/>
  <c r="T16" i="6"/>
  <c r="T17" i="6" s="1"/>
  <c r="T18" i="6" s="1"/>
  <c r="AQ36" i="6"/>
  <c r="AQ37" i="6" s="1"/>
  <c r="AQ28" i="6"/>
  <c r="AQ29" i="6" s="1"/>
  <c r="AQ32" i="11" s="1"/>
  <c r="AQ44" i="11" s="1"/>
  <c r="AQ6" i="8"/>
  <c r="AQ7" i="8" s="1"/>
  <c r="AQ13" i="8" s="1"/>
  <c r="AQ16" i="6"/>
  <c r="AQ17" i="6" s="1"/>
  <c r="AQ18" i="6" s="1"/>
  <c r="AM6" i="8"/>
  <c r="AM7" i="8" s="1"/>
  <c r="AM13" i="8" s="1"/>
  <c r="AM28" i="6"/>
  <c r="AM29" i="6" s="1"/>
  <c r="AM32" i="11" s="1"/>
  <c r="AM44" i="11" s="1"/>
  <c r="AM36" i="6"/>
  <c r="AM37" i="6" s="1"/>
  <c r="AM16" i="6"/>
  <c r="AM17" i="6" s="1"/>
  <c r="AM18" i="6" s="1"/>
  <c r="V5" i="11"/>
  <c r="V50" i="10"/>
  <c r="AU6" i="8"/>
  <c r="AU7" i="8" s="1"/>
  <c r="AU28" i="6"/>
  <c r="AU29" i="6" s="1"/>
  <c r="AU32" i="11" s="1"/>
  <c r="AU44" i="11" s="1"/>
  <c r="AU36" i="6"/>
  <c r="AU37" i="6" s="1"/>
  <c r="AU16" i="6"/>
  <c r="AU17" i="6" s="1"/>
  <c r="N5" i="11"/>
  <c r="N50" i="10"/>
  <c r="AL15" i="12"/>
  <c r="AL16" i="12" s="1"/>
  <c r="AL23" i="10"/>
  <c r="AL24" i="10" s="1"/>
  <c r="AL33" i="6"/>
  <c r="AL34" i="6" s="1"/>
  <c r="AX17" i="12"/>
  <c r="AX18" i="12" s="1"/>
  <c r="AX2" i="11"/>
  <c r="AX47" i="10"/>
  <c r="AX49" i="10" s="1"/>
  <c r="AX47" i="6"/>
  <c r="AX48" i="10"/>
  <c r="BY17" i="12"/>
  <c r="BY18" i="12" s="1"/>
  <c r="BY2" i="11"/>
  <c r="BY47" i="10"/>
  <c r="BY49" i="10" s="1"/>
  <c r="BY48" i="10"/>
  <c r="BY47" i="6"/>
  <c r="BZ13" i="11"/>
  <c r="BZ12" i="11"/>
  <c r="BZ4" i="11"/>
  <c r="L6" i="8"/>
  <c r="L7" i="8" s="1"/>
  <c r="L13" i="8" s="1"/>
  <c r="L36" i="6"/>
  <c r="L37" i="6" s="1"/>
  <c r="L28" i="6"/>
  <c r="L29" i="6" s="1"/>
  <c r="L32" i="11" s="1"/>
  <c r="L44" i="11" s="1"/>
  <c r="L16" i="6"/>
  <c r="L17" i="6" s="1"/>
  <c r="L18" i="6" s="1"/>
  <c r="BK42" i="10"/>
  <c r="AS6" i="8"/>
  <c r="AS7" i="8" s="1"/>
  <c r="AS13" i="8" s="1"/>
  <c r="AS36" i="6"/>
  <c r="AS37" i="6" s="1"/>
  <c r="AS28" i="6"/>
  <c r="AS29" i="6" s="1"/>
  <c r="AS32" i="11" s="1"/>
  <c r="AS44" i="11" s="1"/>
  <c r="AS16" i="6"/>
  <c r="AS17" i="6" s="1"/>
  <c r="AS18" i="6" s="1"/>
  <c r="W42" i="10"/>
  <c r="BZ15" i="12"/>
  <c r="BZ16" i="12" s="1"/>
  <c r="BZ23" i="10"/>
  <c r="BZ24" i="10" s="1"/>
  <c r="BZ33" i="6"/>
  <c r="U6" i="8"/>
  <c r="U7" i="8" s="1"/>
  <c r="U13" i="8" s="1"/>
  <c r="U36" i="6"/>
  <c r="U37" i="6" s="1"/>
  <c r="U28" i="6"/>
  <c r="U29" i="6" s="1"/>
  <c r="U32" i="11" s="1"/>
  <c r="U44" i="11" s="1"/>
  <c r="U16" i="6"/>
  <c r="U17" i="6" s="1"/>
  <c r="U18" i="6" s="1"/>
  <c r="O6" i="8"/>
  <c r="O7" i="8" s="1"/>
  <c r="O13" i="8" s="1"/>
  <c r="O28" i="6"/>
  <c r="O29" i="6" s="1"/>
  <c r="O32" i="11" s="1"/>
  <c r="O44" i="11" s="1"/>
  <c r="O36" i="6"/>
  <c r="O37" i="6" s="1"/>
  <c r="O16" i="6"/>
  <c r="O17" i="6" s="1"/>
  <c r="O18" i="6" s="1"/>
  <c r="AO42" i="10"/>
  <c r="Y6" i="8"/>
  <c r="Y7" i="8" s="1"/>
  <c r="Y13" i="8" s="1"/>
  <c r="Y36" i="6"/>
  <c r="Y37" i="6" s="1"/>
  <c r="Y28" i="6"/>
  <c r="Y29" i="6" s="1"/>
  <c r="Y32" i="11" s="1"/>
  <c r="Y44" i="11" s="1"/>
  <c r="Y16" i="6"/>
  <c r="Y17" i="6" s="1"/>
  <c r="Y18" i="6" s="1"/>
  <c r="BI42" i="10"/>
  <c r="W6" i="8"/>
  <c r="W7" i="8" s="1"/>
  <c r="W13" i="8" s="1"/>
  <c r="W28" i="6"/>
  <c r="W29" i="6" s="1"/>
  <c r="W32" i="11" s="1"/>
  <c r="W44" i="11" s="1"/>
  <c r="W36" i="6"/>
  <c r="W37" i="6" s="1"/>
  <c r="W16" i="6"/>
  <c r="W17" i="6" s="1"/>
  <c r="W18" i="6" s="1"/>
  <c r="CJ17" i="12"/>
  <c r="CJ18" i="12" s="1"/>
  <c r="CJ2" i="11"/>
  <c r="CJ47" i="10"/>
  <c r="CJ49" i="10" s="1"/>
  <c r="CJ48" i="10"/>
  <c r="CJ47" i="6"/>
  <c r="V15" i="12"/>
  <c r="V16" i="12" s="1"/>
  <c r="V23" i="10"/>
  <c r="V24" i="10" s="1"/>
  <c r="V33" i="6"/>
  <c r="V34" i="6" s="1"/>
  <c r="BV36" i="6"/>
  <c r="BV37" i="6" s="1"/>
  <c r="BV28" i="6"/>
  <c r="BV29" i="6" s="1"/>
  <c r="BV32" i="11" s="1"/>
  <c r="BV44" i="11" s="1"/>
  <c r="BV16" i="6"/>
  <c r="BV17" i="6" s="1"/>
  <c r="B47" i="6"/>
  <c r="B43" i="6"/>
  <c r="BM17" i="12"/>
  <c r="BM18" i="12" s="1"/>
  <c r="BM2" i="11"/>
  <c r="BM47" i="10"/>
  <c r="BM49" i="10" s="1"/>
  <c r="BM47" i="6"/>
  <c r="BM48" i="10"/>
  <c r="BH17" i="12"/>
  <c r="BH18" i="12" s="1"/>
  <c r="BH2" i="11"/>
  <c r="BH47" i="10"/>
  <c r="BH49" i="10" s="1"/>
  <c r="BH48" i="10"/>
  <c r="BH47" i="6"/>
  <c r="CG36" i="6"/>
  <c r="CG37" i="6" s="1"/>
  <c r="CG28" i="6"/>
  <c r="CG29" i="6" s="1"/>
  <c r="CG32" i="11" s="1"/>
  <c r="CG44" i="11" s="1"/>
  <c r="CG16" i="6"/>
  <c r="CG17" i="6" s="1"/>
  <c r="CA28" i="6"/>
  <c r="CA29" i="6" s="1"/>
  <c r="CA32" i="11" s="1"/>
  <c r="CA44" i="11" s="1"/>
  <c r="CA36" i="6"/>
  <c r="CA37" i="6" s="1"/>
  <c r="CA16" i="6"/>
  <c r="CA17" i="6" s="1"/>
  <c r="X17" i="12"/>
  <c r="X18" i="12" s="1"/>
  <c r="X2" i="11"/>
  <c r="X47" i="10"/>
  <c r="X48" i="10"/>
  <c r="X47" i="6"/>
  <c r="J17" i="12"/>
  <c r="J18" i="12" s="1"/>
  <c r="J2" i="11"/>
  <c r="J47" i="10"/>
  <c r="J49" i="10" s="1"/>
  <c r="J47" i="6"/>
  <c r="J48" i="10"/>
  <c r="S6" i="8"/>
  <c r="S7" i="8" s="1"/>
  <c r="S13" i="8" s="1"/>
  <c r="S36" i="6"/>
  <c r="S37" i="6" s="1"/>
  <c r="S28" i="6"/>
  <c r="S29" i="6" s="1"/>
  <c r="S32" i="11" s="1"/>
  <c r="S44" i="11" s="1"/>
  <c r="S16" i="6"/>
  <c r="S17" i="6" s="1"/>
  <c r="S18" i="6" s="1"/>
  <c r="AT49" i="10"/>
  <c r="AX6" i="8"/>
  <c r="AX7" i="8" s="1"/>
  <c r="AX36" i="6"/>
  <c r="AX37" i="6" s="1"/>
  <c r="AX28" i="6"/>
  <c r="AX29" i="6" s="1"/>
  <c r="AX32" i="11" s="1"/>
  <c r="AX44" i="11" s="1"/>
  <c r="AX16" i="6"/>
  <c r="AX17" i="6" s="1"/>
  <c r="BD17" i="12"/>
  <c r="BD18" i="12" s="1"/>
  <c r="BD47" i="10"/>
  <c r="BD2" i="11"/>
  <c r="BD48" i="10"/>
  <c r="BD47" i="6"/>
  <c r="BG36" i="6"/>
  <c r="BG37" i="6" s="1"/>
  <c r="BG6" i="8"/>
  <c r="BG7" i="8" s="1"/>
  <c r="BG28" i="6"/>
  <c r="BG29" i="6" s="1"/>
  <c r="BG32" i="11" s="1"/>
  <c r="BG44" i="11" s="1"/>
  <c r="BG16" i="6"/>
  <c r="BG17" i="6" s="1"/>
  <c r="AL13" i="11"/>
  <c r="AL12" i="11"/>
  <c r="AL14" i="11" s="1"/>
  <c r="AL4" i="11"/>
  <c r="O42" i="10"/>
  <c r="BN6" i="8"/>
  <c r="BN7" i="8" s="1"/>
  <c r="BN36" i="6"/>
  <c r="BN37" i="6" s="1"/>
  <c r="BN28" i="6"/>
  <c r="BN29" i="6" s="1"/>
  <c r="BN32" i="11" s="1"/>
  <c r="BN44" i="11" s="1"/>
  <c r="BN16" i="6"/>
  <c r="BN17" i="6" s="1"/>
  <c r="BB15" i="12"/>
  <c r="BB16" i="12" s="1"/>
  <c r="BB23" i="10"/>
  <c r="BB24" i="10" s="1"/>
  <c r="BB33" i="6"/>
  <c r="CB17" i="12"/>
  <c r="CB18" i="12" s="1"/>
  <c r="CB2" i="11"/>
  <c r="CB47" i="10"/>
  <c r="CB49" i="10" s="1"/>
  <c r="CB48" i="10"/>
  <c r="CB47" i="6"/>
  <c r="AA42" i="10"/>
  <c r="AE17" i="12"/>
  <c r="AE18" i="12" s="1"/>
  <c r="AE2" i="11"/>
  <c r="AE47" i="10"/>
  <c r="AE48" i="10"/>
  <c r="AE47" i="6"/>
  <c r="CC42" i="10"/>
  <c r="BC6" i="8"/>
  <c r="BC7" i="8" s="1"/>
  <c r="BC28" i="6"/>
  <c r="BC29" i="6" s="1"/>
  <c r="BC32" i="11" s="1"/>
  <c r="BC44" i="11" s="1"/>
  <c r="BC36" i="6"/>
  <c r="BC37" i="6" s="1"/>
  <c r="BC16" i="6"/>
  <c r="BC17" i="6" s="1"/>
  <c r="BW42" i="10"/>
  <c r="AB42" i="10"/>
  <c r="I17" i="12"/>
  <c r="I18" i="12" s="1"/>
  <c r="I2" i="11"/>
  <c r="I47" i="10"/>
  <c r="I47" i="6"/>
  <c r="I48" i="10"/>
  <c r="AI17" i="12"/>
  <c r="AI18" i="12" s="1"/>
  <c r="AI2" i="11"/>
  <c r="AI47" i="10"/>
  <c r="AI48" i="10"/>
  <c r="AI47" i="6"/>
  <c r="F15" i="12"/>
  <c r="F16" i="12" s="1"/>
  <c r="F23" i="10"/>
  <c r="F24" i="10" s="1"/>
  <c r="F33" i="6"/>
  <c r="F34" i="6" s="1"/>
  <c r="BL6" i="8"/>
  <c r="BL7" i="8" s="1"/>
  <c r="BL28" i="6"/>
  <c r="BL29" i="6" s="1"/>
  <c r="BL32" i="11" s="1"/>
  <c r="BL44" i="11" s="1"/>
  <c r="BL36" i="6"/>
  <c r="BL37" i="6" s="1"/>
  <c r="BL16" i="6"/>
  <c r="BL17" i="6" s="1"/>
  <c r="CH14" i="11"/>
  <c r="AF17" i="12"/>
  <c r="AF18" i="12" s="1"/>
  <c r="AF2" i="11"/>
  <c r="AF47" i="10"/>
  <c r="AF48" i="10"/>
  <c r="AF47" i="6"/>
  <c r="BJ15" i="12"/>
  <c r="BJ16" i="12" s="1"/>
  <c r="BJ23" i="10"/>
  <c r="BJ24" i="10" s="1"/>
  <c r="BJ33" i="6"/>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AD13" i="11"/>
  <c r="AD12" i="11"/>
  <c r="AD14" i="11" s="1"/>
  <c r="AD4" i="11"/>
  <c r="X6" i="8"/>
  <c r="X7" i="8" s="1"/>
  <c r="X13" i="8" s="1"/>
  <c r="X28" i="6"/>
  <c r="X29" i="6" s="1"/>
  <c r="X32" i="11" s="1"/>
  <c r="X44" i="11" s="1"/>
  <c r="X36" i="6"/>
  <c r="X37" i="6" s="1"/>
  <c r="X16" i="6"/>
  <c r="X17" i="6" s="1"/>
  <c r="X18" i="6" s="1"/>
  <c r="J6" i="8"/>
  <c r="J7" i="8" s="1"/>
  <c r="J13" i="8" s="1"/>
  <c r="J36" i="6"/>
  <c r="J37" i="6" s="1"/>
  <c r="J28" i="6"/>
  <c r="J29" i="6" s="1"/>
  <c r="J32" i="11" s="1"/>
  <c r="J44" i="11" s="1"/>
  <c r="J16" i="6"/>
  <c r="J17" i="6" s="1"/>
  <c r="J18" i="6" s="1"/>
  <c r="AU17" i="12"/>
  <c r="AU18" i="12" s="1"/>
  <c r="AU2" i="11"/>
  <c r="AU47" i="10"/>
  <c r="AU49" i="10" s="1"/>
  <c r="AU48" i="10"/>
  <c r="AU47" i="6"/>
  <c r="N49" i="10"/>
  <c r="AT13" i="11"/>
  <c r="AT12" i="11"/>
  <c r="AT14" i="11" s="1"/>
  <c r="AT4" i="11"/>
  <c r="BN17" i="12"/>
  <c r="BN18" i="12" s="1"/>
  <c r="BN2" i="11"/>
  <c r="BN47" i="10"/>
  <c r="BN49" i="10" s="1"/>
  <c r="BN47" i="6"/>
  <c r="BN48" i="10"/>
  <c r="BE42" i="10"/>
  <c r="BR5" i="11"/>
  <c r="BR50" i="10"/>
  <c r="CH5" i="11"/>
  <c r="CH50" i="10"/>
  <c r="BE6" i="8"/>
  <c r="BE7" i="8" s="1"/>
  <c r="BE36" i="6"/>
  <c r="BE37" i="6" s="1"/>
  <c r="BE28" i="6"/>
  <c r="BE29" i="6" s="1"/>
  <c r="BE32" i="11" s="1"/>
  <c r="BE44" i="11" s="1"/>
  <c r="BE16" i="6"/>
  <c r="BE17" i="6" s="1"/>
  <c r="AE6" i="8"/>
  <c r="AE7" i="8" s="1"/>
  <c r="AE13" i="8" s="1"/>
  <c r="AE28" i="6"/>
  <c r="AE29" i="6" s="1"/>
  <c r="AE32" i="11" s="1"/>
  <c r="AE44" i="11" s="1"/>
  <c r="AE36" i="6"/>
  <c r="AE37" i="6" s="1"/>
  <c r="AE16" i="6"/>
  <c r="AE17" i="6" s="1"/>
  <c r="AE18" i="6" s="1"/>
  <c r="AF42" i="10"/>
  <c r="BJ5" i="11"/>
  <c r="BJ50" i="10"/>
  <c r="I6" i="8"/>
  <c r="I7" i="8" s="1"/>
  <c r="I13" i="8" s="1"/>
  <c r="I36" i="6"/>
  <c r="I37" i="6" s="1"/>
  <c r="I28" i="6"/>
  <c r="I29" i="6" s="1"/>
  <c r="I32" i="11" s="1"/>
  <c r="I44" i="11" s="1"/>
  <c r="I16" i="6"/>
  <c r="I17" i="6" s="1"/>
  <c r="I18" i="6" s="1"/>
  <c r="CE42" i="10"/>
  <c r="BX36" i="6"/>
  <c r="BX37" i="6" s="1"/>
  <c r="BX28" i="6"/>
  <c r="BX29" i="6" s="1"/>
  <c r="BX32" i="11" s="1"/>
  <c r="BX44" i="11" s="1"/>
  <c r="BX16" i="6"/>
  <c r="BX17"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BB14" i="11"/>
  <c r="T14" i="9"/>
  <c r="T28" i="9"/>
  <c r="T13" i="9"/>
  <c r="T26" i="9"/>
  <c r="T33" i="9"/>
  <c r="BN12" i="8"/>
  <c r="BN11" i="8"/>
  <c r="BZ14" i="11"/>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BR14" i="11"/>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28" i="9"/>
  <c r="U14" i="9"/>
  <c r="U26" i="9"/>
  <c r="U33" i="9"/>
  <c r="BJ14" i="11"/>
  <c r="I39" i="13"/>
  <c r="H41" i="13"/>
  <c r="D42" i="13" s="1"/>
  <c r="F19" i="13"/>
  <c r="E21" i="13"/>
  <c r="Y49" i="10" l="1"/>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24" i="10" s="1"/>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AE12" i="11"/>
  <c r="AE14" i="11" s="1"/>
  <c r="AE13" i="11"/>
  <c r="AE4" i="11"/>
  <c r="BD50" i="10"/>
  <c r="BD5" i="11"/>
  <c r="CA15" i="12"/>
  <c r="CA16" i="12" s="1"/>
  <c r="CA23" i="10"/>
  <c r="CA24" i="10" s="1"/>
  <c r="CA33" i="6"/>
  <c r="W12" i="11"/>
  <c r="W14" i="11" s="1"/>
  <c r="W13" i="11"/>
  <c r="W4" i="11"/>
  <c r="AM5" i="11"/>
  <c r="AM50" i="10"/>
  <c r="BI13" i="11"/>
  <c r="BI12" i="11"/>
  <c r="BI14" i="11" s="1"/>
  <c r="BI4" i="11"/>
  <c r="T49" i="10"/>
  <c r="CJ15" i="12"/>
  <c r="CJ16" i="12" s="1"/>
  <c r="CJ23" i="10"/>
  <c r="CJ24" i="10" s="1"/>
  <c r="CJ33" i="6"/>
  <c r="AR13" i="11"/>
  <c r="AR12" i="11"/>
  <c r="AR14" i="11" s="1"/>
  <c r="AR4" i="11"/>
  <c r="P49" i="10"/>
  <c r="BO50" i="10"/>
  <c r="BO5" i="11"/>
  <c r="AY50" i="10"/>
  <c r="AY5" i="11"/>
  <c r="BB49" i="10"/>
  <c r="CE49" i="10"/>
  <c r="AB5" i="11"/>
  <c r="AB50" i="10"/>
  <c r="AW15" i="12"/>
  <c r="AW16" i="12" s="1"/>
  <c r="AW23" i="10"/>
  <c r="AW24" i="10" s="1"/>
  <c r="AW33" i="6"/>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O50" i="10"/>
  <c r="AO5" i="11"/>
  <c r="CE15" i="12"/>
  <c r="CE16" i="12" s="1"/>
  <c r="CE23" i="10"/>
  <c r="CE24" i="10" s="1"/>
  <c r="CE33" i="6"/>
  <c r="BS15" i="12"/>
  <c r="BS16" i="12" s="1"/>
  <c r="BS23" i="10"/>
  <c r="BS24" i="10" s="1"/>
  <c r="BS33" i="6"/>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L5" i="11"/>
  <c r="L50" i="10"/>
  <c r="P15" i="12"/>
  <c r="P16" i="12" s="1"/>
  <c r="P23" i="10"/>
  <c r="P24" i="10" s="1"/>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CJ50" i="10"/>
  <c r="CJ5" i="11"/>
  <c r="Y15" i="12"/>
  <c r="Y16" i="12" s="1"/>
  <c r="Y23" i="10"/>
  <c r="Y24" i="10" s="1"/>
  <c r="Y33" i="6"/>
  <c r="Y34" i="6" s="1"/>
  <c r="L15" i="12"/>
  <c r="L16" i="12" s="1"/>
  <c r="L23" i="10"/>
  <c r="L24" i="10" s="1"/>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33" i="6"/>
  <c r="AB34" i="6" s="1"/>
  <c r="Q50" i="10"/>
  <c r="Q5" i="11"/>
  <c r="E5" i="11"/>
  <c r="E50" i="10"/>
  <c r="BQ13" i="11"/>
  <c r="BQ12" i="11"/>
  <c r="BQ14" i="11" s="1"/>
  <c r="BQ4" i="11"/>
  <c r="AY4" i="11"/>
  <c r="AY13" i="11"/>
  <c r="AY12" i="11"/>
  <c r="AY14" i="11" s="1"/>
  <c r="K50" i="10"/>
  <c r="K5" i="11"/>
  <c r="BK15" i="12"/>
  <c r="BK16" i="12" s="1"/>
  <c r="BK23" i="10"/>
  <c r="BK24" i="10" s="1"/>
  <c r="BK33" i="6"/>
  <c r="AB49" i="10"/>
  <c r="BX49" i="10"/>
  <c r="BO15" i="12"/>
  <c r="BO16" i="12" s="1"/>
  <c r="BO23" i="10"/>
  <c r="BO24" i="10" s="1"/>
  <c r="BO33" i="6"/>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S50" i="10"/>
  <c r="S5" i="11"/>
  <c r="CA5" i="11"/>
  <c r="CA50" i="10"/>
  <c r="CG5" i="11"/>
  <c r="CG50" i="10"/>
  <c r="AO12" i="11"/>
  <c r="AO14" i="11" s="1"/>
  <c r="AO13" i="11"/>
  <c r="AO4" i="11"/>
  <c r="J15" i="12"/>
  <c r="J16" i="12" s="1"/>
  <c r="J23" i="10"/>
  <c r="J24" i="10" s="1"/>
  <c r="J33" i="6"/>
  <c r="J34" i="6" s="1"/>
  <c r="B33" i="6"/>
  <c r="B34" i="6" s="1"/>
  <c r="B18" i="6"/>
  <c r="C33" i="6"/>
  <c r="C34" i="6" s="1"/>
  <c r="C18" i="6"/>
  <c r="CB50" i="10"/>
  <c r="CB5" i="11"/>
  <c r="BD49" i="10"/>
  <c r="X50" i="10"/>
  <c r="X5" i="11"/>
  <c r="CG15" i="12"/>
  <c r="CG16" i="12" s="1"/>
  <c r="CG23" i="10"/>
  <c r="CG24" i="10" s="1"/>
  <c r="CG33" i="6"/>
  <c r="BV15" i="12"/>
  <c r="BV16" i="12" s="1"/>
  <c r="BV23" i="10"/>
  <c r="BV24" i="10" s="1"/>
  <c r="BV33" i="6"/>
  <c r="U15" i="12"/>
  <c r="U16" i="12" s="1"/>
  <c r="U23" i="10"/>
  <c r="U24" i="10" s="1"/>
  <c r="U33" i="6"/>
  <c r="U34" i="6" s="1"/>
  <c r="AQ15" i="12"/>
  <c r="AQ16" i="12" s="1"/>
  <c r="AQ23" i="10"/>
  <c r="AQ24" i="10" s="1"/>
  <c r="AQ33" i="6"/>
  <c r="AQ34" i="6" s="1"/>
  <c r="BK5" i="11"/>
  <c r="BK50" i="10"/>
  <c r="AM12" i="11"/>
  <c r="AM14" i="11" s="1"/>
  <c r="AM13" i="11"/>
  <c r="AM4" i="11"/>
  <c r="Q15" i="12"/>
  <c r="Q16" i="12" s="1"/>
  <c r="Q23" i="10"/>
  <c r="Q24" i="10" s="1"/>
  <c r="Q33" i="6"/>
  <c r="Q34" i="6" s="1"/>
  <c r="E15" i="12"/>
  <c r="E16" i="12" s="1"/>
  <c r="E23" i="10"/>
  <c r="E24" i="10" s="1"/>
  <c r="E33" i="6"/>
  <c r="E34" i="6" s="1"/>
  <c r="D18" i="6"/>
  <c r="D33" i="6"/>
  <c r="D34" i="6" s="1"/>
  <c r="BO4" i="11"/>
  <c r="BO13" i="11"/>
  <c r="BO12" i="11"/>
  <c r="BO14" i="11" s="1"/>
  <c r="Q49" i="10"/>
  <c r="AH12" i="11"/>
  <c r="AH14" i="11" s="1"/>
  <c r="AH13" i="11"/>
  <c r="AH4" i="11"/>
  <c r="AC15" i="12"/>
  <c r="AC16" i="12" s="1"/>
  <c r="AC23" i="10"/>
  <c r="AC24" i="10" s="1"/>
  <c r="AC33" i="6"/>
  <c r="AC34" i="6" s="1"/>
  <c r="K49" i="10"/>
  <c r="BI15" i="12"/>
  <c r="BI16" i="12" s="1"/>
  <c r="BI23" i="10"/>
  <c r="BI24" i="10" s="1"/>
  <c r="BI33" i="6"/>
  <c r="BS49" i="10"/>
  <c r="AA50" i="10"/>
  <c r="AA5" i="11"/>
  <c r="AB13" i="11"/>
  <c r="AB12" i="11"/>
  <c r="AB14" i="11" s="1"/>
  <c r="AB4" i="11"/>
  <c r="BX13" i="11"/>
  <c r="BX12" i="11"/>
  <c r="BX14" i="11" s="1"/>
  <c r="BX4" i="11"/>
  <c r="M5" i="11"/>
  <c r="M50" i="10"/>
  <c r="BT15" i="12"/>
  <c r="BT16" i="12" s="1"/>
  <c r="BT23" i="10"/>
  <c r="BT24" i="10" s="1"/>
  <c r="BT33" i="6"/>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L15" i="12"/>
  <c r="BL16" i="12" s="1"/>
  <c r="BL23" i="10"/>
  <c r="BL24" i="10" s="1"/>
  <c r="BL33" i="6"/>
  <c r="AI50" i="10"/>
  <c r="AI5" i="11"/>
  <c r="I12" i="11"/>
  <c r="I14" i="11" s="1"/>
  <c r="I13" i="11"/>
  <c r="I4" i="11"/>
  <c r="BN15" i="12"/>
  <c r="BN16" i="12" s="1"/>
  <c r="BN23" i="10"/>
  <c r="BN24" i="10" s="1"/>
  <c r="BN33" i="6"/>
  <c r="BG15" i="12"/>
  <c r="BG16" i="12" s="1"/>
  <c r="BG23" i="10"/>
  <c r="BG24" i="10" s="1"/>
  <c r="BG33" i="6"/>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AA15" i="12"/>
  <c r="AA16" i="12" s="1"/>
  <c r="AA23" i="10"/>
  <c r="AA24" i="10" s="1"/>
  <c r="AA33" i="6"/>
  <c r="AA34" i="6" s="1"/>
  <c r="BX15" i="12"/>
  <c r="BX16" i="12" s="1"/>
  <c r="BX23" i="10"/>
  <c r="BX24" i="10" s="1"/>
  <c r="BX33" i="6"/>
  <c r="AE5" i="11"/>
  <c r="AE50" i="10"/>
  <c r="AX15" i="12"/>
  <c r="AX16" i="12" s="1"/>
  <c r="AX23" i="10"/>
  <c r="AX24" i="10" s="1"/>
  <c r="AX33" i="6"/>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BH15" i="12"/>
  <c r="BH16" i="12" s="1"/>
  <c r="BH23" i="10"/>
  <c r="BH24" i="10" s="1"/>
  <c r="BH33" i="6"/>
  <c r="BI5" i="11"/>
  <c r="BI50" i="10"/>
  <c r="AR5" i="11"/>
  <c r="AR50" i="10"/>
  <c r="AZ13" i="11"/>
  <c r="AZ12" i="11"/>
  <c r="AZ14" i="11" s="1"/>
  <c r="AZ4" i="11"/>
  <c r="BP15" i="12"/>
  <c r="BP16" i="12" s="1"/>
  <c r="BP23" i="10"/>
  <c r="BP24" i="10" s="1"/>
  <c r="BP33" i="6"/>
  <c r="E13" i="11"/>
  <c r="E12" i="11"/>
  <c r="E14" i="11" s="1"/>
  <c r="E4" i="11"/>
  <c r="AA49" i="10"/>
  <c r="BW15" i="12"/>
  <c r="BW16" i="12" s="1"/>
  <c r="BW23" i="10"/>
  <c r="BW24" i="10" s="1"/>
  <c r="BW33" i="6"/>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P50" i="10"/>
  <c r="P5" i="11"/>
  <c r="R15" i="12"/>
  <c r="R16" i="12" s="1"/>
  <c r="R23" i="10"/>
  <c r="R24" i="10" s="1"/>
  <c r="R33" i="6"/>
  <c r="R34" i="6" s="1"/>
  <c r="CC15" i="12"/>
  <c r="CC16" i="12" s="1"/>
  <c r="CC23" i="10"/>
  <c r="CC24" i="10" s="1"/>
  <c r="CC33" i="6"/>
  <c r="M15" i="12"/>
  <c r="M16" i="12" s="1"/>
  <c r="M23" i="10"/>
  <c r="M24" i="10" s="1"/>
  <c r="M33" i="6"/>
  <c r="M34" i="6" s="1"/>
  <c r="CF49" i="10"/>
  <c r="AV15" i="12"/>
  <c r="AV16" i="12" s="1"/>
  <c r="AV23" i="10"/>
  <c r="AV24" i="10" s="1"/>
  <c r="AV33" i="6"/>
  <c r="AA13" i="11"/>
  <c r="AA12" i="11"/>
  <c r="AA14" i="11" s="1"/>
  <c r="AA4" i="11"/>
  <c r="AJ15" i="12"/>
  <c r="AJ16" i="12" s="1"/>
  <c r="AJ23" i="10"/>
  <c r="AJ24" i="10" s="1"/>
  <c r="AJ33" i="6"/>
  <c r="AJ34" i="6" s="1"/>
  <c r="H15" i="12"/>
  <c r="H16" i="12" s="1"/>
  <c r="H23" i="10"/>
  <c r="H24" i="10" s="1"/>
  <c r="H33" i="6"/>
  <c r="H34" i="6" s="1"/>
  <c r="M13" i="11"/>
  <c r="M12" i="11"/>
  <c r="M14" i="11" s="1"/>
  <c r="M4" i="11"/>
  <c r="CD50" i="10"/>
  <c r="CD5" i="11"/>
  <c r="AZ15" i="12"/>
  <c r="AZ16" i="12" s="1"/>
  <c r="AZ23" i="10"/>
  <c r="AZ24" i="10" s="1"/>
  <c r="AZ33" i="6"/>
  <c r="CI15" i="12"/>
  <c r="CI16" i="12" s="1"/>
  <c r="CI23" i="10"/>
  <c r="CI24" i="10" s="1"/>
  <c r="CI33" i="6"/>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AK13" i="11"/>
  <c r="AK12" i="11"/>
  <c r="AK14" i="11" s="1"/>
  <c r="AK4" i="11"/>
  <c r="X15" i="12"/>
  <c r="X16" i="12" s="1"/>
  <c r="X23" i="10"/>
  <c r="X24" i="10" s="1"/>
  <c r="X33" i="6"/>
  <c r="X34" i="6" s="1"/>
  <c r="BA15" i="12"/>
  <c r="BA16" i="12" s="1"/>
  <c r="BA23" i="10"/>
  <c r="BA24" i="10" s="1"/>
  <c r="BA33" i="6"/>
  <c r="BV50" i="10"/>
  <c r="BV5" i="11"/>
  <c r="AQ50" i="10"/>
  <c r="AQ5" i="11"/>
  <c r="AF50" i="10"/>
  <c r="AF5" i="11"/>
  <c r="AI13" i="11"/>
  <c r="AI12" i="11"/>
  <c r="AI14" i="11" s="1"/>
  <c r="AI4" i="11"/>
  <c r="AE49" i="10"/>
  <c r="J50" i="10"/>
  <c r="J5" i="11"/>
  <c r="BM12" i="11"/>
  <c r="BM14" i="11" s="1"/>
  <c r="BM4" i="11"/>
  <c r="BM13" i="11"/>
  <c r="W15" i="12"/>
  <c r="W16" i="12" s="1"/>
  <c r="W23" i="10"/>
  <c r="W24" i="10" s="1"/>
  <c r="W33" i="6"/>
  <c r="W34" i="6" s="1"/>
  <c r="O15" i="12"/>
  <c r="O16" i="12" s="1"/>
  <c r="O23" i="10"/>
  <c r="O24" i="10" s="1"/>
  <c r="O33" i="6"/>
  <c r="O34" i="6" s="1"/>
  <c r="AX50" i="10"/>
  <c r="AX5" i="11"/>
  <c r="AM15" i="12"/>
  <c r="AM16" i="12" s="1"/>
  <c r="AM23" i="10"/>
  <c r="AM24" i="10" s="1"/>
  <c r="AM33" i="6"/>
  <c r="AM34" i="6" s="1"/>
  <c r="T15" i="12"/>
  <c r="T16" i="12" s="1"/>
  <c r="T23" i="10"/>
  <c r="T24" i="10" s="1"/>
  <c r="T33" i="6"/>
  <c r="T34" i="6" s="1"/>
  <c r="U5" i="11"/>
  <c r="U50" i="10"/>
  <c r="CB15" i="12"/>
  <c r="CB16" i="12" s="1"/>
  <c r="CB23" i="10"/>
  <c r="CB24" i="10" s="1"/>
  <c r="CB33" i="6"/>
  <c r="AS5" i="11"/>
  <c r="AS50" i="10"/>
  <c r="BF12" i="11"/>
  <c r="BF14" i="11" s="1"/>
  <c r="BF4" i="11"/>
  <c r="BF13" i="11"/>
  <c r="BD15" i="12"/>
  <c r="BD16" i="12" s="1"/>
  <c r="BD23" i="10"/>
  <c r="BD24" i="10" s="1"/>
  <c r="BD33" i="6"/>
  <c r="BI49" i="10"/>
  <c r="BF15" i="12"/>
  <c r="BF16" i="12" s="1"/>
  <c r="BF23" i="10"/>
  <c r="BF24" i="10" s="1"/>
  <c r="BF33" i="6"/>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J39" i="13"/>
  <c r="I41" i="13"/>
  <c r="L66" i="13" l="1"/>
  <c r="L65" i="13"/>
  <c r="K39" i="13"/>
  <c r="J41" i="13"/>
  <c r="G21" i="13"/>
  <c r="H19" i="13"/>
  <c r="H21" i="13" l="1"/>
  <c r="I19" i="13"/>
  <c r="I21" i="13" s="1"/>
  <c r="I22" i="13" s="1"/>
  <c r="D22" i="13"/>
  <c r="L39" i="13"/>
  <c r="K41" i="13"/>
  <c r="L41" i="13" l="1"/>
  <c r="M39" i="13"/>
  <c r="S39" i="13" s="1"/>
  <c r="B23" i="13"/>
  <c r="B24" i="13" s="1"/>
  <c r="B28" i="13" s="1"/>
  <c r="B30" i="13" s="1"/>
  <c r="B32" i="13" s="1"/>
  <c r="E31" i="13" l="1"/>
  <c r="D31" i="13"/>
  <c r="C31" i="13"/>
  <c r="M41" i="13"/>
  <c r="S41" i="13" l="1"/>
  <c r="S42" i="13" s="1"/>
  <c r="I42" i="13"/>
  <c r="B43" i="13" l="1"/>
  <c r="B44" i="13" s="1"/>
  <c r="B48" i="13" s="1"/>
  <c r="B50" i="13" s="1"/>
  <c r="B52" i="13" s="1"/>
  <c r="C52" i="13" s="1"/>
  <c r="D52" i="13" l="1"/>
  <c r="E52" i="13"/>
</calcChain>
</file>

<file path=xl/sharedStrings.xml><?xml version="1.0" encoding="utf-8"?>
<sst xmlns="http://schemas.openxmlformats.org/spreadsheetml/2006/main" count="809" uniqueCount="660">
  <si>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</si>
  <si>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</si>
  <si>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</si>
  <si>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</si>
  <si>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</si>
  <si>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</si>
  <si>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</si>
  <si>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</si>
  <si>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</si>
  <si>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</si>
  <si>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</si>
  <si>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</si>
  <si>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</si>
  <si>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</si>
  <si>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</si>
  <si>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</si>
  <si>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</si>
  <si>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</si>
  <si>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</si>
  <si>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</si>
  <si>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</si>
  <si>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</si>
  <si>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</si>
  <si>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</si>
  <si>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</si>
  <si>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</si>
  <si>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</si>
  <si>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</si>
  <si>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</si>
  <si>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</si>
  <si>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</si>
  <si>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</si>
  <si>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</si>
  <si>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</si>
  <si>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</si>
  <si>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</si>
  <si>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</si>
  <si>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</si>
  <si>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</si>
  <si>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</si>
  <si>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</si>
  <si>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</si>
  <si>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</si>
  <si>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</si>
  <si>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</si>
  <si>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</si>
  <si>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</si>
  <si>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</si>
  <si>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</si>
  <si>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</si>
  <si>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</si>
  <si>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</si>
  <si>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</si>
  <si>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</si>
  <si>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</si>
  <si>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</si>
  <si>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</si>
  <si>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</si>
  <si>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</si>
  <si>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</si>
  <si>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</si>
  <si>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</si>
  <si>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</si>
  <si>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</si>
  <si>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</si>
  <si>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</si>
  <si>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</si>
  <si>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</si>
  <si>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</si>
  <si>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</si>
  <si>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</si>
  <si>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</si>
  <si>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</si>
  <si>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</si>
  <si>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</si>
  <si>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</si>
  <si>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</si>
  <si>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</si>
  <si>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</si>
  <si>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</si>
  <si>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</si>
  <si>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</si>
  <si>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</si>
  <si>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</si>
  <si>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</si>
  <si>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</si>
  <si>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</si>
  <si>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</si>
  <si>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</si>
  <si>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</si>
  <si>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</si>
  <si>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</si>
  <si>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</si>
  <si>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</si>
  <si>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</si>
  <si>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</si>
  <si>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</si>
  <si>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</si>
  <si>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</si>
  <si>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</si>
  <si>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</si>
  <si>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</si>
  <si>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</si>
  <si>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</si>
  <si>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</si>
  <si>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</si>
  <si>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</si>
  <si>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</si>
  <si>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</si>
  <si>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</si>
  <si>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</si>
  <si>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</si>
  <si>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</si>
  <si>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</si>
  <si>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</si>
  <si>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</si>
  <si>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</si>
  <si>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</si>
  <si>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</si>
  <si>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</si>
  <si>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</si>
  <si>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</si>
  <si>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</si>
  <si>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</si>
  <si>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</si>
  <si>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</si>
  <si>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</si>
  <si>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</si>
  <si>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</si>
  <si>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</si>
  <si>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</si>
  <si>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</si>
  <si>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</si>
  <si>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</si>
  <si>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</si>
  <si>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</si>
  <si>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</si>
  <si>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</si>
  <si>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</si>
  <si>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</si>
  <si>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</si>
  <si>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</si>
  <si>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</si>
  <si>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</si>
  <si>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</si>
  <si>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</si>
  <si>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</si>
  <si>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</si>
  <si>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</si>
  <si>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</si>
  <si>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</si>
  <si>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</si>
  <si>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</si>
  <si>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</si>
  <si>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</si>
  <si>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</si>
  <si>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</si>
  <si>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</si>
  <si>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</si>
  <si>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</si>
  <si>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</si>
  <si>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</si>
  <si>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</si>
  <si>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</si>
  <si>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</si>
  <si>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</si>
  <si>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</si>
  <si>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</si>
  <si>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</si>
  <si>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</si>
  <si>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</si>
  <si>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</si>
  <si>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</si>
  <si>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</si>
  <si>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</si>
  <si>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</si>
  <si>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</si>
  <si>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</si>
  <si>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</si>
  <si>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</si>
  <si>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</si>
  <si>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</si>
  <si>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</si>
  <si>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</si>
  <si>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</si>
  <si>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</si>
  <si>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</si>
  <si>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</si>
  <si>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</si>
  <si>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</si>
  <si>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</si>
  <si>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</si>
  <si>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</si>
  <si>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</si>
  <si>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</si>
  <si>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</si>
  <si>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</si>
  <si>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</si>
  <si>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</si>
  <si>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</si>
  <si>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</si>
  <si>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</si>
  <si>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</si>
  <si>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</si>
  <si>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</si>
  <si>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</si>
  <si>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</si>
  <si>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</si>
  <si>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</si>
  <si>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</si>
  <si>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</si>
  <si>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</si>
  <si>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</si>
  <si>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</si>
  <si>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</si>
  <si>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</si>
  <si>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</si>
  <si>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</si>
  <si>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</si>
  <si>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</si>
  <si>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</si>
  <si>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</si>
  <si>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</si>
  <si>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</si>
  <si>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</si>
  <si>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</si>
  <si>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</si>
  <si>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</si>
  <si>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</si>
  <si>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</si>
  <si>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</si>
  <si>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</si>
  <si>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</si>
  <si>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</si>
  <si>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</si>
  <si>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</si>
  <si>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</si>
  <si>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</si>
  <si>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</si>
  <si>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</si>
  <si>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</si>
  <si>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</si>
  <si>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</si>
  <si>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</si>
  <si>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</si>
  <si>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</si>
  <si>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</si>
  <si>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</si>
  <si>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</si>
  <si>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</si>
  <si>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</si>
  <si>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</si>
  <si>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</si>
  <si>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</si>
  <si>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</si>
  <si>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</si>
  <si>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</si>
  <si>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</si>
  <si>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</si>
  <si>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</si>
  <si>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</si>
  <si>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</si>
  <si>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</si>
  <si>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</si>
  <si>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</si>
  <si>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</si>
  <si>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</si>
  <si>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</si>
  <si>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</si>
  <si>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</si>
  <si>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</si>
  <si>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</si>
  <si>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</si>
  <si>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</si>
  <si>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</si>
  <si>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</si>
  <si>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</si>
  <si>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</si>
  <si>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</si>
  <si>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</si>
  <si>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</si>
  <si>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</si>
  <si>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</si>
  <si>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</si>
  <si>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</si>
  <si>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</si>
  <si>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</si>
  <si>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</si>
  <si>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</si>
  <si>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</si>
  <si>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</si>
  <si>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</si>
  <si>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</si>
  <si>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</si>
  <si>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</si>
  <si>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</si>
  <si>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</si>
  <si>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</si>
  <si>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</si>
  <si>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</si>
  <si>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</si>
  <si>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</si>
  <si>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</si>
  <si>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</si>
  <si>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</si>
  <si>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</si>
  <si>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</si>
  <si>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</si>
  <si>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</si>
  <si>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</si>
  <si>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</si>
  <si>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</si>
  <si>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</si>
  <si>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</si>
  <si>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</si>
  <si>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</si>
  <si>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</si>
  <si>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</si>
  <si>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</si>
  <si>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</si>
  <si>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</si>
  <si>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</si>
  <si>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</si>
  <si>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</si>
  <si>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</si>
  <si>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</si>
  <si>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</si>
  <si>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</si>
  <si>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</si>
  <si>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</si>
  <si>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</si>
  <si>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</si>
  <si>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</si>
  <si>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</si>
  <si>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</si>
  <si>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</si>
  <si>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</si>
  <si>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</si>
  <si>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</si>
  <si>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</si>
  <si>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</si>
  <si>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</si>
  <si>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</si>
  <si>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</si>
  <si>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</si>
  <si>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</si>
  <si>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</si>
  <si>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</si>
  <si>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</si>
  <si>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</si>
  <si>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</si>
  <si>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</si>
  <si>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</si>
  <si>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</si>
  <si>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</si>
  <si>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</si>
  <si>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</si>
  <si>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</si>
  <si>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</si>
  <si>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</si>
  <si>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</si>
  <si>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</si>
  <si>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</si>
  <si>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</si>
  <si>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</si>
  <si>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</si>
  <si>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</si>
  <si>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</si>
  <si>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</si>
  <si>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</si>
  <si>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</si>
  <si>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</si>
  <si>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</si>
  <si>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</si>
  <si>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</si>
  <si>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</si>
  <si>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</si>
  <si>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</si>
  <si>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</si>
  <si>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</si>
  <si>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</si>
  <si>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</si>
  <si>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</si>
  <si>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</si>
  <si>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</si>
  <si>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</si>
  <si>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</si>
  <si>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</si>
  <si>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</si>
  <si>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</si>
  <si>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</si>
  <si>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</si>
  <si>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</si>
  <si>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</si>
  <si>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</si>
  <si>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</si>
  <si>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</si>
  <si>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</si>
  <si>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</si>
  <si>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</si>
  <si>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</si>
  <si>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</si>
  <si>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</si>
  <si>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</si>
  <si>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</si>
  <si>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</si>
  <si>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</si>
  <si>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</si>
  <si>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</si>
  <si>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</si>
  <si>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</si>
  <si>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</si>
  <si>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</si>
  <si>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</si>
  <si>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</si>
  <si>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</si>
  <si>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</si>
  <si>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</si>
  <si>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</si>
  <si>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</si>
  <si>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</si>
  <si>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</si>
  <si>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</si>
  <si>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</si>
  <si>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</si>
  <si>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</si>
  <si>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</si>
  <si>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</si>
  <si>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</si>
  <si>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</si>
  <si>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</si>
  <si>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</si>
  <si>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</si>
  <si>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</si>
  <si>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</si>
  <si>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</si>
  <si>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</si>
  <si>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</si>
  <si>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</si>
  <si>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</si>
  <si>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</si>
  <si>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</si>
  <si>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</si>
  <si>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</si>
  <si>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</si>
  <si>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</si>
  <si>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</si>
  <si>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</si>
  <si>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</si>
  <si>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</si>
  <si>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</si>
  <si>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</si>
  <si>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</si>
  <si>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</si>
  <si>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</si>
  <si>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</si>
  <si>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</si>
  <si>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</si>
  <si>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</si>
  <si>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</si>
  <si>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</si>
  <si>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</si>
  <si>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</si>
  <si>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</si>
  <si>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</si>
  <si>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</si>
  <si>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</si>
  <si>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</si>
  <si>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</si>
  <si>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</si>
  <si>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</si>
  <si>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</si>
  <si>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</si>
  <si>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</si>
  <si>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</si>
  <si>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</si>
  <si>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</si>
  <si>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</si>
  <si>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</si>
  <si>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</si>
  <si>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</si>
  <si>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</si>
  <si>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</si>
  <si>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</si>
  <si>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</si>
  <si>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</si>
  <si>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</si>
  <si>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</si>
  <si>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</si>
  <si>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</si>
  <si>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</si>
  <si>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</si>
  <si>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</si>
  <si>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</si>
  <si>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</si>
  <si>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</si>
  <si>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</si>
  <si>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</si>
  <si>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</si>
  <si>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</si>
  <si>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</si>
  <si>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</si>
  <si>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</si>
  <si>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</si>
  <si>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</si>
  <si>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</si>
  <si>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</si>
  <si>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</si>
  <si>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</si>
  <si>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</si>
  <si>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</si>
  <si>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</si>
  <si>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</si>
  <si>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</si>
  <si>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</si>
  <si>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</si>
  <si>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</si>
  <si>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</si>
  <si>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</si>
  <si>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</si>
  <si>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</si>
  <si>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</si>
  <si>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</si>
  <si>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</si>
  <si>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</si>
  <si>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</si>
  <si>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</si>
  <si>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</si>
  <si>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</si>
  <si>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</si>
  <si>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</si>
  <si>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</si>
  <si>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</si>
  <si>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</si>
  <si>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</si>
  <si>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</si>
  <si>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</si>
  <si>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</si>
  <si>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</si>
  <si>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</si>
  <si>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</si>
  <si>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</si>
  <si>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</si>
  <si>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</si>
  <si>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</si>
  <si>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</si>
  <si>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</si>
  <si>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</si>
  <si>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</si>
  <si>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</si>
  <si>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</si>
  <si>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</si>
  <si>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</si>
  <si>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</si>
  <si>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</si>
  <si>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</si>
  <si>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</si>
  <si>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</si>
  <si>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</si>
  <si>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</si>
  <si>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</si>
  <si>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</si>
  <si>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</si>
  <si>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</si>
  <si>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</si>
  <si>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</si>
  <si>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</si>
  <si>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</si>
  <si>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</si>
  <si>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</si>
  <si>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</si>
  <si>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</si>
  <si>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</si>
  <si>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</si>
  <si>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</si>
  <si>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</si>
  <si>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</si>
  <si>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</si>
  <si>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</si>
  <si>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(2)分配股利、利润所支付的现金（公告中,或财报中查找)</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</si>
  <si>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</si>
  <si>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</si>
  <si>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</si>
  <si>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</si>
  <si>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</si>
  <si>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</si>
  <si>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</si>
  <si>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</si>
  <si>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</si>
  <si>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</si>
  <si>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</si>
  <si>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</si>
  <si>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</si>
  <si>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</si>
  <si>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</si>
  <si>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</si>
  <si>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</si>
  <si>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</si>
  <si>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</si>
  <si>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</si>
  <si>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无形资产周转率</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</si>
  <si>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</si>
  <si>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</si>
  <si>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</si>
  <si>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</si>
  <si>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</si>
  <si>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</si>
  <si>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</si>
  <si>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</si>
  <si>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</si>
  <si>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</si>
  <si>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</si>
  <si>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</si>
  <si>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</si>
  <si>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</si>
  <si>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</si>
  <si>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</si>
  <si>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</si>
  <si>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</si>
  <si>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(4)运营资产总额</t>
    <phoneticPr fontId="1" type="noConversion"/>
  </si>
  <si>
    <t>(5)运营资产周转率=1/4</t>
    <phoneticPr fontId="1" type="noConversion"/>
  </si>
  <si>
    <t>(6)息税前营运资产回报率=3*5</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</si>
  <si>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</si>
  <si>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</si>
  <si>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</si>
  <si>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</si>
  <si>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</si>
  <si>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</si>
  <si>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</si>
  <si>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</si>
  <si>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</si>
  <si>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</si>
  <si>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</si>
  <si>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</si>
  <si>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</si>
  <si>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</si>
  <si>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</si>
  <si>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</si>
  <si>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</si>
  <si>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</si>
  <si>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</si>
  <si>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</si>
  <si>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</si>
  <si>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</si>
  <si>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</si>
  <si>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</si>
  <si>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年报数据从2007年开始，2010年年底上市，长期资产净投资额、新投资每年都有增加，上市以后，公司花销翻倍增长。
梳理下每年公司主要的花钱去处。
方向一：杭州大本营的夯实，不断更新维护本地主题公园的活动和演出。
老牌主题公园——宋城景区，其内涵核心产品为旅游文化演艺节目《宋城千古情》，通过营销公司与多个旅行社建立关系，售卖“景区门票“和“景区和演艺联票”，下游主要是外地旅行团。
2008年，新增游乐类主题公园——杭州乐园，2011年推出其演艺产品《杭州之夜》，通过夜游活动以及水公园狂欢泼水节等活动吸引游人，下游主要是当地及周边散客。
2012年，新增亲子类主题公园——烂苹果乐园，其主要客源为杭州本地及周边的亲子市场。
2013年，公司向城市演艺迈进，新增中国演艺谷项目成功推出话剧。
2014年，新增水上主题乐园——浪浪浪水公园。
方向二：异地项目的扩展。主题公园企业通过收购兼并或连锁经营的方式，获得进一步做大做强的机会。选址复制项目，首先要考虑该地是否具有良好的旅游资源、鲜明的文化特色、便利的交通设施和深厚的市场基础。
2011年，开始异地项目拓展。在三亚、泰安（后关闭）、丽江、石林（后关闭）等开设子公司，兴建主题公园和大剧院。
2012年，在四川九寨沟、福建武夷山（后关闭）开设子公司。
2013年，三亚千古情景区盛大开园（耗时两年），印证了公司主营业务模式的可复制性。承接福建浪浪浪狂欢海岸等委托运营项目。
2014年，丽江项目（耗时三年）、九寨沟项目（耗时两年）的先后亮相。
2015年，与桂林旅游合作共建《漓江千古情》；与上海世博合作，将推出《上海千古情》等全新演艺作品； 年底着手打造浙江龙泉山索道项目。
2016 年，正式签约《张家界千古情》项目，宋城•宁乡炭河里文化主题公园项目。11 月，在澳大利亚昆士兰州黄金海岸市建设澳大利亚传奇王国项目。
2017年，公司轻资产第一单——宋城•宁乡炭河里文化主题公园开业（耗时一年）。宋城•西樵山岭南千古情景区项目、宋城•明月千古情景区项目、宋城•黄帝千古情景区项目相继签约，公司轻资产“在手订单”迅速超过 10 亿元。
2018年，浙江龙泉山索道项目建成；预计在三季度，桂林项目开业（预计耗时三年）；开始在西安浐灞生态区世博园内打造“中华千古情”项目；投资建设西塘•中国演艺小镇项目。
2019年，预计年中，张家界项目开业（预计耗时三年）；预计6月前，西安项目开业。。
按轻资产合作建设周期来看，最快2019年，最迟2020年，宋城•西樵山岭南千古情景区项目、宋城•明月千古情景区项目、宋城•黄帝千古情景区项目开业。按主题公园自主建设期保守三年来算，预计2020年澳大利亚项目开业。
净合并额于2012、2015和2017年较大增加，是因为存在兼并收购。
方向三：对外投资控股。
2013年，公司参股大盛国际传媒 35%股权，取得兼并收购第一单。
2014通过投资设立综艺娱乐公司宋城娱乐、参股影视公司大盛国际、控股创意公司本末映画；12月9日拟参股北京演艺集团旗下子公司，双方强强联手将在文化演出市场形成协同效应，实现资源互补和产业链条的延伸；公司宣布设立香港全资子公司宋城国际，拟加强国际交流与合作，对公司在大文化产业链的扩张布局和宋城生态系统的打造具有重要的战略意义。
2015年，公司还开始尝试轻资产和收购的模式，先后控股九寨沟《藏谜》、收购福州旅游演艺资产、并以轻资产扩张模式完成了泰安项目。
2016 年，成立杭州宋城科技发展有限公司，在机器人、无人机、 VR、多媒体影像板块深入开展研究。12 月，战略投资美国科技公司 SPACES 及开展业务合作。以 SPACES 先进、独特的 VR、 AR、 MR 技术将会被运用到旗下主题公园以及网络直播中。
方向四：互联网娱乐建设。
2013 年搭建独木桥旅游电子商务平台(www.51dmq.com)（后改名为“宋城旅游”），成为自身直销旅游商城的第一步。
2015年以26 亿元并购收购互联网演艺龙头六间房，积极介入线上娱乐，努力打造线下演艺和线上娱乐的 O2O 生态圈。公司分别成立规模为 10 亿元的现场娱乐基金和规模为 30 亿元的互联网娱乐基金，投资了嘻哈包袱铺、暖暖游戏、布卡动漫等数家行业龙头企业，迅速打响宋城演艺在现场娱乐和互联网娱乐的品牌。
2016 年，由公司旗下现场娱乐基金和六间房共同发起成立“北京蜜枝科技有限公司”，以积极进军二次元动画漫画游戏 ACG(Animation Comic Game 的缩写，以下简称 ACG)领域为方向，近期正式推出“蜜枝-ACG 配音社区 App”。
2017年，收购北京灵动时空科技有限责任公司的手游业务，并购灵动时空进入移动游戏领域，倾力打造二次元 AR 偶像安菟女团。六间房逐步成为面向不同用户层次的多元化数字娱乐平台。同时，完成本末映画的回购退出，大盛国际的回购退出也正在推进中。
由上述可知，公司每年都在采用新增本地项目和扩建异地项目的方式进行内生性增长，同时在互联网娱乐方面采用兼并收购、股权投资等方式进行外延式增长。
从现金自给率分析可以看出，该公司每年经营活动产生的现金流量净额仅在2007年、2010年、2014年和近两年超过了现金需求，即自身造血速度还不足跟上自己增产扩张的速度。加上期初金融资产，最终每年的筹资需求额为正数，不存在资金缺口，为满足那公司营运，在现有办法上，基本不需要再想办法外援筹资解决。除2008年、2009年借款、2010年由于上市募集到的股本资金到账，2015年长期借款和非定向增发，导致筹资活动产生的现金流量净额为正以外，筹资活动产生的现金流主要是用来分配股利，和归还借款一直为负</t>
    <phoneticPr fontId="1" type="noConversion"/>
  </si>
  <si>
    <t>注：受球友@chaosH 启发，2016年股利分配预案数额实际是在2017年支出的现金，因此调整了（2），按当年支出现金股利为计算。
结合以上两表，从公司资金安排可知，为了适应公司自身的高速扩张，公司一方面努力提高自身造血能力，经营性现金流净额年复合增长率19%，近五年年复合增长率达到了32%，近两年现金自给率超过100%，一方面通过募集股本资金和长期借款来支持自身发展，并每年归还债务，尽可能减少负债。
募股明细如下：
2010年上市募集股本到账。
2013年对144名员工进行了限制性股票激励，6.13 元/股，发行3,816,000股。不用付钱。
2015年，以非公开方式定增，公司实际向 3家机构投资者以每股 29.88 元发行人民币普通股（A 股） 2,175.3681 万股，募集配套资金总额不超过 65,000 万元。于2016年12月14日解禁。
2015年以26 亿元并购收购互联网演艺龙头六间房，宋城演艺以现金及发行股份的方式购买宋城集团、刘岩等 8 名自然人股东，公司向刘岩等 8 然人非公开发行 3,670.1332 万股人民币普通股，用于购买上述自然人持有的北京六间房科技有限公司的 38%股权。每股面值 1.00 元，发行价格为人民币 26.92 元/股，募集资金总额为人民币 98,800.00 万元，增加注册资本 3,670.1332 万元，增加资本公积 951,298,668.00 元。其股份将于2018年8月6日解禁</t>
    <phoneticPr fontId="1" type="noConversion"/>
  </si>
  <si>
    <t>，该公司企业实际所得税税率逐渐降低，一方面是异地拓展的项目位于西部大开发低税范围，一方面是并购的互联网科技公司属于高新技术企业，享受低税率。该公司债务成本也逐年下降，得益于每年归还长期借款，采用股权募集资金来替代。假设股东要求回报率为8%，股权占比97%，债权占比3%，最后加权平均资金成本8%，即股东期望回报利率</t>
    <phoneticPr fontId="1" type="noConversion"/>
  </si>
  <si>
    <t>可以看出该公司的资产总额从2007年2.8亿元逐年增加至2017年77亿元，近11年复合增长率9%，近5年复合增长率19%。其中，金融资产稳定从0.4亿增到2017年24亿，占比从15%变为31%，长期股权投资较少。近11年来，营运资产以9%的复合增长速度，营运负债以17%的速度增加，近5年来，营运资产以14%的复合增长速度，营运负债以35%的速度增加，显而易见，近年来营运发展速度越来越快。由于负债增长速度远远大于资产增长，最后营运资本为负数，说明自己不需要拿出来的营运资本，占用上下游资金来运营自己生意，并且占有的数额越来越大。长期经营资产近11年以12%年复合增长率增长，近5年以23%的复合增长速度在增长，占比80%，说明宋城演艺的资产总额以长期经营资产增长为主，复合其行业特点。
有息债务时多时少，2017年占比3%，股东权益合计占比97%。股东权益从1.3亿增长到75亿，这11年翻了70多倍。
上市前存在短期融资，上市后解决了这个问题，之后再无短期融资，全部都是长期融资资本，用于长短期资产使用，资产资本结构十分稳健。
运营资本长期化率是计算公司流动能力，营运资本中长期资本比重越大，公司流动性越强。营运资本为负数，不适用这一指标</t>
    <phoneticPr fontId="1" type="noConversion"/>
  </si>
  <si>
    <t>从上表可以看出，近11年来，营业收入一直在高速增长，以34%的年复合增速增长。营业成本逐年上升至37%左右，营业成本年复合增速41%，高于营业收入，营业成本管控有待加强。毛利率最低也有62%，最高达到78%，近年来毛利率在历史低位徘徊，毛利率一直在60%以上，极其优秀，是具有很强的核心竞争力。
近5年来，销售费用率逐年加大,但低于历史最高值，略高于处于历史平均水平（8%）。管理费用则逐年减少，略低于历史平均水平（9%）。总费用率有所降低，在18%左右，近5年来，其销售费用、管理费用与营业收入同向增长，并且增速均大过营业收入增速，但总费用率却是下降的，说明公司内部成本管理控制还是比较得当。
息前税后经营利润小范围浮动，稳中稍降到35%左右，是个盈利能力很强的企业</t>
    <phoneticPr fontId="1" type="noConversion"/>
  </si>
  <si>
    <t xml:space="preserve">从上表可以看出，宋城演艺息税前利润主要由经营利润为主，占比98%以上。其息税前利润年间增速在11%~80%，平均增速为37%
</t>
    <phoneticPr fontId="1" type="noConversion"/>
  </si>
  <si>
    <t>净利润率浮动较小，在32%~45%浮动，近11年，其净利润年复合增长率达到33%，近五年也有28%的复合增长率。除了2010年上市股本猛增的情况下，股权价值增加值一直为正数，表示宋城演艺一直为股东创造出超预期回报，并且数额越来越大</t>
    <phoneticPr fontId="1" type="noConversion"/>
  </si>
  <si>
    <t xml:space="preserve">宋城演艺的ROE浮动较大，2010年下降至历史低点6.45%，主要是上市发行股票扩大了股本。之后每年稳步提升，今年为14%左右，近五年ROE均高于股东预期回报（8%）。
2010年后ROE变大，主要是由于息税前利润率的逐年提升，资产周转率变高，导致息税前资产回报率较快上升，由于企业实际所得税税率下降，企业所得税效应比率也有所
上升，财务杠杆效应基本持平，从而提升了股东权益回报率
</t>
    <phoneticPr fontId="1" type="noConversion"/>
  </si>
  <si>
    <t xml:space="preserve">主要是因为近5年来，营业收入增速超过长期经营资产增速和金融资产增速，从而导致长期经营资产周转率和金融资产周转率变大。金融资产占比较小，主要分析长期
经营资产。长期经营资产周转率达到历史最高值
</t>
    <phoneticPr fontId="1" type="noConversion"/>
  </si>
  <si>
    <t xml:space="preserve">从上表可见，应收金额为负数，该数额逐年变大，说明预收款项极多，大于应收款项，占用下游资金能力极强。应付账款逐年增加，说明占用下游金额越来越多，占用下游能力逐渐加强。从现金周期和营业周期天数越来越大，说明占用上下游资金时间越来越长。占用上下游资金逐年增多、占用时间逐年增长，说明该公司在上下游中处于绝对强势。
</t>
    <phoneticPr fontId="1" type="noConversion"/>
  </si>
  <si>
    <t xml:space="preserve">长期经营资产中，近5年，营业收入增速远超固定资产和无形资产增速，从而大幅提高了其资产周转率。需要注意，因为2015年收购六间房、2017年收购灵动科技造成的巨大商誉，达到27.9亿元。由于2016年、2017年六间房均达到收购协议要求利润额，因此没有造成商誉减值。照年报里的乐观描述，在可预见的今后两年里，应该也不会存在重大商誉减值。如果悲观来看，2017年净利润是10.6亿，其商誉总额相当于三年净利润合计。但凡发生商誉减值，会对净利润造成巨大影响。假设净利润按年复合增长率25%增速，2018年净利润达到13亿，商誉减值超过48%就能把当年利润亏完
综上可知，宋城演艺是一家有少量负债、毛利极高（60%）、有少数对外股权投资，以长期经营资产内部增长为主，运营资本为负数，具有很强把控上下游资源的能力。其成本费用控制能力稳定，经营利润率稳定35%，净利润稳定在30%以上，其复合增速28%，ROE逐年提升至15%，运营情况优秀的公司。其股东回报率的提升主要是营业收入增长带来的健康提升，其营业收入年复合增长率34%。
2018年，浙江龙泉山索道项目建成；预计在三季度，桂林项目开业（预计耗时三年）；开始在西安浐灞生态区世博园内打造“中华千古情”项目；投资建设西塘•中国演艺小镇项目。
2019年，预计年中，张家界项目开业（预计耗时三年）；预计6月前，西安项目开业。。
按轻资产合作建设周期来看，最快2019年，最迟2020年，宋城•西樵山岭南千古情景区项目、宋城•明月千古情景区项目、宋城•黄帝千古情景区项目开业。按主题公园自主建设期保守三年来算，预计2020年澳大利亚项目开业；
按公司如上现有项目预测，只要不发生重大商誉减值，今后三年，其ROE稳步提升是可预见的事
</t>
    <phoneticPr fontId="1" type="noConversion"/>
  </si>
  <si>
    <t xml:space="preserve">营业收入现金含量逐年提升，到2017年已经达到1.01，说明截至报告期，1块钱营业收入对应1.01元现金。成本费用付现率也逐年上升，但远低于1，仅为营业收入现金含量的1/2，
说明公司日常营运平稳，成本控制较好。经营利润和净利润现金含量均远大于1，其利润含金量十足。这也跟旅游行业是当场付费、甚至提前付费预定有关。
经营性现金流一直为正数，高于非付现成本，11年来复合增长率19%，近5年复合增长率达到33%。自由现金流量净额均为正，数额每年高速增长，11年以来复合增长率达到18%，5年
来复合增长率达到37%
</t>
    <phoneticPr fontId="1" type="noConversion"/>
  </si>
  <si>
    <t xml:space="preserve">注：受球友@少动多看007 启发，三阶段DCF预测估值，对公司发展预测，五年为一个阶段比较好，因此第二阶段从十年改成五年，更趋向保守。
从该公司的基本指标数据，明显可以归为成长股，目前处于成长高速期。采用三段式DCF预测，根据公司发展风险来确定贴现率，其公司将来营收发展是有较强保障的，但因为存在商誉问题，贴现率从8%略微提升为9%。
假设贴现率为9%，后五年为高速成长期，自由现金流以15%的复合增长率高增长，再后五年进入平稳过渡期，以8%的速度复合增长，之后进入缓慢增长期，以2%的速度增长。测算出来，每股价值为30.73元。20180614日收盘价为23.90元。有22%的安全区间。存在低估。
</t>
    <phoneticPr fontId="1" type="noConversion"/>
  </si>
  <si>
    <t>后5年增长率g2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</si>
</sst>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0000000000_ "/>
  </numFmts>
  <fonts count="3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sz val="9"/>
      <color theme="1"/>
      <name val="宋体"/>
      <family val="2"/>
      <charset val="134"/>
      <scheme val="minor"/>
    </font>
    <font>
      <sz val="9"/>
      <color theme="1"/>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36">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233">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0" fontId="0" fillId="0" borderId="1" xfId="0"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0" borderId="15" xfId="0" applyNumberFormat="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15" fillId="10" borderId="0" xfId="8" applyNumberFormat="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49" fontId="2" fillId="2" borderId="11" xfId="1" applyNumberFormat="1" applyBorder="1">
      <alignment vertical="center"/>
    </xf>
    <xf numFmtId="179" fontId="27" fillId="3" borderId="0" xfId="2" applyNumberFormat="1" applyFont="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0" xfId="0" applyNumberFormat="1" applyFon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2" fillId="2" borderId="18" xfId="1" applyNumberFormat="1" applyBorder="1">
      <alignment vertical="center"/>
    </xf>
    <xf numFmtId="179" fontId="15" fillId="10" borderId="0" xfId="8" applyNumberFormat="1" applyBorder="1">
      <alignment vertical="center"/>
    </xf>
    <xf numFmtId="179" fontId="15" fillId="10" borderId="18"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15" fillId="10" borderId="33"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15" fillId="10" borderId="35"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179" fontId="29"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0" fillId="6" borderId="1" xfId="0" applyNumberFormat="1" applyFill="1" applyBorder="1" applyAlignment="1">
      <alignment horizontal="left" vertical="top" wrapText="1"/>
    </xf>
    <xf numFmtId="49" fontId="0" fillId="6" borderId="1" xfId="0" applyNumberFormat="1" applyFill="1" applyBorder="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0.63191636892174885</c:v>
                </c:pt>
                <c:pt idx="1">
                  <c:v>0.61645256223576306</c:v>
                </c:pt>
                <c:pt idx="2">
                  <c:v>0.65649893117435365</c:v>
                </c:pt>
                <c:pt idx="3">
                  <c:v>0.67182064853665846</c:v>
                </c:pt>
                <c:pt idx="4">
                  <c:v>0.70808267631567312</c:v>
                </c:pt>
                <c:pt idx="5">
                  <c:v>0.69653328848364771</c:v>
                </c:pt>
              </c:numCache>
            </c:numRef>
          </c:val>
          <c:smooth val="0"/>
        </c:ser>
        <c:dLbls>
          <c:showLegendKey val="0"/>
          <c:showVal val="0"/>
          <c:showCatName val="0"/>
          <c:showSerName val="0"/>
          <c:showPercent val="0"/>
          <c:showBubbleSize val="0"/>
        </c:dLbls>
        <c:marker val="1"/>
        <c:smooth val="0"/>
        <c:axId val="222386176"/>
        <c:axId val="215735040"/>
      </c:lineChart>
      <c:catAx>
        <c:axId val="222386176"/>
        <c:scaling>
          <c:orientation val="minMax"/>
        </c:scaling>
        <c:delete val="0"/>
        <c:axPos val="b"/>
        <c:majorTickMark val="out"/>
        <c:minorTickMark val="none"/>
        <c:tickLblPos val="nextTo"/>
        <c:crossAx val="215735040"/>
        <c:crosses val="autoZero"/>
        <c:auto val="1"/>
        <c:lblAlgn val="ctr"/>
        <c:lblOffset val="100"/>
        <c:noMultiLvlLbl val="0"/>
      </c:catAx>
      <c:valAx>
        <c:axId val="215735040"/>
        <c:scaling>
          <c:orientation val="minMax"/>
        </c:scaling>
        <c:delete val="0"/>
        <c:axPos val="l"/>
        <c:majorGridlines/>
        <c:numFmt formatCode="0.00%" sourceLinked="1"/>
        <c:majorTickMark val="out"/>
        <c:minorTickMark val="none"/>
        <c:tickLblPos val="nextTo"/>
        <c:crossAx val="2223861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0.34872858152486225</c:v>
                </c:pt>
                <c:pt idx="1">
                  <c:v>0.34514276643881991</c:v>
                </c:pt>
                <c:pt idx="2">
                  <c:v>0.37848721664002943</c:v>
                </c:pt>
                <c:pt idx="3">
                  <c:v>0.37464079209982681</c:v>
                </c:pt>
                <c:pt idx="4">
                  <c:v>0.42663760326038663</c:v>
                </c:pt>
                <c:pt idx="5">
                  <c:v>0.41858616796709958</c:v>
                </c:pt>
              </c:numCache>
            </c:numRef>
          </c:val>
          <c:smooth val="0"/>
        </c:ser>
        <c:dLbls>
          <c:showLegendKey val="0"/>
          <c:showVal val="0"/>
          <c:showCatName val="0"/>
          <c:showSerName val="0"/>
          <c:showPercent val="0"/>
          <c:showBubbleSize val="0"/>
        </c:dLbls>
        <c:marker val="1"/>
        <c:smooth val="0"/>
        <c:axId val="222387712"/>
        <c:axId val="222691904"/>
      </c:lineChart>
      <c:catAx>
        <c:axId val="222387712"/>
        <c:scaling>
          <c:orientation val="minMax"/>
        </c:scaling>
        <c:delete val="0"/>
        <c:axPos val="b"/>
        <c:majorTickMark val="out"/>
        <c:minorTickMark val="none"/>
        <c:tickLblPos val="nextTo"/>
        <c:crossAx val="222691904"/>
        <c:crosses val="autoZero"/>
        <c:auto val="1"/>
        <c:lblAlgn val="ctr"/>
        <c:lblOffset val="100"/>
        <c:noMultiLvlLbl val="0"/>
      </c:catAx>
      <c:valAx>
        <c:axId val="222691904"/>
        <c:scaling>
          <c:orientation val="minMax"/>
        </c:scaling>
        <c:delete val="0"/>
        <c:axPos val="l"/>
        <c:majorGridlines/>
        <c:numFmt formatCode="0.00%" sourceLinked="1"/>
        <c:majorTickMark val="out"/>
        <c:minorTickMark val="none"/>
        <c:tickLblPos val="nextTo"/>
        <c:crossAx val="22238771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0.43112184654127894</c:v>
                </c:pt>
                <c:pt idx="1">
                  <c:v>0.44464984882221348</c:v>
                </c:pt>
                <c:pt idx="2">
                  <c:v>0.49335293865206126</c:v>
                </c:pt>
                <c:pt idx="3">
                  <c:v>0.52661699065516554</c:v>
                </c:pt>
                <c:pt idx="4">
                  <c:v>0.62228973109387364</c:v>
                </c:pt>
                <c:pt idx="5">
                  <c:v>0.60537233077932651</c:v>
                </c:pt>
              </c:numCache>
            </c:numRef>
          </c:val>
          <c:smooth val="0"/>
        </c:ser>
        <c:ser>
          <c:idx val="2"/>
          <c:order val="1"/>
          <c:tx>
            <c:strRef>
              <c:f>股权价值增加表!$A$34</c:f>
              <c:strCache>
                <c:ptCount val="1"/>
                <c:pt idx="0">
                  <c:v>    息前税后利润率=24/1*100%</c:v>
                </c:pt>
              </c:strCache>
            </c:strRef>
          </c:tx>
          <c:val>
            <c:numRef>
              <c:f>股权价值增加表!$B$34:$Y$34</c:f>
              <c:numCache>
                <c:formatCode>0.00%</c:formatCode>
                <c:ptCount val="6"/>
                <c:pt idx="0">
                  <c:v>0.3547462171797065</c:v>
                </c:pt>
                <c:pt idx="1">
                  <c:v>0.35021345227113193</c:v>
                </c:pt>
                <c:pt idx="2">
                  <c:v>0.38617167484621084</c:v>
                </c:pt>
                <c:pt idx="3">
                  <c:v>0.39170201192923165</c:v>
                </c:pt>
                <c:pt idx="4">
                  <c:v>0.45905317131912521</c:v>
                </c:pt>
                <c:pt idx="5">
                  <c:v>0.4547859744743778</c:v>
                </c:pt>
              </c:numCache>
            </c:numRef>
          </c:val>
          <c:smooth val="0"/>
        </c:ser>
        <c:ser>
          <c:idx val="7"/>
          <c:order val="2"/>
          <c:tx>
            <c:strRef>
              <c:f>股权价值增加表!$A$39</c:f>
              <c:strCache>
                <c:ptCount val="1"/>
                <c:pt idx="0">
                  <c:v>    （息后）税前利润率=28/1*100%</c:v>
                </c:pt>
              </c:strCache>
            </c:strRef>
          </c:tx>
          <c:val>
            <c:numRef>
              <c:f>股权价值增加表!$B$39:$Y$39</c:f>
              <c:numCache>
                <c:formatCode>0.00%</c:formatCode>
                <c:ptCount val="6"/>
                <c:pt idx="0">
                  <c:v>0.42457478996109055</c:v>
                </c:pt>
                <c:pt idx="1">
                  <c:v>0.43529899617304568</c:v>
                </c:pt>
                <c:pt idx="2">
                  <c:v>0.48624906325647438</c:v>
                </c:pt>
                <c:pt idx="3">
                  <c:v>0.52519743248644746</c:v>
                </c:pt>
                <c:pt idx="4">
                  <c:v>0.61616287294272409</c:v>
                </c:pt>
                <c:pt idx="5">
                  <c:v>0.5814944176767497</c:v>
                </c:pt>
              </c:numCache>
            </c:numRef>
          </c:val>
          <c:smooth val="0"/>
        </c:ser>
        <c:ser>
          <c:idx val="11"/>
          <c:order val="3"/>
          <c:tx>
            <c:strRef>
              <c:f>股权价值增加表!$A$43</c:f>
              <c:strCache>
                <c:ptCount val="1"/>
                <c:pt idx="0">
                  <c:v>    净利润率=30/1*100%</c:v>
                </c:pt>
              </c:strCache>
            </c:strRef>
          </c:tx>
          <c:val>
            <c:numRef>
              <c:f>股权价值增加表!$B$43:$Y$43</c:f>
              <c:numCache>
                <c:formatCode>0.00%</c:formatCode>
                <c:ptCount val="6"/>
                <c:pt idx="0">
                  <c:v>0.3491371675032563</c:v>
                </c:pt>
                <c:pt idx="1">
                  <c:v>0.34327987920924258</c:v>
                </c:pt>
                <c:pt idx="2">
                  <c:v>0.38021224729582948</c:v>
                </c:pt>
                <c:pt idx="3">
                  <c:v>0.38971693616411912</c:v>
                </c:pt>
                <c:pt idx="4">
                  <c:v>0.45453348615645395</c:v>
                </c:pt>
                <c:pt idx="5">
                  <c:v>0.43684769182312067</c:v>
                </c:pt>
              </c:numCache>
            </c:numRef>
          </c:val>
          <c:smooth val="0"/>
        </c:ser>
        <c:dLbls>
          <c:showLegendKey val="0"/>
          <c:showVal val="0"/>
          <c:showCatName val="0"/>
          <c:showSerName val="0"/>
          <c:showPercent val="0"/>
          <c:showBubbleSize val="0"/>
        </c:dLbls>
        <c:marker val="1"/>
        <c:smooth val="0"/>
        <c:axId val="222973952"/>
        <c:axId val="222693632"/>
      </c:lineChart>
      <c:catAx>
        <c:axId val="222973952"/>
        <c:scaling>
          <c:orientation val="minMax"/>
        </c:scaling>
        <c:delete val="0"/>
        <c:axPos val="b"/>
        <c:majorTickMark val="out"/>
        <c:minorTickMark val="none"/>
        <c:tickLblPos val="nextTo"/>
        <c:crossAx val="222693632"/>
        <c:crosses val="autoZero"/>
        <c:auto val="1"/>
        <c:lblAlgn val="ctr"/>
        <c:lblOffset val="100"/>
        <c:noMultiLvlLbl val="0"/>
      </c:catAx>
      <c:valAx>
        <c:axId val="222693632"/>
        <c:scaling>
          <c:orientation val="minMax"/>
        </c:scaling>
        <c:delete val="0"/>
        <c:axPos val="l"/>
        <c:majorGridlines/>
        <c:numFmt formatCode="0.00%" sourceLinked="1"/>
        <c:majorTickMark val="out"/>
        <c:minorTickMark val="none"/>
        <c:tickLblPos val="nextTo"/>
        <c:crossAx val="2229739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ser>
        <c:ser>
          <c:idx val="1"/>
          <c:order val="1"/>
          <c:invertIfNegative val="0"/>
          <c:cat>
            <c:strRef>
              <c:f>股权价值增加表!$A$61</c:f>
              <c:strCache>
                <c:ptCount val="1"/>
                <c:pt idx="0">
                  <c:v>利润总额(万元)</c:v>
                </c:pt>
              </c:strCache>
            </c:strRef>
          </c:cat>
          <c:val>
            <c:numRef>
              <c:f>股权价值增加表!$C$61</c:f>
            </c:numRef>
          </c:val>
        </c:ser>
        <c:ser>
          <c:idx val="2"/>
          <c:order val="2"/>
          <c:invertIfNegative val="0"/>
          <c:cat>
            <c:strRef>
              <c:f>股权价值增加表!$A$61</c:f>
              <c:strCache>
                <c:ptCount val="1"/>
                <c:pt idx="0">
                  <c:v>利润总额(万元)</c:v>
                </c:pt>
              </c:strCache>
            </c:strRef>
          </c:cat>
          <c:val>
            <c:numRef>
              <c:f>股权价值增加表!$D$61</c:f>
            </c:numRef>
          </c:val>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1297384819.9400001</c:v>
                </c:pt>
              </c:numCache>
            </c:numRef>
          </c:val>
        </c:ser>
        <c:ser>
          <c:idx val="4"/>
          <c:order val="4"/>
          <c:invertIfNegative val="0"/>
          <c:cat>
            <c:strRef>
              <c:f>股权价值增加表!$A$61</c:f>
              <c:strCache>
                <c:ptCount val="1"/>
                <c:pt idx="0">
                  <c:v>利润总额(万元)</c:v>
                </c:pt>
              </c:strCache>
            </c:strRef>
          </c:cat>
          <c:val>
            <c:numRef>
              <c:f>股权价值增加表!$F$61</c:f>
            </c:numRef>
          </c:val>
        </c:ser>
        <c:ser>
          <c:idx val="5"/>
          <c:order val="5"/>
          <c:invertIfNegative val="0"/>
          <c:cat>
            <c:strRef>
              <c:f>股权价值增加表!$A$61</c:f>
              <c:strCache>
                <c:ptCount val="1"/>
                <c:pt idx="0">
                  <c:v>利润总额(万元)</c:v>
                </c:pt>
              </c:strCache>
            </c:strRef>
          </c:cat>
          <c:val>
            <c:numRef>
              <c:f>股权价值增加表!$G$61</c:f>
            </c:numRef>
          </c:val>
        </c:ser>
        <c:ser>
          <c:idx val="6"/>
          <c:order val="6"/>
          <c:invertIfNegative val="0"/>
          <c:cat>
            <c:strRef>
              <c:f>股权价值增加表!$A$61</c:f>
              <c:strCache>
                <c:ptCount val="1"/>
                <c:pt idx="0">
                  <c:v>利润总额(万元)</c:v>
                </c:pt>
              </c:strCache>
            </c:strRef>
          </c:cat>
          <c:val>
            <c:numRef>
              <c:f>股权价值增加表!$H$61</c:f>
            </c:numRef>
          </c:val>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1159786520.5699999</c:v>
                </c:pt>
              </c:numCache>
            </c:numRef>
          </c:val>
        </c:ser>
        <c:ser>
          <c:idx val="8"/>
          <c:order val="8"/>
          <c:invertIfNegative val="0"/>
          <c:cat>
            <c:strRef>
              <c:f>股权价值增加表!$A$61</c:f>
              <c:strCache>
                <c:ptCount val="1"/>
                <c:pt idx="0">
                  <c:v>利润总额(万元)</c:v>
                </c:pt>
              </c:strCache>
            </c:strRef>
          </c:cat>
          <c:val>
            <c:numRef>
              <c:f>股权价值增加表!$J$61</c:f>
            </c:numRef>
          </c:val>
        </c:ser>
        <c:ser>
          <c:idx val="9"/>
          <c:order val="9"/>
          <c:invertIfNegative val="0"/>
          <c:cat>
            <c:strRef>
              <c:f>股权价值增加表!$A$61</c:f>
              <c:strCache>
                <c:ptCount val="1"/>
                <c:pt idx="0">
                  <c:v>利润总额(万元)</c:v>
                </c:pt>
              </c:strCache>
            </c:strRef>
          </c:cat>
          <c:val>
            <c:numRef>
              <c:f>股权价值增加表!$K$61</c:f>
            </c:numRef>
          </c:val>
        </c:ser>
        <c:ser>
          <c:idx val="10"/>
          <c:order val="10"/>
          <c:invertIfNegative val="0"/>
          <c:cat>
            <c:strRef>
              <c:f>股权价值增加表!$A$61</c:f>
              <c:strCache>
                <c:ptCount val="1"/>
                <c:pt idx="0">
                  <c:v>利润总额(万元)</c:v>
                </c:pt>
              </c:strCache>
            </c:strRef>
          </c:cat>
          <c:val>
            <c:numRef>
              <c:f>股权价值增加表!$L$61</c:f>
            </c:numRef>
          </c:val>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825125951.62</c:v>
                </c:pt>
              </c:numCache>
            </c:numRef>
          </c:val>
        </c:ser>
        <c:ser>
          <c:idx val="12"/>
          <c:order val="12"/>
          <c:invertIfNegative val="0"/>
          <c:cat>
            <c:strRef>
              <c:f>股权价值增加表!$A$61</c:f>
              <c:strCache>
                <c:ptCount val="1"/>
                <c:pt idx="0">
                  <c:v>利润总额(万元)</c:v>
                </c:pt>
              </c:strCache>
            </c:strRef>
          </c:cat>
          <c:val>
            <c:numRef>
              <c:f>股权价值增加表!$N$61</c:f>
            </c:numRef>
          </c:val>
        </c:ser>
        <c:ser>
          <c:idx val="13"/>
          <c:order val="13"/>
          <c:invertIfNegative val="0"/>
          <c:cat>
            <c:strRef>
              <c:f>股权价值增加表!$A$61</c:f>
              <c:strCache>
                <c:ptCount val="1"/>
                <c:pt idx="0">
                  <c:v>利润总额(万元)</c:v>
                </c:pt>
              </c:strCache>
            </c:strRef>
          </c:cat>
          <c:val>
            <c:numRef>
              <c:f>股权价值增加表!$O$61</c:f>
            </c:numRef>
          </c:val>
        </c:ser>
        <c:ser>
          <c:idx val="14"/>
          <c:order val="14"/>
          <c:invertIfNegative val="0"/>
          <c:cat>
            <c:strRef>
              <c:f>股权价值增加表!$A$61</c:f>
              <c:strCache>
                <c:ptCount val="1"/>
                <c:pt idx="0">
                  <c:v>利润总额(万元)</c:v>
                </c:pt>
              </c:strCache>
            </c:strRef>
          </c:cat>
          <c:val>
            <c:numRef>
              <c:f>股权价值增加表!$P$61</c:f>
            </c:numRef>
          </c:val>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491413178.19999999</c:v>
                </c:pt>
              </c:numCache>
            </c:numRef>
          </c:val>
        </c:ser>
        <c:ser>
          <c:idx val="16"/>
          <c:order val="16"/>
          <c:invertIfNegative val="0"/>
          <c:cat>
            <c:strRef>
              <c:f>股权价值增加表!$A$61</c:f>
              <c:strCache>
                <c:ptCount val="1"/>
                <c:pt idx="0">
                  <c:v>利润总额(万元)</c:v>
                </c:pt>
              </c:strCache>
            </c:strRef>
          </c:cat>
          <c:val>
            <c:numRef>
              <c:f>股权价值增加表!$R$61</c:f>
            </c:numRef>
          </c:val>
        </c:ser>
        <c:ser>
          <c:idx val="17"/>
          <c:order val="17"/>
          <c:invertIfNegative val="0"/>
          <c:cat>
            <c:strRef>
              <c:f>股权价值增加表!$A$61</c:f>
              <c:strCache>
                <c:ptCount val="1"/>
                <c:pt idx="0">
                  <c:v>利润总额(万元)</c:v>
                </c:pt>
              </c:strCache>
            </c:strRef>
          </c:cat>
          <c:val>
            <c:numRef>
              <c:f>股权价值增加表!$S$61</c:f>
            </c:numRef>
          </c:val>
        </c:ser>
        <c:ser>
          <c:idx val="18"/>
          <c:order val="18"/>
          <c:invertIfNegative val="0"/>
          <c:cat>
            <c:strRef>
              <c:f>股权价值增加表!$A$61</c:f>
              <c:strCache>
                <c:ptCount val="1"/>
                <c:pt idx="0">
                  <c:v>利润总额(万元)</c:v>
                </c:pt>
              </c:strCache>
            </c:strRef>
          </c:cat>
          <c:val>
            <c:numRef>
              <c:f>股权价值增加表!$T$61</c:f>
            </c:numRef>
          </c:val>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418462444.42000002</c:v>
                </c:pt>
              </c:numCache>
            </c:numRef>
          </c:val>
        </c:ser>
        <c:ser>
          <c:idx val="20"/>
          <c:order val="20"/>
          <c:invertIfNegative val="0"/>
          <c:cat>
            <c:strRef>
              <c:f>股权价值增加表!$A$61</c:f>
              <c:strCache>
                <c:ptCount val="1"/>
                <c:pt idx="0">
                  <c:v>利润总额(万元)</c:v>
                </c:pt>
              </c:strCache>
            </c:strRef>
          </c:cat>
          <c:val>
            <c:numRef>
              <c:f>股权价值增加表!$V$61</c:f>
            </c:numRef>
          </c:val>
        </c:ser>
        <c:ser>
          <c:idx val="21"/>
          <c:order val="21"/>
          <c:invertIfNegative val="0"/>
          <c:cat>
            <c:strRef>
              <c:f>股权价值增加表!$A$61</c:f>
              <c:strCache>
                <c:ptCount val="1"/>
                <c:pt idx="0">
                  <c:v>利润总额(万元)</c:v>
                </c:pt>
              </c:strCache>
            </c:strRef>
          </c:cat>
          <c:val>
            <c:numRef>
              <c:f>股权价值增加表!$W$61</c:f>
            </c:numRef>
          </c:val>
        </c:ser>
        <c:ser>
          <c:idx val="22"/>
          <c:order val="22"/>
          <c:invertIfNegative val="0"/>
          <c:cat>
            <c:strRef>
              <c:f>股权价值增加表!$A$61</c:f>
              <c:strCache>
                <c:ptCount val="1"/>
                <c:pt idx="0">
                  <c:v>利润总额(万元)</c:v>
                </c:pt>
              </c:strCache>
            </c:strRef>
          </c:cat>
          <c:val>
            <c:numRef>
              <c:f>股权价值增加表!$X$61</c:f>
            </c:numRef>
          </c:val>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341199281.31</c:v>
                </c:pt>
              </c:numCache>
            </c:numRef>
          </c:val>
        </c:ser>
        <c:dLbls>
          <c:showLegendKey val="0"/>
          <c:showVal val="0"/>
          <c:showCatName val="0"/>
          <c:showSerName val="0"/>
          <c:showPercent val="0"/>
          <c:showBubbleSize val="0"/>
        </c:dLbls>
        <c:gapWidth val="150"/>
        <c:axId val="222974976"/>
        <c:axId val="222695936"/>
      </c:barChart>
      <c:catAx>
        <c:axId val="222974976"/>
        <c:scaling>
          <c:orientation val="minMax"/>
        </c:scaling>
        <c:delete val="0"/>
        <c:axPos val="b"/>
        <c:numFmt formatCode="@" sourceLinked="1"/>
        <c:majorTickMark val="out"/>
        <c:minorTickMark val="none"/>
        <c:tickLblPos val="nextTo"/>
        <c:crossAx val="222695936"/>
        <c:crosses val="autoZero"/>
        <c:auto val="1"/>
        <c:lblAlgn val="ctr"/>
        <c:lblOffset val="100"/>
        <c:noMultiLvlLbl val="0"/>
      </c:catAx>
      <c:valAx>
        <c:axId val="222695936"/>
        <c:scaling>
          <c:orientation val="minMax"/>
        </c:scaling>
        <c:delete val="0"/>
        <c:axPos val="l"/>
        <c:majorGridlines/>
        <c:numFmt formatCode="General" sourceLinked="1"/>
        <c:majorTickMark val="out"/>
        <c:minorTickMark val="none"/>
        <c:tickLblPos val="nextTo"/>
        <c:crossAx val="222974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457509547.72680032</c:v>
                </c:pt>
                <c:pt idx="1">
                  <c:v>382794720.96000016</c:v>
                </c:pt>
                <c:pt idx="2">
                  <c:v>187150629.12200016</c:v>
                </c:pt>
                <c:pt idx="3">
                  <c:v>83283911.236400008</c:v>
                </c:pt>
                <c:pt idx="4">
                  <c:v>53910997.995999962</c:v>
                </c:pt>
                <c:pt idx="5">
                  <c:v>21462196.436399966</c:v>
                </c:pt>
              </c:numCache>
            </c:numRef>
          </c:val>
        </c:ser>
        <c:dLbls>
          <c:showLegendKey val="0"/>
          <c:showVal val="0"/>
          <c:showCatName val="0"/>
          <c:showSerName val="0"/>
          <c:showPercent val="0"/>
          <c:showBubbleSize val="0"/>
        </c:dLbls>
        <c:gapWidth val="150"/>
        <c:axId val="222976000"/>
        <c:axId val="223363072"/>
      </c:barChart>
      <c:catAx>
        <c:axId val="222976000"/>
        <c:scaling>
          <c:orientation val="minMax"/>
        </c:scaling>
        <c:delete val="0"/>
        <c:axPos val="b"/>
        <c:majorTickMark val="out"/>
        <c:minorTickMark val="none"/>
        <c:tickLblPos val="nextTo"/>
        <c:crossAx val="223363072"/>
        <c:crosses val="autoZero"/>
        <c:auto val="1"/>
        <c:lblAlgn val="ctr"/>
        <c:lblOffset val="100"/>
        <c:noMultiLvlLbl val="0"/>
      </c:catAx>
      <c:valAx>
        <c:axId val="223363072"/>
        <c:scaling>
          <c:orientation val="minMax"/>
        </c:scaling>
        <c:delete val="0"/>
        <c:axPos val="l"/>
        <c:majorGridlines/>
        <c:numFmt formatCode="#,##0.00_ " sourceLinked="1"/>
        <c:majorTickMark val="out"/>
        <c:minorTickMark val="none"/>
        <c:tickLblPos val="nextTo"/>
        <c:crossAx val="2229760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ser>
        <c:ser>
          <c:idx val="1"/>
          <c:order val="1"/>
          <c:invertIfNegative val="0"/>
          <c:cat>
            <c:strRef>
              <c:f>股权价值增加表!$A$70</c:f>
              <c:strCache>
                <c:ptCount val="1"/>
                <c:pt idx="0">
                  <c:v>所有者权益</c:v>
                </c:pt>
              </c:strCache>
            </c:strRef>
          </c:cat>
          <c:val>
            <c:numRef>
              <c:f>股权价值增加表!$C$70</c:f>
            </c:numRef>
          </c:val>
        </c:ser>
        <c:ser>
          <c:idx val="2"/>
          <c:order val="2"/>
          <c:invertIfNegative val="0"/>
          <c:cat>
            <c:strRef>
              <c:f>股权价值增加表!$A$70</c:f>
              <c:strCache>
                <c:ptCount val="1"/>
                <c:pt idx="0">
                  <c:v>所有者权益</c:v>
                </c:pt>
              </c:strCache>
            </c:strRef>
          </c:cat>
          <c:val>
            <c:numRef>
              <c:f>股权价值增加表!$D$70</c:f>
            </c:numRef>
          </c:val>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7477779042.04</c:v>
                </c:pt>
              </c:numCache>
            </c:numRef>
          </c:val>
        </c:ser>
        <c:ser>
          <c:idx val="4"/>
          <c:order val="4"/>
          <c:invertIfNegative val="0"/>
          <c:cat>
            <c:strRef>
              <c:f>股权价值增加表!$A$70</c:f>
              <c:strCache>
                <c:ptCount val="1"/>
                <c:pt idx="0">
                  <c:v>所有者权益</c:v>
                </c:pt>
              </c:strCache>
            </c:strRef>
          </c:cat>
          <c:val>
            <c:numRef>
              <c:f>股权价值增加表!$F$70</c:f>
            </c:numRef>
          </c:val>
        </c:ser>
        <c:ser>
          <c:idx val="5"/>
          <c:order val="5"/>
          <c:invertIfNegative val="0"/>
          <c:cat>
            <c:strRef>
              <c:f>股权价值增加表!$A$70</c:f>
              <c:strCache>
                <c:ptCount val="1"/>
                <c:pt idx="0">
                  <c:v>所有者权益</c:v>
                </c:pt>
              </c:strCache>
            </c:strRef>
          </c:cat>
          <c:val>
            <c:numRef>
              <c:f>股权价值增加表!$G$70</c:f>
            </c:numRef>
          </c:val>
        </c:ser>
        <c:ser>
          <c:idx val="6"/>
          <c:order val="6"/>
          <c:invertIfNegative val="0"/>
          <c:cat>
            <c:strRef>
              <c:f>股权价值增加表!$A$70</c:f>
              <c:strCache>
                <c:ptCount val="1"/>
                <c:pt idx="0">
                  <c:v>所有者权益</c:v>
                </c:pt>
              </c:strCache>
            </c:strRef>
          </c:cat>
          <c:val>
            <c:numRef>
              <c:f>股权价值增加表!$H$70</c:f>
            </c:numRef>
          </c:val>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6561448212.5</c:v>
                </c:pt>
              </c:numCache>
            </c:numRef>
          </c:val>
        </c:ser>
        <c:ser>
          <c:idx val="8"/>
          <c:order val="8"/>
          <c:invertIfNegative val="0"/>
          <c:cat>
            <c:strRef>
              <c:f>股权价值增加表!$A$70</c:f>
              <c:strCache>
                <c:ptCount val="1"/>
                <c:pt idx="0">
                  <c:v>所有者权益</c:v>
                </c:pt>
              </c:strCache>
            </c:strRef>
          </c:cat>
          <c:val>
            <c:numRef>
              <c:f>股权价值增加表!$J$70</c:f>
            </c:numRef>
          </c:val>
        </c:ser>
        <c:ser>
          <c:idx val="9"/>
          <c:order val="9"/>
          <c:invertIfNegative val="0"/>
          <c:cat>
            <c:strRef>
              <c:f>股权价值增加表!$A$70</c:f>
              <c:strCache>
                <c:ptCount val="1"/>
                <c:pt idx="0">
                  <c:v>所有者权益</c:v>
                </c:pt>
              </c:strCache>
            </c:strRef>
          </c:cat>
          <c:val>
            <c:numRef>
              <c:f>股权价值增加表!$K$70</c:f>
            </c:numRef>
          </c:val>
        </c:ser>
        <c:ser>
          <c:idx val="10"/>
          <c:order val="10"/>
          <c:invertIfNegative val="0"/>
          <c:cat>
            <c:strRef>
              <c:f>股权价值增加表!$A$70</c:f>
              <c:strCache>
                <c:ptCount val="1"/>
                <c:pt idx="0">
                  <c:v>所有者权益</c:v>
                </c:pt>
              </c:strCache>
            </c:strRef>
          </c:cat>
          <c:val>
            <c:numRef>
              <c:f>股权价值增加表!$L$70</c:f>
            </c:numRef>
          </c:val>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5714054241.1000004</c:v>
                </c:pt>
              </c:numCache>
            </c:numRef>
          </c:val>
        </c:ser>
        <c:ser>
          <c:idx val="12"/>
          <c:order val="12"/>
          <c:invertIfNegative val="0"/>
          <c:cat>
            <c:strRef>
              <c:f>股权价值增加表!$A$70</c:f>
              <c:strCache>
                <c:ptCount val="1"/>
                <c:pt idx="0">
                  <c:v>所有者权益</c:v>
                </c:pt>
              </c:strCache>
            </c:strRef>
          </c:cat>
          <c:val>
            <c:numRef>
              <c:f>股权价值增加表!$N$70</c:f>
            </c:numRef>
          </c:val>
        </c:ser>
        <c:ser>
          <c:idx val="13"/>
          <c:order val="13"/>
          <c:invertIfNegative val="0"/>
          <c:cat>
            <c:strRef>
              <c:f>股权价值增加表!$A$70</c:f>
              <c:strCache>
                <c:ptCount val="1"/>
                <c:pt idx="0">
                  <c:v>所有者权益</c:v>
                </c:pt>
              </c:strCache>
            </c:strRef>
          </c:cat>
          <c:val>
            <c:numRef>
              <c:f>股权价值增加表!$O$70</c:f>
            </c:numRef>
          </c:val>
        </c:ser>
        <c:ser>
          <c:idx val="14"/>
          <c:order val="14"/>
          <c:invertIfNegative val="0"/>
          <c:cat>
            <c:strRef>
              <c:f>股权价值增加表!$A$70</c:f>
              <c:strCache>
                <c:ptCount val="1"/>
                <c:pt idx="0">
                  <c:v>所有者权益</c:v>
                </c:pt>
              </c:strCache>
            </c:strRef>
          </c:cat>
          <c:val>
            <c:numRef>
              <c:f>股权价值增加表!$P$70</c:f>
            </c:numRef>
          </c:val>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3514348139.1700001</c:v>
                </c:pt>
              </c:numCache>
            </c:numRef>
          </c:val>
        </c:ser>
        <c:ser>
          <c:idx val="16"/>
          <c:order val="16"/>
          <c:invertIfNegative val="0"/>
          <c:cat>
            <c:strRef>
              <c:f>股权价值增加表!$A$70</c:f>
              <c:strCache>
                <c:ptCount val="1"/>
                <c:pt idx="0">
                  <c:v>所有者权益</c:v>
                </c:pt>
              </c:strCache>
            </c:strRef>
          </c:cat>
          <c:val>
            <c:numRef>
              <c:f>股权价值增加表!$R$70</c:f>
            </c:numRef>
          </c:val>
        </c:ser>
        <c:ser>
          <c:idx val="17"/>
          <c:order val="17"/>
          <c:invertIfNegative val="0"/>
          <c:cat>
            <c:strRef>
              <c:f>股权价值增加表!$A$70</c:f>
              <c:strCache>
                <c:ptCount val="1"/>
                <c:pt idx="0">
                  <c:v>所有者权益</c:v>
                </c:pt>
              </c:strCache>
            </c:strRef>
          </c:cat>
          <c:val>
            <c:numRef>
              <c:f>股权价值增加表!$S$70</c:f>
            </c:numRef>
          </c:val>
        </c:ser>
        <c:ser>
          <c:idx val="18"/>
          <c:order val="18"/>
          <c:invertIfNegative val="0"/>
          <c:cat>
            <c:strRef>
              <c:f>股权价值增加表!$A$70</c:f>
              <c:strCache>
                <c:ptCount val="1"/>
                <c:pt idx="0">
                  <c:v>所有者权益</c:v>
                </c:pt>
              </c:strCache>
            </c:strRef>
          </c:cat>
          <c:val>
            <c:numRef>
              <c:f>股权价值增加表!$T$70</c:f>
            </c:numRef>
          </c:val>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3182351109.5500002</c:v>
                </c:pt>
              </c:numCache>
            </c:numRef>
          </c:val>
        </c:ser>
        <c:ser>
          <c:idx val="20"/>
          <c:order val="20"/>
          <c:invertIfNegative val="0"/>
          <c:cat>
            <c:strRef>
              <c:f>股权价值增加表!$A$70</c:f>
              <c:strCache>
                <c:ptCount val="1"/>
                <c:pt idx="0">
                  <c:v>所有者权益</c:v>
                </c:pt>
              </c:strCache>
            </c:strRef>
          </c:cat>
          <c:val>
            <c:numRef>
              <c:f>股权价值增加表!$V$70</c:f>
            </c:numRef>
          </c:val>
        </c:ser>
        <c:ser>
          <c:idx val="21"/>
          <c:order val="21"/>
          <c:invertIfNegative val="0"/>
          <c:cat>
            <c:strRef>
              <c:f>股权价值增加表!$A$70</c:f>
              <c:strCache>
                <c:ptCount val="1"/>
                <c:pt idx="0">
                  <c:v>所有者权益</c:v>
                </c:pt>
              </c:strCache>
            </c:strRef>
          </c:cat>
          <c:val>
            <c:numRef>
              <c:f>股权价值增加表!$W$70</c:f>
            </c:numRef>
          </c:val>
        </c:ser>
        <c:ser>
          <c:idx val="22"/>
          <c:order val="22"/>
          <c:invertIfNegative val="0"/>
          <c:cat>
            <c:strRef>
              <c:f>股权价值增加表!$A$70</c:f>
              <c:strCache>
                <c:ptCount val="1"/>
                <c:pt idx="0">
                  <c:v>所有者权益</c:v>
                </c:pt>
              </c:strCache>
            </c:strRef>
          </c:cat>
          <c:val>
            <c:numRef>
              <c:f>股权价值增加表!$X$70</c:f>
            </c:numRef>
          </c:val>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2932489543.6700001</c:v>
                </c:pt>
              </c:numCache>
            </c:numRef>
          </c:val>
        </c:ser>
        <c:dLbls>
          <c:showLegendKey val="0"/>
          <c:showVal val="0"/>
          <c:showCatName val="0"/>
          <c:showSerName val="0"/>
          <c:showPercent val="0"/>
          <c:showBubbleSize val="0"/>
        </c:dLbls>
        <c:gapWidth val="150"/>
        <c:axId val="222976512"/>
        <c:axId val="223364800"/>
      </c:barChart>
      <c:catAx>
        <c:axId val="222976512"/>
        <c:scaling>
          <c:orientation val="minMax"/>
        </c:scaling>
        <c:delete val="0"/>
        <c:axPos val="b"/>
        <c:majorTickMark val="out"/>
        <c:minorTickMark val="none"/>
        <c:tickLblPos val="nextTo"/>
        <c:crossAx val="223364800"/>
        <c:crosses val="autoZero"/>
        <c:auto val="1"/>
        <c:lblAlgn val="ctr"/>
        <c:lblOffset val="100"/>
        <c:noMultiLvlLbl val="0"/>
      </c:catAx>
      <c:valAx>
        <c:axId val="223364800"/>
        <c:scaling>
          <c:orientation val="minMax"/>
        </c:scaling>
        <c:delete val="0"/>
        <c:axPos val="l"/>
        <c:majorGridlines/>
        <c:numFmt formatCode="General" sourceLinked="1"/>
        <c:majorTickMark val="out"/>
        <c:minorTickMark val="none"/>
        <c:tickLblPos val="nextTo"/>
        <c:crossAx val="2229765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8.740419013459616E-2"/>
          <c:y val="0.3901798201012201"/>
          <c:w val="0.53964207321059954"/>
          <c:h val="0.43463425236576925"/>
        </c:manualLayout>
      </c:layout>
      <c:lineChart>
        <c:grouping val="stacked"/>
        <c:varyColors val="0"/>
        <c:ser>
          <c:idx val="0"/>
          <c:order val="0"/>
          <c:tx>
            <c:strRef>
              <c:f>投资和筹资活动现金流表!$A$13</c:f>
              <c:strCache>
                <c:ptCount val="1"/>
                <c:pt idx="0">
                  <c:v>(11)长期资产扩张性资本支出比例%=9/10*100%</c:v>
                </c:pt>
              </c:strCache>
            </c:strRef>
          </c:tx>
          <c:val>
            <c:numRef>
              <c:f>投资和筹资活动现金流表!$B$13:$U$13</c:f>
              <c:numCache>
                <c:formatCode>0.00%</c:formatCode>
                <c:ptCount val="5"/>
                <c:pt idx="0">
                  <c:v>8.3975536025115705E-2</c:v>
                </c:pt>
                <c:pt idx="1">
                  <c:v>0.17382494626969633</c:v>
                </c:pt>
                <c:pt idx="2">
                  <c:v>-3.3781605500505761E-2</c:v>
                </c:pt>
                <c:pt idx="3">
                  <c:v>0.1377021122222398</c:v>
                </c:pt>
                <c:pt idx="4">
                  <c:v>0.28880269641448825</c:v>
                </c:pt>
              </c:numCache>
            </c:numRef>
          </c:val>
          <c:smooth val="0"/>
        </c:ser>
        <c:dLbls>
          <c:showLegendKey val="0"/>
          <c:showVal val="0"/>
          <c:showCatName val="0"/>
          <c:showSerName val="0"/>
          <c:showPercent val="0"/>
          <c:showBubbleSize val="0"/>
        </c:dLbls>
        <c:marker val="1"/>
        <c:smooth val="0"/>
        <c:axId val="221778432"/>
        <c:axId val="223368256"/>
      </c:lineChart>
      <c:catAx>
        <c:axId val="221778432"/>
        <c:scaling>
          <c:orientation val="minMax"/>
        </c:scaling>
        <c:delete val="0"/>
        <c:axPos val="b"/>
        <c:majorTickMark val="out"/>
        <c:minorTickMark val="none"/>
        <c:tickLblPos val="nextTo"/>
        <c:crossAx val="223368256"/>
        <c:crosses val="autoZero"/>
        <c:auto val="1"/>
        <c:lblAlgn val="ctr"/>
        <c:lblOffset val="100"/>
        <c:noMultiLvlLbl val="0"/>
      </c:catAx>
      <c:valAx>
        <c:axId val="223368256"/>
        <c:scaling>
          <c:orientation val="minMax"/>
        </c:scaling>
        <c:delete val="0"/>
        <c:axPos val="l"/>
        <c:majorGridlines/>
        <c:numFmt formatCode="0.00%" sourceLinked="1"/>
        <c:majorTickMark val="out"/>
        <c:minorTickMark val="none"/>
        <c:tickLblPos val="nextTo"/>
        <c:crossAx val="22177843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c:formatCode>
                <c:ptCount val="6"/>
                <c:pt idx="0">
                  <c:v>2.4906763382753816</c:v>
                </c:pt>
                <c:pt idx="1">
                  <c:v>1.4978189275423202</c:v>
                </c:pt>
                <c:pt idx="2">
                  <c:v>0.64453885532825916</c:v>
                </c:pt>
                <c:pt idx="3">
                  <c:v>1.1369231784558471</c:v>
                </c:pt>
                <c:pt idx="4">
                  <c:v>0.71231284409160012</c:v>
                </c:pt>
                <c:pt idx="5">
                  <c:v>0.58209126366438357</c:v>
                </c:pt>
              </c:numCache>
            </c:numRef>
          </c:val>
          <c:smooth val="0"/>
        </c:ser>
        <c:dLbls>
          <c:showLegendKey val="0"/>
          <c:showVal val="0"/>
          <c:showCatName val="0"/>
          <c:showSerName val="0"/>
          <c:showPercent val="0"/>
          <c:showBubbleSize val="0"/>
        </c:dLbls>
        <c:marker val="1"/>
        <c:smooth val="0"/>
        <c:axId val="221779456"/>
        <c:axId val="223369984"/>
      </c:lineChart>
      <c:catAx>
        <c:axId val="221779456"/>
        <c:scaling>
          <c:orientation val="minMax"/>
        </c:scaling>
        <c:delete val="0"/>
        <c:axPos val="b"/>
        <c:majorTickMark val="out"/>
        <c:minorTickMark val="none"/>
        <c:tickLblPos val="nextTo"/>
        <c:crossAx val="223369984"/>
        <c:crosses val="autoZero"/>
        <c:auto val="1"/>
        <c:lblAlgn val="ctr"/>
        <c:lblOffset val="100"/>
        <c:noMultiLvlLbl val="0"/>
      </c:catAx>
      <c:valAx>
        <c:axId val="223369984"/>
        <c:scaling>
          <c:orientation val="minMax"/>
        </c:scaling>
        <c:delete val="0"/>
        <c:axPos val="l"/>
        <c:majorGridlines/>
        <c:numFmt formatCode="0.00%" sourceLinked="1"/>
        <c:majorTickMark val="out"/>
        <c:minorTickMark val="none"/>
        <c:tickLblPos val="nextTo"/>
        <c:crossAx val="2217794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520148728.97000003</c:v>
                </c:pt>
                <c:pt idx="1">
                  <c:v>687834606.19000006</c:v>
                </c:pt>
                <c:pt idx="2">
                  <c:v>123697856.91000001</c:v>
                </c:pt>
                <c:pt idx="3">
                  <c:v>463976444.42000002</c:v>
                </c:pt>
                <c:pt idx="4">
                  <c:v>602750132.04000008</c:v>
                </c:pt>
                <c:pt idx="5">
                  <c:v>503534216.37</c:v>
                </c:pt>
              </c:numCache>
            </c:numRef>
          </c:val>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188099405.19</c:v>
                </c:pt>
                <c:pt idx="1">
                  <c:v>0</c:v>
                </c:pt>
                <c:pt idx="2">
                  <c:v>1296419983.6099999</c:v>
                </c:pt>
                <c:pt idx="3">
                  <c:v>437161.86</c:v>
                </c:pt>
                <c:pt idx="4">
                  <c:v>0</c:v>
                </c:pt>
                <c:pt idx="5">
                  <c:v>176000000</c:v>
                </c:pt>
              </c:numCache>
            </c:numRef>
          </c:val>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1764016869.3800001</c:v>
                </c:pt>
                <c:pt idx="1">
                  <c:v>1030251692.17</c:v>
                </c:pt>
                <c:pt idx="2">
                  <c:v>915321127.36000001</c:v>
                </c:pt>
                <c:pt idx="3">
                  <c:v>528002593.37</c:v>
                </c:pt>
                <c:pt idx="4">
                  <c:v>429346660.82999998</c:v>
                </c:pt>
                <c:pt idx="5">
                  <c:v>395550930.70999998</c:v>
                </c:pt>
              </c:numCache>
            </c:numRef>
          </c:val>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-366749861.69</c:v>
                </c:pt>
                <c:pt idx="1">
                  <c:v>-273282510.13999999</c:v>
                </c:pt>
                <c:pt idx="2">
                  <c:v>1138052994.28</c:v>
                </c:pt>
                <c:pt idx="3">
                  <c:v>-67609581.780000001</c:v>
                </c:pt>
                <c:pt idx="4">
                  <c:v>-106203649.98999999</c:v>
                </c:pt>
                <c:pt idx="5">
                  <c:v>-247406413.22</c:v>
                </c:pt>
              </c:numCache>
            </c:numRef>
          </c:val>
        </c:ser>
        <c:dLbls>
          <c:showLegendKey val="0"/>
          <c:showVal val="0"/>
          <c:showCatName val="0"/>
          <c:showSerName val="0"/>
          <c:showPercent val="0"/>
          <c:showBubbleSize val="0"/>
        </c:dLbls>
        <c:gapWidth val="150"/>
        <c:axId val="221779968"/>
        <c:axId val="221725248"/>
      </c:barChart>
      <c:catAx>
        <c:axId val="221779968"/>
        <c:scaling>
          <c:orientation val="minMax"/>
        </c:scaling>
        <c:delete val="0"/>
        <c:axPos val="b"/>
        <c:majorTickMark val="none"/>
        <c:minorTickMark val="none"/>
        <c:tickLblPos val="nextTo"/>
        <c:crossAx val="221725248"/>
        <c:crosses val="autoZero"/>
        <c:auto val="1"/>
        <c:lblAlgn val="ctr"/>
        <c:lblOffset val="100"/>
        <c:noMultiLvlLbl val="0"/>
      </c:catAx>
      <c:valAx>
        <c:axId val="221725248"/>
        <c:scaling>
          <c:orientation val="minMax"/>
        </c:scaling>
        <c:delete val="0"/>
        <c:axPos val="l"/>
        <c:majorGridlines/>
        <c:numFmt formatCode="#,##0.00_ " sourceLinked="1"/>
        <c:majorTickMark val="none"/>
        <c:minorTickMark val="none"/>
        <c:tickLblPos val="nextTo"/>
        <c:crossAx val="2217799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-145261357.69999999</c:v>
                </c:pt>
                <c:pt idx="1">
                  <c:v>-41687635.140000001</c:v>
                </c:pt>
                <c:pt idx="2">
                  <c:v>549296458.27999997</c:v>
                </c:pt>
                <c:pt idx="3">
                  <c:v>-35781500</c:v>
                </c:pt>
                <c:pt idx="4">
                  <c:v>-62226050</c:v>
                </c:pt>
                <c:pt idx="5">
                  <c:v>0</c:v>
                </c:pt>
              </c:numCache>
            </c:numRef>
          </c:val>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-211474812.5</c:v>
                </c:pt>
                <c:pt idx="1">
                  <c:v>-223572375</c:v>
                </c:pt>
                <c:pt idx="2">
                  <c:v>588345000</c:v>
                </c:pt>
                <c:pt idx="3">
                  <c:v>-31036444.050000001</c:v>
                </c:pt>
                <c:pt idx="4">
                  <c:v>-43977600.420000002</c:v>
                </c:pt>
                <c:pt idx="5">
                  <c:v>-173308253.03</c:v>
                </c:pt>
              </c:numCache>
            </c:numRef>
          </c:val>
        </c:ser>
        <c:dLbls>
          <c:showLegendKey val="0"/>
          <c:showVal val="0"/>
          <c:showCatName val="0"/>
          <c:showSerName val="0"/>
          <c:showPercent val="0"/>
          <c:showBubbleSize val="0"/>
        </c:dLbls>
        <c:gapWidth val="150"/>
        <c:axId val="221780992"/>
        <c:axId val="221727552"/>
      </c:barChart>
      <c:catAx>
        <c:axId val="221780992"/>
        <c:scaling>
          <c:orientation val="minMax"/>
        </c:scaling>
        <c:delete val="0"/>
        <c:axPos val="b"/>
        <c:majorTickMark val="out"/>
        <c:minorTickMark val="none"/>
        <c:tickLblPos val="nextTo"/>
        <c:crossAx val="221727552"/>
        <c:crosses val="autoZero"/>
        <c:auto val="1"/>
        <c:lblAlgn val="ctr"/>
        <c:lblOffset val="100"/>
        <c:noMultiLvlLbl val="0"/>
      </c:catAx>
      <c:valAx>
        <c:axId val="221727552"/>
        <c:scaling>
          <c:orientation val="minMax"/>
        </c:scaling>
        <c:delete val="0"/>
        <c:axPos val="l"/>
        <c:majorGridlines/>
        <c:numFmt formatCode="#,##0.00_ " sourceLinked="1"/>
        <c:majorTickMark val="out"/>
        <c:minorTickMark val="none"/>
        <c:tickLblPos val="nextTo"/>
        <c:crossAx val="2217809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600000000</c:v>
                </c:pt>
                <c:pt idx="3">
                  <c:v>0</c:v>
                </c:pt>
                <c:pt idx="4">
                  <c:v>0</c:v>
                </c:pt>
                <c:pt idx="5">
                  <c:v>0</c:v>
                </c:pt>
              </c:numCache>
            </c:numRef>
          </c:val>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221781504"/>
        <c:axId val="221729280"/>
      </c:barChart>
      <c:catAx>
        <c:axId val="221781504"/>
        <c:scaling>
          <c:orientation val="minMax"/>
        </c:scaling>
        <c:delete val="0"/>
        <c:axPos val="b"/>
        <c:majorTickMark val="out"/>
        <c:minorTickMark val="none"/>
        <c:tickLblPos val="nextTo"/>
        <c:crossAx val="221729280"/>
        <c:crosses val="autoZero"/>
        <c:auto val="1"/>
        <c:lblAlgn val="ctr"/>
        <c:lblOffset val="100"/>
        <c:noMultiLvlLbl val="0"/>
      </c:catAx>
      <c:valAx>
        <c:axId val="221729280"/>
        <c:scaling>
          <c:orientation val="minMax"/>
        </c:scaling>
        <c:delete val="0"/>
        <c:axPos val="l"/>
        <c:majorGridlines/>
        <c:numFmt formatCode="General" sourceLinked="1"/>
        <c:majorTickMark val="out"/>
        <c:minorTickMark val="none"/>
        <c:tickLblPos val="nextTo"/>
        <c:crossAx val="2217815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252522000.44000006</c:v>
                </c:pt>
                <c:pt idx="1">
                  <c:v>554444889.31999993</c:v>
                </c:pt>
                <c:pt idx="2">
                  <c:v>173510000</c:v>
                </c:pt>
                <c:pt idx="3">
                  <c:v>-116500000.29000002</c:v>
                </c:pt>
                <c:pt idx="4">
                  <c:v>250000000</c:v>
                </c:pt>
                <c:pt idx="5">
                  <c:v>0</c:v>
                </c:pt>
              </c:numCache>
            </c:numRef>
          </c:val>
        </c:ser>
        <c:dLbls>
          <c:showLegendKey val="0"/>
          <c:showVal val="0"/>
          <c:showCatName val="0"/>
          <c:showSerName val="0"/>
          <c:showPercent val="0"/>
          <c:showBubbleSize val="0"/>
        </c:dLbls>
        <c:gapWidth val="150"/>
        <c:axId val="224460800"/>
        <c:axId val="221731008"/>
      </c:barChart>
      <c:catAx>
        <c:axId val="224460800"/>
        <c:scaling>
          <c:orientation val="minMax"/>
        </c:scaling>
        <c:delete val="0"/>
        <c:axPos val="b"/>
        <c:majorTickMark val="out"/>
        <c:minorTickMark val="none"/>
        <c:tickLblPos val="nextTo"/>
        <c:crossAx val="221731008"/>
        <c:crosses val="autoZero"/>
        <c:auto val="1"/>
        <c:lblAlgn val="ctr"/>
        <c:lblOffset val="100"/>
        <c:noMultiLvlLbl val="0"/>
      </c:catAx>
      <c:valAx>
        <c:axId val="221731008"/>
        <c:scaling>
          <c:orientation val="minMax"/>
        </c:scaling>
        <c:delete val="0"/>
        <c:axPos val="l"/>
        <c:majorGridlines/>
        <c:numFmt formatCode="#,##0.00_ " sourceLinked="1"/>
        <c:majorTickMark val="out"/>
        <c:minorTickMark val="none"/>
        <c:tickLblPos val="nextTo"/>
        <c:crossAx val="2244608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平均资本成本表!$A$6</c:f>
              <c:strCache>
                <c:ptCount val="1"/>
                <c:pt idx="0">
                  <c:v>企业实际所得税税率%</c:v>
                </c:pt>
              </c:strCache>
            </c:strRef>
          </c:tx>
          <c:val>
            <c:numRef>
              <c:f>平均资本成本表!$B$6:$Y$6</c:f>
              <c:numCache>
                <c:formatCode>0.00%</c:formatCode>
                <c:ptCount val="6"/>
                <c:pt idx="0">
                  <c:v>0.17767805400020953</c:v>
                </c:pt>
                <c:pt idx="1">
                  <c:v>0.21139289953065385</c:v>
                </c:pt>
                <c:pt idx="2">
                  <c:v>0.21807099277580577</c:v>
                </c:pt>
                <c:pt idx="3">
                  <c:v>0.25796107890497805</c:v>
                </c:pt>
                <c:pt idx="4">
                  <c:v>0.26231601072350647</c:v>
                </c:pt>
                <c:pt idx="5">
                  <c:v>0.24874998186833416</c:v>
                </c:pt>
              </c:numCache>
            </c:numRef>
          </c:val>
          <c:smooth val="0"/>
        </c:ser>
        <c:ser>
          <c:idx val="2"/>
          <c:order val="1"/>
          <c:tx>
            <c:strRef>
              <c:f>平均资本成本表!$A$7</c:f>
              <c:strCache>
                <c:ptCount val="1"/>
                <c:pt idx="0">
                  <c:v>(4)税后债务资金成本=3*（100%-企业实际所得税税率)</c:v>
                </c:pt>
              </c:strCache>
            </c:strRef>
          </c:tx>
          <c:val>
            <c:numRef>
              <c:f>平均资本成本表!$B$7:$Y$7</c:f>
              <c:numCache>
                <c:formatCode>0.00%</c:formatCode>
                <c:ptCount val="6"/>
                <c:pt idx="0">
                  <c:v>3.0697097038960442E-2</c:v>
                </c:pt>
                <c:pt idx="1">
                  <c:v>3.6307027973216825E-2</c:v>
                </c:pt>
                <c:pt idx="2">
                  <c:v>2.8288249958625739E-2</c:v>
                </c:pt>
                <c:pt idx="3">
                  <c:v>5.1132132550183639E-2</c:v>
                </c:pt>
                <c:pt idx="4">
                  <c:v>5.7331203637976828E-2</c:v>
                </c:pt>
                <c:pt idx="5">
                  <c:v>6.8294712361113008E-2</c:v>
                </c:pt>
              </c:numCache>
            </c:numRef>
          </c:val>
          <c:smooth val="0"/>
        </c:ser>
        <c:ser>
          <c:idx val="4"/>
          <c:order val="2"/>
          <c:tx>
            <c:strRef>
              <c:f>平均资本成本表!$A$9</c:f>
              <c:strCache>
                <c:ptCount val="1"/>
                <c:pt idx="0">
                  <c:v>(6)股权资金成本%，假设为8%</c:v>
                </c:pt>
              </c:strCache>
            </c:strRef>
          </c:tx>
          <c:val>
            <c:numRef>
              <c:f>平均资本成本表!$B$9:$Y$9</c:f>
              <c:numCache>
                <c:formatCode>0.00%</c:formatCode>
                <c:ptCount val="6"/>
                <c:pt idx="0">
                  <c:v>0.08</c:v>
                </c:pt>
                <c:pt idx="1">
                  <c:v>0.08</c:v>
                </c:pt>
                <c:pt idx="2">
                  <c:v>0.08</c:v>
                </c:pt>
                <c:pt idx="3">
                  <c:v>0.08</c:v>
                </c:pt>
                <c:pt idx="4">
                  <c:v>0.08</c:v>
                </c:pt>
                <c:pt idx="5">
                  <c:v>0.08</c:v>
                </c:pt>
              </c:numCache>
            </c:numRef>
          </c:val>
          <c:smooth val="0"/>
        </c:ser>
        <c:ser>
          <c:idx val="6"/>
          <c:order val="3"/>
          <c:tx>
            <c:strRef>
              <c:f>平均资本成本表!$A$11</c:f>
              <c:strCache>
                <c:ptCount val="1"/>
                <c:pt idx="0">
                  <c:v>(8)债务资金比例%=2/7</c:v>
                </c:pt>
              </c:strCache>
            </c:strRef>
          </c:tx>
          <c:val>
            <c:numRef>
              <c:f>平均资本成本表!$B$11:$Y$11</c:f>
              <c:numCache>
                <c:formatCode>0.00%</c:formatCode>
                <c:ptCount val="6"/>
                <c:pt idx="0">
                  <c:v>2.6056314170756219E-2</c:v>
                </c:pt>
                <c:pt idx="1">
                  <c:v>5.7530046669238985E-2</c:v>
                </c:pt>
                <c:pt idx="2">
                  <c:v>9.5138963830207923E-2</c:v>
                </c:pt>
                <c:pt idx="3">
                  <c:v>0</c:v>
                </c:pt>
                <c:pt idx="4">
                  <c:v>9.3642829132490075E-3</c:v>
                </c:pt>
                <c:pt idx="5">
                  <c:v>2.3367418108597344E-2</c:v>
                </c:pt>
              </c:numCache>
            </c:numRef>
          </c:val>
          <c:smooth val="0"/>
        </c:ser>
        <c:ser>
          <c:idx val="7"/>
          <c:order val="4"/>
          <c:tx>
            <c:strRef>
              <c:f>平均资本成本表!$A$12</c:f>
              <c:strCache>
                <c:ptCount val="1"/>
                <c:pt idx="0">
                  <c:v>(9)股权资金比例%=5/7</c:v>
                </c:pt>
              </c:strCache>
            </c:strRef>
          </c:tx>
          <c:val>
            <c:numRef>
              <c:f>平均资本成本表!$B$12:$Y$12</c:f>
              <c:numCache>
                <c:formatCode>0.00%</c:formatCode>
                <c:ptCount val="6"/>
                <c:pt idx="0">
                  <c:v>0.97294588952625982</c:v>
                </c:pt>
                <c:pt idx="1">
                  <c:v>0.942469953330761</c:v>
                </c:pt>
                <c:pt idx="2">
                  <c:v>0.90486103616979219</c:v>
                </c:pt>
                <c:pt idx="3">
                  <c:v>1</c:v>
                </c:pt>
                <c:pt idx="4">
                  <c:v>0.99063571708675102</c:v>
                </c:pt>
                <c:pt idx="5">
                  <c:v>0.97663258189140256</c:v>
                </c:pt>
              </c:numCache>
            </c:numRef>
          </c:val>
          <c:smooth val="0"/>
        </c:ser>
        <c:ser>
          <c:idx val="8"/>
          <c:order val="5"/>
          <c:tx>
            <c:strRef>
              <c:f>平均资本成本表!$A$13</c:f>
              <c:strCache>
                <c:ptCount val="1"/>
                <c:pt idx="0">
                  <c:v>(10)加权平均资金成本(WACC)%</c:v>
                </c:pt>
              </c:strCache>
            </c:strRef>
          </c:tx>
          <c:val>
            <c:numRef>
              <c:f>平均资本成本表!$B$13:$Y$13</c:f>
              <c:numCache>
                <c:formatCode>0.00%</c:formatCode>
                <c:ptCount val="6"/>
                <c:pt idx="0">
                  <c:v>7.8635524366678131E-2</c:v>
                </c:pt>
                <c:pt idx="1">
                  <c:v>7.7486341280181406E-2</c:v>
                </c:pt>
                <c:pt idx="2">
                  <c:v>7.5080197683216957E-2</c:v>
                </c:pt>
                <c:pt idx="3">
                  <c:v>0.08</c:v>
                </c:pt>
                <c:pt idx="4">
                  <c:v>7.9787722977563189E-2</c:v>
                </c:pt>
                <c:pt idx="5">
                  <c:v>7.9726477649660732E-2</c:v>
                </c:pt>
              </c:numCache>
            </c:numRef>
          </c:val>
          <c:smooth val="0"/>
        </c:ser>
        <c:dLbls>
          <c:showLegendKey val="0"/>
          <c:showVal val="0"/>
          <c:showCatName val="0"/>
          <c:showSerName val="0"/>
          <c:showPercent val="0"/>
          <c:showBubbleSize val="0"/>
        </c:dLbls>
        <c:marker val="1"/>
        <c:smooth val="0"/>
        <c:axId val="224178176"/>
        <c:axId val="223805440"/>
      </c:lineChart>
      <c:catAx>
        <c:axId val="224178176"/>
        <c:scaling>
          <c:orientation val="minMax"/>
        </c:scaling>
        <c:delete val="0"/>
        <c:axPos val="b"/>
        <c:majorTickMark val="out"/>
        <c:minorTickMark val="none"/>
        <c:tickLblPos val="nextTo"/>
        <c:crossAx val="223805440"/>
        <c:crosses val="autoZero"/>
        <c:auto val="1"/>
        <c:lblAlgn val="ctr"/>
        <c:lblOffset val="100"/>
        <c:noMultiLvlLbl val="0"/>
      </c:catAx>
      <c:valAx>
        <c:axId val="223805440"/>
        <c:scaling>
          <c:orientation val="minMax"/>
        </c:scaling>
        <c:delete val="0"/>
        <c:axPos val="l"/>
        <c:majorGridlines/>
        <c:numFmt formatCode="0.00%" sourceLinked="1"/>
        <c:majorTickMark val="out"/>
        <c:minorTickMark val="none"/>
        <c:tickLblPos val="nextTo"/>
        <c:crossAx val="2241781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11213562.5</c:v>
                </c:pt>
                <c:pt idx="1">
                  <c:v>23049875</c:v>
                </c:pt>
                <c:pt idx="2">
                  <c:v>10867500</c:v>
                </c:pt>
                <c:pt idx="3">
                  <c:v>1036444.05</c:v>
                </c:pt>
                <c:pt idx="4">
                  <c:v>3895466.69</c:v>
                </c:pt>
                <c:pt idx="5">
                  <c:v>13643986</c:v>
                </c:pt>
              </c:numCache>
            </c:numRef>
          </c:val>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200261250</c:v>
                </c:pt>
                <c:pt idx="1">
                  <c:v>400522500</c:v>
                </c:pt>
                <c:pt idx="2">
                  <c:v>600787500</c:v>
                </c:pt>
                <c:pt idx="3">
                  <c:v>0</c:v>
                </c:pt>
                <c:pt idx="4">
                  <c:v>30082133.73</c:v>
                </c:pt>
                <c:pt idx="5">
                  <c:v>70164267.030000001</c:v>
                </c:pt>
              </c:numCache>
            </c:numRef>
          </c:val>
        </c:ser>
        <c:ser>
          <c:idx val="5"/>
          <c:order val="2"/>
          <c:tx>
            <c:strRef>
              <c:f>平均资本成本表!$A$8</c:f>
              <c:strCache>
                <c:ptCount val="1"/>
                <c:pt idx="0">
                  <c:v>(5)股东权益</c:v>
                </c:pt>
              </c:strCache>
            </c:strRef>
          </c:tx>
          <c:invertIfNegative val="0"/>
          <c:val>
            <c:numRef>
              <c:f>平均资本成本表!$B$8:$Y$8</c:f>
              <c:numCache>
                <c:formatCode>#,##0.00_ </c:formatCode>
                <c:ptCount val="6"/>
                <c:pt idx="0">
                  <c:v>7477779042.04</c:v>
                </c:pt>
                <c:pt idx="1">
                  <c:v>6561448212.5</c:v>
                </c:pt>
                <c:pt idx="2">
                  <c:v>5714054241.0999994</c:v>
                </c:pt>
                <c:pt idx="3">
                  <c:v>3514348139.1700001</c:v>
                </c:pt>
                <c:pt idx="4">
                  <c:v>3182351109.5500002</c:v>
                </c:pt>
                <c:pt idx="5">
                  <c:v>2932489543.6699996</c:v>
                </c:pt>
              </c:numCache>
            </c:numRef>
          </c:val>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7685709064.1299992</c:v>
                </c:pt>
                <c:pt idx="1">
                  <c:v>6961970712.5</c:v>
                </c:pt>
                <c:pt idx="2">
                  <c:v>6314841741.0999985</c:v>
                </c:pt>
                <c:pt idx="3">
                  <c:v>3514348139.1700001</c:v>
                </c:pt>
                <c:pt idx="4">
                  <c:v>3212433243.2800002</c:v>
                </c:pt>
                <c:pt idx="5">
                  <c:v>3002653810.6999998</c:v>
                </c:pt>
              </c:numCache>
            </c:numRef>
          </c:val>
        </c:ser>
        <c:dLbls>
          <c:showLegendKey val="0"/>
          <c:showVal val="0"/>
          <c:showCatName val="0"/>
          <c:showSerName val="0"/>
          <c:showPercent val="0"/>
          <c:showBubbleSize val="0"/>
        </c:dLbls>
        <c:gapWidth val="150"/>
        <c:axId val="224463872"/>
        <c:axId val="223807744"/>
      </c:barChart>
      <c:catAx>
        <c:axId val="224463872"/>
        <c:scaling>
          <c:orientation val="minMax"/>
        </c:scaling>
        <c:delete val="0"/>
        <c:axPos val="b"/>
        <c:majorTickMark val="out"/>
        <c:minorTickMark val="none"/>
        <c:tickLblPos val="nextTo"/>
        <c:crossAx val="223807744"/>
        <c:crosses val="autoZero"/>
        <c:auto val="1"/>
        <c:lblAlgn val="ctr"/>
        <c:lblOffset val="100"/>
        <c:noMultiLvlLbl val="0"/>
      </c:catAx>
      <c:valAx>
        <c:axId val="223807744"/>
        <c:scaling>
          <c:orientation val="minMax"/>
        </c:scaling>
        <c:delete val="0"/>
        <c:axPos val="l"/>
        <c:majorGridlines/>
        <c:numFmt formatCode="#,##0.00_ " sourceLinked="1"/>
        <c:majorTickMark val="out"/>
        <c:minorTickMark val="none"/>
        <c:tickLblPos val="nextTo"/>
        <c:crossAx val="2244638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0.23348596377768974</c:v>
                </c:pt>
                <c:pt idx="1">
                  <c:v>-2.5998244773011273E-2</c:v>
                </c:pt>
                <c:pt idx="2">
                  <c:v>0.50644574124563335</c:v>
                </c:pt>
                <c:pt idx="3">
                  <c:v>0.12552106470314853</c:v>
                </c:pt>
                <c:pt idx="4">
                  <c:v>-0.36423108693495404</c:v>
                </c:pt>
                <c:pt idx="5">
                  <c:v>-0.19838132530125924</c:v>
                </c:pt>
              </c:numCache>
            </c:numRef>
          </c:val>
          <c:smooth val="0"/>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c:v>
                </c:pt>
                <c:pt idx="1">
                  <c:v>-1</c:v>
                </c:pt>
                <c:pt idx="2">
                  <c:v>2.6571227879226167E-2</c:v>
                </c:pt>
                <c:pt idx="3">
                  <c:v>0</c:v>
                </c:pt>
                <c:pt idx="4">
                  <c:v>0</c:v>
                </c:pt>
                <c:pt idx="5">
                  <c:v>0</c:v>
                </c:pt>
              </c:numCache>
            </c:numRef>
          </c:val>
          <c:smooth val="0"/>
        </c:ser>
        <c:ser>
          <c:idx val="4"/>
          <c:order val="2"/>
          <c:tx>
            <c:strRef>
              <c:f>资产资本结构分析表!$A$29</c:f>
              <c:strCache>
                <c:ptCount val="1"/>
                <c:pt idx="0">
                  <c:v>营运资本变化率</c:v>
                </c:pt>
              </c:strCache>
            </c:strRef>
          </c:tx>
          <c:val>
            <c:numRef>
              <c:f>资产资本结构分析表!$B$29:$Y$29</c:f>
              <c:numCache>
                <c:formatCode>0.00%</c:formatCode>
                <c:ptCount val="6"/>
                <c:pt idx="0">
                  <c:v>3.464985862333184</c:v>
                </c:pt>
                <c:pt idx="1">
                  <c:v>-0.82664670629663162</c:v>
                </c:pt>
                <c:pt idx="2">
                  <c:v>0.40255766350868177</c:v>
                </c:pt>
                <c:pt idx="3">
                  <c:v>-3.6263433595724144</c:v>
                </c:pt>
                <c:pt idx="4">
                  <c:v>-1.953837232875046</c:v>
                </c:pt>
                <c:pt idx="5">
                  <c:v>-2.1159557703167629</c:v>
                </c:pt>
              </c:numCache>
            </c:numRef>
          </c:val>
          <c:smooth val="0"/>
        </c:ser>
        <c:ser>
          <c:idx val="5"/>
          <c:order val="3"/>
          <c:tx>
            <c:strRef>
              <c:f>资产资本结构分析表!$A$30</c:f>
              <c:strCache>
                <c:ptCount val="1"/>
                <c:pt idx="0">
                  <c:v>营运资产变化率</c:v>
                </c:pt>
              </c:strCache>
            </c:strRef>
          </c:tx>
          <c:val>
            <c:numRef>
              <c:f>资产资本结构分析表!$B$30:$Y$30</c:f>
              <c:numCache>
                <c:formatCode>0.00%</c:formatCode>
                <c:ptCount val="6"/>
                <c:pt idx="0">
                  <c:v>0.40045032093263172</c:v>
                </c:pt>
                <c:pt idx="1">
                  <c:v>1.0841315452655573</c:v>
                </c:pt>
                <c:pt idx="2">
                  <c:v>7.2121700584966888</c:v>
                </c:pt>
                <c:pt idx="3">
                  <c:v>-0.91259283394657253</c:v>
                </c:pt>
                <c:pt idx="4">
                  <c:v>3.5883580119011627</c:v>
                </c:pt>
                <c:pt idx="5">
                  <c:v>-0.63573165907663243</c:v>
                </c:pt>
              </c:numCache>
            </c:numRef>
          </c:val>
          <c:smooth val="0"/>
        </c:ser>
        <c:ser>
          <c:idx val="6"/>
          <c:order val="4"/>
          <c:tx>
            <c:strRef>
              <c:f>资产资本结构分析表!$A$31</c:f>
              <c:strCache>
                <c:ptCount val="1"/>
                <c:pt idx="0">
                  <c:v>营运负责变化率</c:v>
                </c:pt>
              </c:strCache>
            </c:strRef>
          </c:tx>
          <c:val>
            <c:numRef>
              <c:f>资产资本结构分析表!$B$31:$Y$31</c:f>
              <c:numCache>
                <c:formatCode>0.00%</c:formatCode>
                <c:ptCount val="6"/>
                <c:pt idx="0">
                  <c:v>0.7658261019121595</c:v>
                </c:pt>
                <c:pt idx="1">
                  <c:v>-9.9406348207167761E-2</c:v>
                </c:pt>
                <c:pt idx="2">
                  <c:v>1.0493139028571021</c:v>
                </c:pt>
                <c:pt idx="3">
                  <c:v>0.34769181686104383</c:v>
                </c:pt>
                <c:pt idx="4">
                  <c:v>0.24063335730122379</c:v>
                </c:pt>
                <c:pt idx="5">
                  <c:v>0.8324625883081419</c:v>
                </c:pt>
              </c:numCache>
            </c:numRef>
          </c:val>
          <c:smooth val="0"/>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0.1065135348665371</c:v>
                </c:pt>
                <c:pt idx="1">
                  <c:v>9.3274785549852343E-2</c:v>
                </c:pt>
                <c:pt idx="2">
                  <c:v>0.90077058009104694</c:v>
                </c:pt>
                <c:pt idx="3">
                  <c:v>0.21536135506371704</c:v>
                </c:pt>
                <c:pt idx="4">
                  <c:v>0.29441026055775787</c:v>
                </c:pt>
                <c:pt idx="5">
                  <c:v>0.61748660190304072</c:v>
                </c:pt>
              </c:numCache>
            </c:numRef>
          </c:val>
          <c:smooth val="0"/>
        </c:ser>
        <c:ser>
          <c:idx val="9"/>
          <c:order val="6"/>
          <c:tx>
            <c:strRef>
              <c:f>资产资本结构分析表!$A$34</c:f>
              <c:strCache>
                <c:ptCount val="1"/>
                <c:pt idx="0">
                  <c:v>短期债务变化率</c:v>
                </c:pt>
              </c:strCache>
            </c:strRef>
          </c:tx>
          <c:val>
            <c:numRef>
              <c:f>资产资本结构分析表!$B$34:$Y$34</c:f>
              <c:numCache>
                <c:formatCode>0.00%</c:formatCode>
                <c:ptCount val="6"/>
                <c:pt idx="0">
                  <c:v>382.2751196172249</c:v>
                </c:pt>
                <c:pt idx="1">
                  <c:v>-0.33650793650793653</c:v>
                </c:pt>
                <c:pt idx="2">
                  <c:v>0</c:v>
                </c:pt>
                <c:pt idx="3">
                  <c:v>-1</c:v>
                </c:pt>
                <c:pt idx="4">
                  <c:v>-0.2510224646317914</c:v>
                </c:pt>
                <c:pt idx="5">
                  <c:v>-0.7489838333435852</c:v>
                </c:pt>
              </c:numCache>
            </c:numRef>
          </c:val>
          <c:smooth val="0"/>
        </c:ser>
        <c:ser>
          <c:idx val="11"/>
          <c:order val="7"/>
          <c:tx>
            <c:strRef>
              <c:f>资产资本结构分析表!$A$36</c:f>
              <c:strCache>
                <c:ptCount val="1"/>
                <c:pt idx="0">
                  <c:v>长期债务变化率</c:v>
                </c:pt>
              </c:strCache>
            </c:strRef>
          </c:tx>
          <c:val>
            <c:numRef>
              <c:f>资产资本结构分析表!$B$36:$Y$36</c:f>
              <c:numCache>
                <c:formatCode>0.00%</c:formatCode>
                <c:ptCount val="6"/>
                <c:pt idx="0">
                  <c:v>-1</c:v>
                </c:pt>
                <c:pt idx="1">
                  <c:v>-0.33333333333333331</c:v>
                </c:pt>
                <c:pt idx="2">
                  <c:v>0</c:v>
                </c:pt>
                <c:pt idx="3">
                  <c:v>0</c:v>
                </c:pt>
                <c:pt idx="4">
                  <c:v>-1</c:v>
                </c:pt>
                <c:pt idx="5">
                  <c:v>-0.5714285714285714</c:v>
                </c:pt>
              </c:numCache>
            </c:numRef>
          </c:val>
          <c:smooth val="0"/>
        </c:ser>
        <c:dLbls>
          <c:showLegendKey val="0"/>
          <c:showVal val="0"/>
          <c:showCatName val="0"/>
          <c:showSerName val="0"/>
          <c:showPercent val="0"/>
          <c:showBubbleSize val="0"/>
        </c:dLbls>
        <c:marker val="1"/>
        <c:smooth val="0"/>
        <c:axId val="224463360"/>
        <c:axId val="223810048"/>
      </c:lineChart>
      <c:catAx>
        <c:axId val="224463360"/>
        <c:scaling>
          <c:orientation val="minMax"/>
        </c:scaling>
        <c:delete val="0"/>
        <c:axPos val="b"/>
        <c:majorTickMark val="out"/>
        <c:minorTickMark val="none"/>
        <c:tickLblPos val="nextTo"/>
        <c:crossAx val="223810048"/>
        <c:crosses val="autoZero"/>
        <c:auto val="1"/>
        <c:lblAlgn val="ctr"/>
        <c:lblOffset val="100"/>
        <c:noMultiLvlLbl val="0"/>
      </c:catAx>
      <c:valAx>
        <c:axId val="223810048"/>
        <c:scaling>
          <c:orientation val="minMax"/>
        </c:scaling>
        <c:delete val="0"/>
        <c:axPos val="l"/>
        <c:majorGridlines/>
        <c:numFmt formatCode="0.00%" sourceLinked="1"/>
        <c:majorTickMark val="out"/>
        <c:minorTickMark val="none"/>
        <c:tickLblPos val="nextTo"/>
        <c:crossAx val="224463360"/>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0.24065476382293555</c:v>
                </c:pt>
                <c:pt idx="1">
                  <c:v>0.21538328665297443</c:v>
                </c:pt>
                <c:pt idx="2">
                  <c:v>0.24379342082954999</c:v>
                </c:pt>
                <c:pt idx="3">
                  <c:v>0.29079449240944</c:v>
                </c:pt>
                <c:pt idx="4">
                  <c:v>0.28264624447196929</c:v>
                </c:pt>
                <c:pt idx="5">
                  <c:v>0.47563387618336739</c:v>
                </c:pt>
              </c:numCache>
            </c:numRef>
          </c:val>
          <c:smooth val="0"/>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4.4500098461470331E-3</c:v>
                </c:pt>
                <c:pt idx="1">
                  <c:v>0</c:v>
                </c:pt>
                <c:pt idx="2">
                  <c:v>2.0463252111127404E-2</c:v>
                </c:pt>
                <c:pt idx="3">
                  <c:v>3.5818158706874464E-2</c:v>
                </c:pt>
                <c:pt idx="4">
                  <c:v>0</c:v>
                </c:pt>
                <c:pt idx="5">
                  <c:v>0</c:v>
                </c:pt>
              </c:numCache>
            </c:numRef>
          </c:val>
          <c:smooth val="0"/>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0.79682567344269351</c:v>
                </c:pt>
                <c:pt idx="1">
                  <c:v>0.79498390563791099</c:v>
                </c:pt>
                <c:pt idx="2">
                  <c:v>0.80167571073889765</c:v>
                </c:pt>
                <c:pt idx="3">
                  <c:v>0.7578560354578362</c:v>
                </c:pt>
                <c:pt idx="4">
                  <c:v>0.68216897004293409</c:v>
                </c:pt>
                <c:pt idx="5">
                  <c:v>0.56383088550768301</c:v>
                </c:pt>
              </c:numCache>
            </c:numRef>
          </c:val>
          <c:smooth val="0"/>
        </c:ser>
        <c:ser>
          <c:idx val="10"/>
          <c:order val="3"/>
          <c:tx>
            <c:strRef>
              <c:f>资产资本结构分析表!$A$35</c:f>
              <c:strCache>
                <c:ptCount val="1"/>
                <c:pt idx="0">
                  <c:v>短期债务占比</c:v>
                </c:pt>
              </c:strCache>
            </c:strRef>
          </c:tx>
          <c:val>
            <c:numRef>
              <c:f>资产资本结构分析表!$B$35:$Y$35</c:f>
              <c:numCache>
                <c:formatCode>0.00%</c:formatCode>
                <c:ptCount val="6"/>
                <c:pt idx="0">
                  <c:v>1</c:v>
                </c:pt>
                <c:pt idx="1">
                  <c:v>1.3045459368699636E-3</c:v>
                </c:pt>
                <c:pt idx="2">
                  <c:v>1.3107796017726733E-3</c:v>
                </c:pt>
                <c:pt idx="3">
                  <c:v>0</c:v>
                </c:pt>
                <c:pt idx="4">
                  <c:v>1</c:v>
                </c:pt>
                <c:pt idx="5">
                  <c:v>0.5724319333775274</c:v>
                </c:pt>
              </c:numCache>
            </c:numRef>
          </c:val>
          <c:smooth val="0"/>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0.99869545406312998</c:v>
                </c:pt>
                <c:pt idx="2">
                  <c:v>0.99868922039822727</c:v>
                </c:pt>
                <c:pt idx="3">
                  <c:v>0</c:v>
                </c:pt>
                <c:pt idx="4">
                  <c:v>0</c:v>
                </c:pt>
                <c:pt idx="5">
                  <c:v>0.4275680666224726</c:v>
                </c:pt>
              </c:numCache>
            </c:numRef>
          </c:val>
          <c:smooth val="0"/>
        </c:ser>
        <c:dLbls>
          <c:showLegendKey val="0"/>
          <c:showVal val="0"/>
          <c:showCatName val="0"/>
          <c:showSerName val="0"/>
          <c:showPercent val="0"/>
          <c:showBubbleSize val="0"/>
        </c:dLbls>
        <c:marker val="1"/>
        <c:smooth val="0"/>
        <c:axId val="225017856"/>
        <c:axId val="223812352"/>
      </c:lineChart>
      <c:catAx>
        <c:axId val="225017856"/>
        <c:scaling>
          <c:orientation val="minMax"/>
        </c:scaling>
        <c:delete val="0"/>
        <c:axPos val="b"/>
        <c:majorTickMark val="out"/>
        <c:minorTickMark val="none"/>
        <c:tickLblPos val="nextTo"/>
        <c:crossAx val="223812352"/>
        <c:crosses val="autoZero"/>
        <c:auto val="1"/>
        <c:lblAlgn val="ctr"/>
        <c:lblOffset val="100"/>
        <c:noMultiLvlLbl val="0"/>
      </c:catAx>
      <c:valAx>
        <c:axId val="223812352"/>
        <c:scaling>
          <c:orientation val="minMax"/>
        </c:scaling>
        <c:delete val="0"/>
        <c:axPos val="l"/>
        <c:majorGridlines/>
        <c:numFmt formatCode="0.00%" sourceLinked="1"/>
        <c:majorTickMark val="out"/>
        <c:minorTickMark val="none"/>
        <c:tickLblPos val="nextTo"/>
        <c:crossAx val="2250178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-4.1179623503683151</c:v>
                </c:pt>
                <c:pt idx="1">
                  <c:v>-19.768230203816913</c:v>
                </c:pt>
                <c:pt idx="2">
                  <c:v>-2.6957364654163589</c:v>
                </c:pt>
                <c:pt idx="3">
                  <c:v>-2.4426306860373268</c:v>
                </c:pt>
                <c:pt idx="4">
                  <c:v>8.7670492456029194</c:v>
                </c:pt>
                <c:pt idx="5">
                  <c:v>-10.713173982303546</c:v>
                </c:pt>
              </c:numCache>
            </c:numRef>
          </c:val>
          <c:smooth val="0"/>
        </c:ser>
        <c:dLbls>
          <c:showLegendKey val="0"/>
          <c:showVal val="0"/>
          <c:showCatName val="0"/>
          <c:showSerName val="0"/>
          <c:showPercent val="0"/>
          <c:showBubbleSize val="0"/>
        </c:dLbls>
        <c:marker val="1"/>
        <c:smooth val="0"/>
        <c:axId val="225019392"/>
        <c:axId val="224945280"/>
      </c:lineChart>
      <c:catAx>
        <c:axId val="225019392"/>
        <c:scaling>
          <c:orientation val="minMax"/>
        </c:scaling>
        <c:delete val="0"/>
        <c:axPos val="b"/>
        <c:majorTickMark val="out"/>
        <c:minorTickMark val="none"/>
        <c:tickLblPos val="nextTo"/>
        <c:crossAx val="224945280"/>
        <c:crosses val="autoZero"/>
        <c:auto val="1"/>
        <c:lblAlgn val="ctr"/>
        <c:lblOffset val="100"/>
        <c:noMultiLvlLbl val="0"/>
      </c:catAx>
      <c:valAx>
        <c:axId val="224945280"/>
        <c:scaling>
          <c:orientation val="minMax"/>
        </c:scaling>
        <c:delete val="0"/>
        <c:axPos val="l"/>
        <c:majorGridlines/>
        <c:numFmt formatCode="0.00%" sourceLinked="1"/>
        <c:majorTickMark val="out"/>
        <c:minorTickMark val="none"/>
        <c:tickLblPos val="nextTo"/>
        <c:crossAx val="2250193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1849602499.6399999</c:v>
                </c:pt>
                <c:pt idx="1">
                  <c:v>1499492133.6400001</c:v>
                </c:pt>
                <c:pt idx="2">
                  <c:v>1539516870.0600002</c:v>
                </c:pt>
                <c:pt idx="3">
                  <c:v>1021953083.2800001</c:v>
                </c:pt>
                <c:pt idx="4">
                  <c:v>907982191.83000004</c:v>
                </c:pt>
                <c:pt idx="5">
                  <c:v>1428163870.8199999</c:v>
                </c:pt>
              </c:numCache>
            </c:numRef>
          </c:val>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34201481.009999998</c:v>
                </c:pt>
                <c:pt idx="1">
                  <c:v>0</c:v>
                </c:pt>
                <c:pt idx="2">
                  <c:v>129222198.59</c:v>
                </c:pt>
                <c:pt idx="3">
                  <c:v>125877479.40000001</c:v>
                </c:pt>
                <c:pt idx="4">
                  <c:v>0</c:v>
                </c:pt>
                <c:pt idx="5">
                  <c:v>0</c:v>
                </c:pt>
              </c:numCache>
            </c:numRef>
          </c:val>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6124170300.9099998</c:v>
                </c:pt>
                <c:pt idx="1">
                  <c:v>5534654667.96</c:v>
                </c:pt>
                <c:pt idx="2">
                  <c:v>5062455240.999999</c:v>
                </c:pt>
                <c:pt idx="3">
                  <c:v>2663369947.9700003</c:v>
                </c:pt>
                <c:pt idx="4">
                  <c:v>2191422276.9000001</c:v>
                </c:pt>
                <c:pt idx="5">
                  <c:v>1692988956.9599998</c:v>
                </c:pt>
              </c:numCache>
            </c:numRef>
          </c:val>
        </c:ser>
        <c:ser>
          <c:idx val="7"/>
          <c:order val="3"/>
          <c:tx>
            <c:strRef>
              <c:f>资产资本结构分析表!$A$9</c:f>
              <c:strCache>
                <c:ptCount val="1"/>
                <c:pt idx="0">
                  <c:v>(6)资产总额合计</c:v>
                </c:pt>
              </c:strCache>
            </c:strRef>
          </c:tx>
          <c:invertIfNegative val="0"/>
          <c:val>
            <c:numRef>
              <c:f>资产资本结构分析表!$B$9:$Y$9</c:f>
              <c:numCache>
                <c:formatCode>#,##0.00_ </c:formatCode>
                <c:ptCount val="6"/>
                <c:pt idx="0">
                  <c:v>7685709064.1299992</c:v>
                </c:pt>
                <c:pt idx="1">
                  <c:v>6961970712.5</c:v>
                </c:pt>
                <c:pt idx="2">
                  <c:v>6314841741.0999985</c:v>
                </c:pt>
                <c:pt idx="3">
                  <c:v>3514348139.1700001</c:v>
                </c:pt>
                <c:pt idx="4">
                  <c:v>3212433243.2800002</c:v>
                </c:pt>
                <c:pt idx="5">
                  <c:v>3002653810.6999998</c:v>
                </c:pt>
              </c:numCache>
            </c:numRef>
          </c:val>
        </c:ser>
        <c:dLbls>
          <c:showLegendKey val="0"/>
          <c:showVal val="0"/>
          <c:showCatName val="0"/>
          <c:showSerName val="0"/>
          <c:showPercent val="0"/>
          <c:showBubbleSize val="0"/>
        </c:dLbls>
        <c:gapWidth val="150"/>
        <c:axId val="225019904"/>
        <c:axId val="224947008"/>
      </c:barChart>
      <c:catAx>
        <c:axId val="225019904"/>
        <c:scaling>
          <c:orientation val="minMax"/>
        </c:scaling>
        <c:delete val="0"/>
        <c:axPos val="b"/>
        <c:majorTickMark val="out"/>
        <c:minorTickMark val="none"/>
        <c:tickLblPos val="nextTo"/>
        <c:crossAx val="224947008"/>
        <c:crosses val="autoZero"/>
        <c:auto val="1"/>
        <c:lblAlgn val="ctr"/>
        <c:lblOffset val="100"/>
        <c:noMultiLvlLbl val="0"/>
      </c:catAx>
      <c:valAx>
        <c:axId val="224947008"/>
        <c:scaling>
          <c:orientation val="minMax"/>
        </c:scaling>
        <c:delete val="0"/>
        <c:axPos val="l"/>
        <c:majorGridlines/>
        <c:numFmt formatCode="#,##0.00_ " sourceLinked="1"/>
        <c:majorTickMark val="out"/>
        <c:minorTickMark val="none"/>
        <c:tickLblPos val="nextTo"/>
        <c:crossAx val="2250199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200261250</c:v>
                </c:pt>
                <c:pt idx="1">
                  <c:v>522500</c:v>
                </c:pt>
                <c:pt idx="2">
                  <c:v>787500</c:v>
                </c:pt>
                <c:pt idx="3">
                  <c:v>0</c:v>
                </c:pt>
                <c:pt idx="4">
                  <c:v>30082133.73</c:v>
                </c:pt>
                <c:pt idx="5">
                  <c:v>40164267.030000001</c:v>
                </c:pt>
              </c:numCache>
            </c:numRef>
          </c:val>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400000000</c:v>
                </c:pt>
                <c:pt idx="2">
                  <c:v>600000000</c:v>
                </c:pt>
                <c:pt idx="3">
                  <c:v>0</c:v>
                </c:pt>
                <c:pt idx="4">
                  <c:v>0</c:v>
                </c:pt>
                <c:pt idx="5">
                  <c:v>30000000</c:v>
                </c:pt>
              </c:numCache>
            </c:numRef>
          </c:val>
        </c:ser>
        <c:dLbls>
          <c:showLegendKey val="0"/>
          <c:showVal val="0"/>
          <c:showCatName val="0"/>
          <c:showSerName val="0"/>
          <c:showPercent val="0"/>
          <c:showBubbleSize val="0"/>
        </c:dLbls>
        <c:gapWidth val="150"/>
        <c:axId val="225020928"/>
        <c:axId val="224949312"/>
      </c:barChart>
      <c:catAx>
        <c:axId val="225020928"/>
        <c:scaling>
          <c:orientation val="minMax"/>
        </c:scaling>
        <c:delete val="0"/>
        <c:axPos val="b"/>
        <c:majorTickMark val="out"/>
        <c:minorTickMark val="none"/>
        <c:tickLblPos val="nextTo"/>
        <c:crossAx val="224949312"/>
        <c:crosses val="autoZero"/>
        <c:auto val="1"/>
        <c:lblAlgn val="ctr"/>
        <c:lblOffset val="100"/>
        <c:noMultiLvlLbl val="0"/>
      </c:catAx>
      <c:valAx>
        <c:axId val="224949312"/>
        <c:scaling>
          <c:orientation val="minMax"/>
        </c:scaling>
        <c:delete val="0"/>
        <c:axPos val="l"/>
        <c:majorGridlines/>
        <c:numFmt formatCode="#,##0.00_ " sourceLinked="1"/>
        <c:majorTickMark val="out"/>
        <c:minorTickMark val="none"/>
        <c:tickLblPos val="nextTo"/>
        <c:crossAx val="225020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1649341249.6399994</c:v>
                </c:pt>
                <c:pt idx="1">
                  <c:v>1498969633.6400003</c:v>
                </c:pt>
                <c:pt idx="2">
                  <c:v>1538729370.0599995</c:v>
                </c:pt>
                <c:pt idx="3">
                  <c:v>1021953083.2799997</c:v>
                </c:pt>
                <c:pt idx="4">
                  <c:v>877900058.0999999</c:v>
                </c:pt>
                <c:pt idx="5">
                  <c:v>1387999603.7899997</c:v>
                </c:pt>
              </c:numCache>
            </c:numRef>
          </c:val>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-1649341249.6399999</c:v>
                </c:pt>
                <c:pt idx="1">
                  <c:v>-1498969633.6400001</c:v>
                </c:pt>
                <c:pt idx="2">
                  <c:v>-1538729370.0600002</c:v>
                </c:pt>
                <c:pt idx="3">
                  <c:v>-1021953083.2800001</c:v>
                </c:pt>
                <c:pt idx="4">
                  <c:v>-877900058.10000002</c:v>
                </c:pt>
                <c:pt idx="5">
                  <c:v>-1387999603.79</c:v>
                </c:pt>
              </c:numCache>
            </c:numRef>
          </c:val>
        </c:ser>
        <c:dLbls>
          <c:showLegendKey val="0"/>
          <c:showVal val="0"/>
          <c:showCatName val="0"/>
          <c:showSerName val="0"/>
          <c:showPercent val="0"/>
          <c:showBubbleSize val="0"/>
        </c:dLbls>
        <c:gapWidth val="150"/>
        <c:axId val="225021440"/>
        <c:axId val="224951040"/>
      </c:barChart>
      <c:catAx>
        <c:axId val="225021440"/>
        <c:scaling>
          <c:orientation val="minMax"/>
        </c:scaling>
        <c:delete val="0"/>
        <c:axPos val="b"/>
        <c:majorTickMark val="out"/>
        <c:minorTickMark val="none"/>
        <c:tickLblPos val="nextTo"/>
        <c:crossAx val="224951040"/>
        <c:crosses val="autoZero"/>
        <c:auto val="1"/>
        <c:lblAlgn val="ctr"/>
        <c:lblOffset val="100"/>
        <c:noMultiLvlLbl val="0"/>
      </c:catAx>
      <c:valAx>
        <c:axId val="224951040"/>
        <c:scaling>
          <c:orientation val="minMax"/>
        </c:scaling>
        <c:delete val="0"/>
        <c:axPos val="l"/>
        <c:majorGridlines/>
        <c:numFmt formatCode="#,##0.00_ " sourceLinked="1"/>
        <c:majorTickMark val="out"/>
        <c:minorTickMark val="none"/>
        <c:tickLblPos val="nextTo"/>
        <c:crossAx val="2250214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0.36808363107825115</c:v>
                </c:pt>
                <c:pt idx="1">
                  <c:v>0.38354743776423694</c:v>
                </c:pt>
                <c:pt idx="2">
                  <c:v>0.34350106882564641</c:v>
                </c:pt>
                <c:pt idx="3">
                  <c:v>0.32817935146334148</c:v>
                </c:pt>
                <c:pt idx="4">
                  <c:v>0.29191732368432693</c:v>
                </c:pt>
                <c:pt idx="5">
                  <c:v>0.30346671151635235</c:v>
                </c:pt>
              </c:numCache>
            </c:numRef>
          </c:val>
          <c:smooth val="0"/>
        </c:ser>
        <c:ser>
          <c:idx val="6"/>
          <c:order val="1"/>
          <c:tx>
            <c:strRef>
              <c:f>股权价值增加分析表!$A$8</c:f>
              <c:strCache>
                <c:ptCount val="1"/>
                <c:pt idx="0">
                  <c:v>毛利率</c:v>
                </c:pt>
              </c:strCache>
            </c:strRef>
          </c:tx>
          <c:val>
            <c:numRef>
              <c:f>股权价值增加分析表!$B$8:$Y$8</c:f>
              <c:numCache>
                <c:formatCode>0.00%</c:formatCode>
                <c:ptCount val="6"/>
                <c:pt idx="0">
                  <c:v>0.63191636892174885</c:v>
                </c:pt>
                <c:pt idx="1">
                  <c:v>0.61645256223576306</c:v>
                </c:pt>
                <c:pt idx="2">
                  <c:v>0.65649893117435365</c:v>
                </c:pt>
                <c:pt idx="3">
                  <c:v>0.67182064853665846</c:v>
                </c:pt>
                <c:pt idx="4">
                  <c:v>0.70808267631567312</c:v>
                </c:pt>
                <c:pt idx="5">
                  <c:v>0.69653328848364771</c:v>
                </c:pt>
              </c:numCache>
            </c:numRef>
          </c:val>
          <c:smooth val="0"/>
        </c:ser>
        <c:ser>
          <c:idx val="9"/>
          <c:order val="2"/>
          <c:tx>
            <c:strRef>
              <c:f>股权价值增加分析表!$A$11</c:f>
              <c:strCache>
                <c:ptCount val="1"/>
                <c:pt idx="0">
                  <c:v>税金及附加率</c:v>
                </c:pt>
              </c:strCache>
            </c:strRef>
          </c:tx>
          <c:val>
            <c:numRef>
              <c:f>股权价值增加分析表!$B$11:$Y$11</c:f>
              <c:numCache>
                <c:formatCode>0.00%</c:formatCode>
                <c:ptCount val="6"/>
                <c:pt idx="0">
                  <c:v>1.0047394327407711E-2</c:v>
                </c:pt>
                <c:pt idx="1">
                  <c:v>1.2957590819244118E-2</c:v>
                </c:pt>
                <c:pt idx="2">
                  <c:v>2.8754507773373458E-2</c:v>
                </c:pt>
                <c:pt idx="3">
                  <c:v>3.6640464015180514E-2</c:v>
                </c:pt>
                <c:pt idx="4">
                  <c:v>3.6848154697281962E-2</c:v>
                </c:pt>
                <c:pt idx="5">
                  <c:v>3.7402236143455711E-2</c:v>
                </c:pt>
              </c:numCache>
            </c:numRef>
          </c:val>
          <c:smooth val="0"/>
        </c:ser>
        <c:ser>
          <c:idx val="11"/>
          <c:order val="3"/>
          <c:tx>
            <c:strRef>
              <c:f>股权价值增加分析表!$A$13</c:f>
              <c:strCache>
                <c:ptCount val="1"/>
                <c:pt idx="0">
                  <c:v>销售费用率</c:v>
                </c:pt>
              </c:strCache>
            </c:strRef>
          </c:tx>
          <c:val>
            <c:numRef>
              <c:f>股权价值增加分析表!$B$13:$Y$13</c:f>
              <c:numCache>
                <c:formatCode>0.00%</c:formatCode>
                <c:ptCount val="6"/>
                <c:pt idx="0">
                  <c:v>0.10757837125534656</c:v>
                </c:pt>
                <c:pt idx="1">
                  <c:v>0.10460721242680546</c:v>
                </c:pt>
                <c:pt idx="2">
                  <c:v>6.2861841883417216E-2</c:v>
                </c:pt>
                <c:pt idx="3">
                  <c:v>3.9124207759684219E-2</c:v>
                </c:pt>
                <c:pt idx="4">
                  <c:v>3.4774494776723126E-2</c:v>
                </c:pt>
                <c:pt idx="5">
                  <c:v>6.4728826773423634E-2</c:v>
                </c:pt>
              </c:numCache>
            </c:numRef>
          </c:val>
          <c:smooth val="0"/>
        </c:ser>
        <c:ser>
          <c:idx val="13"/>
          <c:order val="4"/>
          <c:tx>
            <c:strRef>
              <c:f>股权价值增加分析表!$A$15</c:f>
              <c:strCache>
                <c:ptCount val="1"/>
                <c:pt idx="0">
                  <c:v>管理费用率</c:v>
                </c:pt>
              </c:strCache>
            </c:strRef>
          </c:tx>
          <c:val>
            <c:numRef>
              <c:f>股权价值增加分析表!$B$15:$Y$15</c:f>
              <c:numCache>
                <c:formatCode>0.00%</c:formatCode>
                <c:ptCount val="6"/>
                <c:pt idx="0">
                  <c:v>7.0040244300191734E-2</c:v>
                </c:pt>
                <c:pt idx="1">
                  <c:v>6.3963047213673893E-2</c:v>
                </c:pt>
                <c:pt idx="2">
                  <c:v>7.7931645462140126E-2</c:v>
                </c:pt>
                <c:pt idx="3">
                  <c:v>0.11022109550678935</c:v>
                </c:pt>
                <c:pt idx="4">
                  <c:v>0.11192686988615448</c:v>
                </c:pt>
                <c:pt idx="5">
                  <c:v>0.1065383497755578</c:v>
                </c:pt>
              </c:numCache>
            </c:numRef>
          </c:val>
          <c:smooth val="0"/>
        </c:ser>
        <c:ser>
          <c:idx val="15"/>
          <c:order val="5"/>
          <c:tx>
            <c:strRef>
              <c:f>股权价值增加分析表!$A$17</c:f>
              <c:strCache>
                <c:ptCount val="1"/>
                <c:pt idx="0">
                  <c:v>资产减值损失率</c:v>
                </c:pt>
              </c:strCache>
            </c:strRef>
          </c:tx>
          <c:val>
            <c:numRef>
              <c:f>股权价值增加分析表!$B$17:$Y$17</c:f>
              <c:numCache>
                <c:formatCode>0.00%</c:formatCode>
                <c:ptCount val="6"/>
                <c:pt idx="0">
                  <c:v>2.962716529079229E-3</c:v>
                </c:pt>
                <c:pt idx="1">
                  <c:v>1.1390570188989902E-3</c:v>
                </c:pt>
                <c:pt idx="2">
                  <c:v>5.9272205591363728E-4</c:v>
                </c:pt>
                <c:pt idx="3">
                  <c:v>1.4157422484949607E-3</c:v>
                </c:pt>
                <c:pt idx="4">
                  <c:v>1.155750121935153E-3</c:v>
                </c:pt>
                <c:pt idx="5">
                  <c:v>-3.9536933819916097E-4</c:v>
                </c:pt>
              </c:numCache>
            </c:numRef>
          </c:val>
          <c:smooth val="0"/>
        </c:ser>
        <c:ser>
          <c:idx val="17"/>
          <c:order val="6"/>
          <c:tx>
            <c:strRef>
              <c:f>股权价值增加分析表!$A$19</c:f>
              <c:strCache>
                <c:ptCount val="1"/>
                <c:pt idx="0">
                  <c:v>财务手续费率</c:v>
                </c:pt>
              </c:strCache>
            </c:strRef>
          </c:tx>
          <c:val>
            <c:numRef>
              <c:f>股权价值增加分析表!$B$19:$Y$19</c:f>
              <c:numCache>
                <c:formatCode>0.00%</c:formatCode>
                <c:ptCount val="6"/>
                <c:pt idx="0">
                  <c:v>1.0556359749845888E-3</c:v>
                </c:pt>
                <c:pt idx="1">
                  <c:v>5.1802416543638113E-4</c:v>
                </c:pt>
                <c:pt idx="2">
                  <c:v>7.214878746530023E-4</c:v>
                </c:pt>
                <c:pt idx="3">
                  <c:v>3.1120307627302991E-4</c:v>
                </c:pt>
                <c:pt idx="4">
                  <c:v>3.8739203665332959E-4</c:v>
                </c:pt>
                <c:pt idx="5">
                  <c:v>6.0089937041359152E-4</c:v>
                </c:pt>
              </c:numCache>
            </c:numRef>
          </c:val>
          <c:smooth val="0"/>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-1.6154085203242591E-2</c:v>
                </c:pt>
                <c:pt idx="1">
                  <c:v>4.3936157163816398E-3</c:v>
                </c:pt>
                <c:pt idx="2">
                  <c:v>-1.5937847027972002E-3</c:v>
                </c:pt>
                <c:pt idx="3">
                  <c:v>2.0772308824273049E-2</c:v>
                </c:pt>
                <c:pt idx="4">
                  <c:v>5.5357366279929654E-2</c:v>
                </c:pt>
                <c:pt idx="5">
                  <c:v>6.9527887671133604E-2</c:v>
                </c:pt>
              </c:numCache>
            </c:numRef>
          </c:val>
          <c:smooth val="0"/>
        </c:ser>
        <c:ser>
          <c:idx val="20"/>
          <c:order val="8"/>
          <c:tx>
            <c:strRef>
              <c:f>股权价值增加分析表!$A$22</c:f>
              <c:strCache>
                <c:ptCount val="1"/>
                <c:pt idx="0">
                  <c:v>总费用率</c:v>
                </c:pt>
              </c:strCache>
            </c:strRef>
          </c:tx>
          <c:val>
            <c:numRef>
              <c:f>股权价值增加分析表!$B$22:$Y$22</c:f>
              <c:numCache>
                <c:formatCode>0.00%</c:formatCode>
                <c:ptCount val="6"/>
                <c:pt idx="0">
                  <c:v>0.17553027718376724</c:v>
                </c:pt>
                <c:pt idx="1">
                  <c:v>0.1875785473604405</c:v>
                </c:pt>
                <c:pt idx="2">
                  <c:v>0.16926842034670025</c:v>
                </c:pt>
                <c:pt idx="3">
                  <c:v>0.20848502143069514</c:v>
                </c:pt>
                <c:pt idx="4">
                  <c:v>0.24045002779867769</c:v>
                </c:pt>
                <c:pt idx="5">
                  <c:v>0.27840283039578517</c:v>
                </c:pt>
              </c:numCache>
            </c:numRef>
          </c:val>
          <c:smooth val="0"/>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0.34872858152486225</c:v>
                </c:pt>
                <c:pt idx="1">
                  <c:v>0.34514276643881991</c:v>
                </c:pt>
                <c:pt idx="2">
                  <c:v>0.37848721664002943</c:v>
                </c:pt>
                <c:pt idx="3">
                  <c:v>0.37464079209982681</c:v>
                </c:pt>
                <c:pt idx="4">
                  <c:v>0.42663760326038663</c:v>
                </c:pt>
                <c:pt idx="5">
                  <c:v>0.41858616796709958</c:v>
                </c:pt>
              </c:numCache>
            </c:numRef>
          </c:val>
          <c:smooth val="0"/>
        </c:ser>
        <c:dLbls>
          <c:showLegendKey val="0"/>
          <c:showVal val="0"/>
          <c:showCatName val="0"/>
          <c:showSerName val="0"/>
          <c:showPercent val="0"/>
          <c:showBubbleSize val="0"/>
        </c:dLbls>
        <c:marker val="1"/>
        <c:smooth val="0"/>
        <c:axId val="225018880"/>
        <c:axId val="224526912"/>
      </c:lineChart>
      <c:catAx>
        <c:axId val="225018880"/>
        <c:scaling>
          <c:orientation val="minMax"/>
        </c:scaling>
        <c:delete val="0"/>
        <c:axPos val="b"/>
        <c:majorTickMark val="out"/>
        <c:minorTickMark val="none"/>
        <c:tickLblPos val="nextTo"/>
        <c:crossAx val="224526912"/>
        <c:crosses val="autoZero"/>
        <c:auto val="1"/>
        <c:lblAlgn val="ctr"/>
        <c:lblOffset val="100"/>
        <c:noMultiLvlLbl val="0"/>
      </c:catAx>
      <c:valAx>
        <c:axId val="224526912"/>
        <c:scaling>
          <c:orientation val="minMax"/>
        </c:scaling>
        <c:delete val="0"/>
        <c:axPos val="l"/>
        <c:majorGridlines/>
        <c:numFmt formatCode="0.00%" sourceLinked="1"/>
        <c:majorTickMark val="out"/>
        <c:minorTickMark val="none"/>
        <c:tickLblPos val="nextTo"/>
        <c:crossAx val="2250188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0.98366140508468047</c:v>
                </c:pt>
                <c:pt idx="1">
                  <c:v>0.98428290815202357</c:v>
                </c:pt>
                <c:pt idx="2">
                  <c:v>0.98112913393109813</c:v>
                </c:pt>
                <c:pt idx="3">
                  <c:v>0.95872380442261573</c:v>
                </c:pt>
                <c:pt idx="4">
                  <c:v>0.92938602740595422</c:v>
                </c:pt>
                <c:pt idx="5">
                  <c:v>0.92040254418769962</c:v>
                </c:pt>
              </c:numCache>
            </c:numRef>
          </c:val>
          <c:smooth val="0"/>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3.2228851245841269E-3</c:v>
                </c:pt>
                <c:pt idx="1">
                  <c:v>1.3348256652467025E-3</c:v>
                </c:pt>
                <c:pt idx="2">
                  <c:v>3.7616552903687438E-3</c:v>
                </c:pt>
                <c:pt idx="3">
                  <c:v>6.8585283395452947E-3</c:v>
                </c:pt>
                <c:pt idx="4">
                  <c:v>0</c:v>
                </c:pt>
                <c:pt idx="5">
                  <c:v>0</c:v>
                </c:pt>
              </c:numCache>
            </c:numRef>
          </c:val>
          <c:smooth val="0"/>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1.3115709790735409E-2</c:v>
                </c:pt>
                <c:pt idx="1">
                  <c:v>1.4382266182729767E-2</c:v>
                </c:pt>
                <c:pt idx="2">
                  <c:v>1.5109210778533104E-2</c:v>
                </c:pt>
                <c:pt idx="3">
                  <c:v>3.441766723783897E-2</c:v>
                </c:pt>
                <c:pt idx="4">
                  <c:v>7.0613972594045865E-2</c:v>
                </c:pt>
                <c:pt idx="5">
                  <c:v>7.9597455812300336E-2</c:v>
                </c:pt>
              </c:numCache>
            </c:numRef>
          </c:val>
          <c:smooth val="0"/>
        </c:ser>
        <c:dLbls>
          <c:showLegendKey val="0"/>
          <c:showVal val="0"/>
          <c:showCatName val="0"/>
          <c:showSerName val="0"/>
          <c:showPercent val="0"/>
          <c:showBubbleSize val="0"/>
        </c:dLbls>
        <c:marker val="1"/>
        <c:smooth val="0"/>
        <c:axId val="225556480"/>
        <c:axId val="224529216"/>
      </c:lineChart>
      <c:catAx>
        <c:axId val="225556480"/>
        <c:scaling>
          <c:orientation val="minMax"/>
        </c:scaling>
        <c:delete val="0"/>
        <c:axPos val="b"/>
        <c:majorTickMark val="out"/>
        <c:minorTickMark val="none"/>
        <c:tickLblPos val="nextTo"/>
        <c:crossAx val="224529216"/>
        <c:crosses val="autoZero"/>
        <c:auto val="1"/>
        <c:lblAlgn val="ctr"/>
        <c:lblOffset val="100"/>
        <c:noMultiLvlLbl val="0"/>
      </c:catAx>
      <c:valAx>
        <c:axId val="224529216"/>
        <c:scaling>
          <c:orientation val="minMax"/>
        </c:scaling>
        <c:delete val="0"/>
        <c:axPos val="l"/>
        <c:majorGridlines/>
        <c:numFmt formatCode="0.00%" sourceLinked="1"/>
        <c:majorTickMark val="out"/>
        <c:minorTickMark val="none"/>
        <c:tickLblPos val="nextTo"/>
        <c:crossAx val="22555648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0.3491371675032563</c:v>
                </c:pt>
                <c:pt idx="1">
                  <c:v>0.34327987920924258</c:v>
                </c:pt>
                <c:pt idx="2">
                  <c:v>0.38021224729582948</c:v>
                </c:pt>
                <c:pt idx="3">
                  <c:v>0.38971693616411912</c:v>
                </c:pt>
                <c:pt idx="4">
                  <c:v>0.45453348615645395</c:v>
                </c:pt>
                <c:pt idx="5">
                  <c:v>0.43684769182312067</c:v>
                </c:pt>
                <c:pt idx="6">
                  <c:v>0.43978788662671459</c:v>
                </c:pt>
              </c:numCache>
            </c:numRef>
          </c:val>
          <c:smooth val="0"/>
        </c:ser>
        <c:dLbls>
          <c:showLegendKey val="0"/>
          <c:showVal val="0"/>
          <c:showCatName val="0"/>
          <c:showSerName val="0"/>
          <c:showPercent val="0"/>
          <c:showBubbleSize val="0"/>
        </c:dLbls>
        <c:marker val="1"/>
        <c:smooth val="0"/>
        <c:axId val="225556992"/>
        <c:axId val="224531520"/>
      </c:lineChart>
      <c:catAx>
        <c:axId val="225556992"/>
        <c:scaling>
          <c:orientation val="minMax"/>
        </c:scaling>
        <c:delete val="0"/>
        <c:axPos val="b"/>
        <c:majorTickMark val="out"/>
        <c:minorTickMark val="none"/>
        <c:tickLblPos val="nextTo"/>
        <c:crossAx val="224531520"/>
        <c:crosses val="autoZero"/>
        <c:auto val="1"/>
        <c:lblAlgn val="ctr"/>
        <c:lblOffset val="100"/>
        <c:noMultiLvlLbl val="0"/>
      </c:catAx>
      <c:valAx>
        <c:axId val="224531520"/>
        <c:scaling>
          <c:orientation val="minMax"/>
        </c:scaling>
        <c:delete val="0"/>
        <c:axPos val="l"/>
        <c:majorGridlines/>
        <c:numFmt formatCode="0.00%" sourceLinked="1"/>
        <c:majorTickMark val="out"/>
        <c:minorTickMark val="none"/>
        <c:tickLblPos val="nextTo"/>
        <c:crossAx val="225556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股权价值增加分析表!$A$49</c:f>
              <c:strCache>
                <c:ptCount val="1"/>
                <c:pt idx="0">
                  <c:v>环比增长</c:v>
                </c:pt>
              </c:strCache>
            </c:strRef>
          </c:tx>
          <c:val>
            <c:numRef>
              <c:f>股权价值增加分析表!$B$49:$Y$49</c:f>
              <c:numCache>
                <c:formatCode>0.00%</c:formatCode>
                <c:ptCount val="6"/>
                <c:pt idx="0">
                  <c:v>0.16307102365454978</c:v>
                </c:pt>
                <c:pt idx="1">
                  <c:v>0.40888692323423659</c:v>
                </c:pt>
                <c:pt idx="2">
                  <c:v>0.76788917689309744</c:v>
                </c:pt>
                <c:pt idx="3">
                  <c:v>0.18130580611252639</c:v>
                </c:pt>
                <c:pt idx="4">
                  <c:v>0.20478578589262755</c:v>
                </c:pt>
                <c:pt idx="5">
                  <c:v>0.15401623112477603</c:v>
                </c:pt>
              </c:numCache>
            </c:numRef>
          </c:val>
          <c:smooth val="0"/>
        </c:ser>
        <c:dLbls>
          <c:showLegendKey val="0"/>
          <c:showVal val="0"/>
          <c:showCatName val="0"/>
          <c:showSerName val="0"/>
          <c:showPercent val="0"/>
          <c:showBubbleSize val="0"/>
        </c:dLbls>
        <c:marker val="1"/>
        <c:smooth val="0"/>
        <c:axId val="225558016"/>
        <c:axId val="224533248"/>
      </c:lineChart>
      <c:catAx>
        <c:axId val="225558016"/>
        <c:scaling>
          <c:orientation val="minMax"/>
        </c:scaling>
        <c:delete val="0"/>
        <c:axPos val="b"/>
        <c:majorTickMark val="out"/>
        <c:minorTickMark val="none"/>
        <c:tickLblPos val="nextTo"/>
        <c:crossAx val="224533248"/>
        <c:crosses val="autoZero"/>
        <c:auto val="1"/>
        <c:lblAlgn val="ctr"/>
        <c:lblOffset val="100"/>
        <c:noMultiLvlLbl val="0"/>
      </c:catAx>
      <c:valAx>
        <c:axId val="224533248"/>
        <c:scaling>
          <c:orientation val="minMax"/>
        </c:scaling>
        <c:delete val="0"/>
        <c:axPos val="l"/>
        <c:majorGridlines/>
        <c:numFmt formatCode="0.00%" sourceLinked="1"/>
        <c:majorTickMark val="out"/>
        <c:minorTickMark val="none"/>
        <c:tickLblPos val="nextTo"/>
        <c:crossAx val="2255580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0.98366140508468047</c:v>
                </c:pt>
                <c:pt idx="1">
                  <c:v>0.98428290815202357</c:v>
                </c:pt>
                <c:pt idx="2">
                  <c:v>0.98112913393109813</c:v>
                </c:pt>
                <c:pt idx="3">
                  <c:v>0.95872380442261573</c:v>
                </c:pt>
                <c:pt idx="4">
                  <c:v>0.92938602740595422</c:v>
                </c:pt>
                <c:pt idx="5">
                  <c:v>0.92040254418769962</c:v>
                </c:pt>
              </c:numCache>
            </c:numRef>
          </c:val>
          <c:smooth val="0"/>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3.2228851245841269E-3</c:v>
                </c:pt>
                <c:pt idx="1">
                  <c:v>1.3348256652467025E-3</c:v>
                </c:pt>
                <c:pt idx="2">
                  <c:v>3.7616552903687438E-3</c:v>
                </c:pt>
                <c:pt idx="3">
                  <c:v>6.8585283395452947E-3</c:v>
                </c:pt>
                <c:pt idx="4">
                  <c:v>0</c:v>
                </c:pt>
                <c:pt idx="5">
                  <c:v>0</c:v>
                </c:pt>
              </c:numCache>
            </c:numRef>
          </c:val>
          <c:smooth val="0"/>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1.3115709790735409E-2</c:v>
                </c:pt>
                <c:pt idx="1">
                  <c:v>1.4382266182729767E-2</c:v>
                </c:pt>
                <c:pt idx="2">
                  <c:v>1.5109210778533104E-2</c:v>
                </c:pt>
                <c:pt idx="3">
                  <c:v>3.441766723783897E-2</c:v>
                </c:pt>
                <c:pt idx="4">
                  <c:v>7.0613972594045865E-2</c:v>
                </c:pt>
                <c:pt idx="5">
                  <c:v>7.9597455812300336E-2</c:v>
                </c:pt>
              </c:numCache>
            </c:numRef>
          </c:val>
          <c:smooth val="0"/>
        </c:ser>
        <c:dLbls>
          <c:showLegendKey val="0"/>
          <c:showVal val="0"/>
          <c:showCatName val="0"/>
          <c:showSerName val="0"/>
          <c:showPercent val="0"/>
          <c:showBubbleSize val="0"/>
        </c:dLbls>
        <c:marker val="1"/>
        <c:smooth val="0"/>
        <c:axId val="226140160"/>
        <c:axId val="225468992"/>
      </c:lineChart>
      <c:catAx>
        <c:axId val="226140160"/>
        <c:scaling>
          <c:orientation val="minMax"/>
        </c:scaling>
        <c:delete val="0"/>
        <c:axPos val="b"/>
        <c:majorTickMark val="out"/>
        <c:minorTickMark val="none"/>
        <c:tickLblPos val="nextTo"/>
        <c:crossAx val="225468992"/>
        <c:crosses val="autoZero"/>
        <c:auto val="1"/>
        <c:lblAlgn val="ctr"/>
        <c:lblOffset val="100"/>
        <c:noMultiLvlLbl val="0"/>
      </c:catAx>
      <c:valAx>
        <c:axId val="225468992"/>
        <c:scaling>
          <c:orientation val="minMax"/>
        </c:scaling>
        <c:delete val="0"/>
        <c:axPos val="l"/>
        <c:majorGridlines/>
        <c:numFmt formatCode="0.00%" sourceLinked="1"/>
        <c:majorTickMark val="out"/>
        <c:minorTickMark val="none"/>
        <c:tickLblPos val="nextTo"/>
        <c:crossAx val="22614016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1.5186093288273139E-2</c:v>
                </c:pt>
                <c:pt idx="1">
                  <c:v>2.1029699377917876E-2</c:v>
                </c:pt>
                <c:pt idx="2">
                  <c:v>1.4399175192907676E-2</c:v>
                </c:pt>
                <c:pt idx="3">
                  <c:v>2.6956178663207764E-3</c:v>
                </c:pt>
                <c:pt idx="4">
                  <c:v>9.8456680947950348E-3</c:v>
                </c:pt>
                <c:pt idx="5">
                  <c:v>3.9443350626609419E-2</c:v>
                </c:pt>
              </c:numCache>
            </c:numRef>
          </c:val>
          <c:smooth val="0"/>
        </c:ser>
        <c:dLbls>
          <c:showLegendKey val="0"/>
          <c:showVal val="0"/>
          <c:showCatName val="0"/>
          <c:showSerName val="0"/>
          <c:showPercent val="0"/>
          <c:showBubbleSize val="0"/>
        </c:dLbls>
        <c:marker val="1"/>
        <c:smooth val="0"/>
        <c:axId val="226140672"/>
        <c:axId val="225471296"/>
      </c:lineChart>
      <c:catAx>
        <c:axId val="226140672"/>
        <c:scaling>
          <c:orientation val="minMax"/>
        </c:scaling>
        <c:delete val="0"/>
        <c:axPos val="b"/>
        <c:majorTickMark val="out"/>
        <c:minorTickMark val="none"/>
        <c:tickLblPos val="nextTo"/>
        <c:crossAx val="225471296"/>
        <c:crosses val="autoZero"/>
        <c:auto val="1"/>
        <c:lblAlgn val="ctr"/>
        <c:lblOffset val="100"/>
        <c:noMultiLvlLbl val="0"/>
      </c:catAx>
      <c:valAx>
        <c:axId val="225471296"/>
        <c:scaling>
          <c:orientation val="minMax"/>
        </c:scaling>
        <c:delete val="0"/>
        <c:axPos val="l"/>
        <c:majorGridlines/>
        <c:numFmt formatCode="0.00%" sourceLinked="1"/>
        <c:majorTickMark val="out"/>
        <c:minorTickMark val="none"/>
        <c:tickLblPos val="nextTo"/>
        <c:crossAx val="22614067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3023831231.2600002</c:v>
                </c:pt>
                <c:pt idx="1">
                  <c:v>2644228901.6500001</c:v>
                </c:pt>
                <c:pt idx="2">
                  <c:v>1694513980</c:v>
                </c:pt>
                <c:pt idx="3">
                  <c:v>935119130.20000005</c:v>
                </c:pt>
                <c:pt idx="4">
                  <c:v>678715861.76999998</c:v>
                </c:pt>
                <c:pt idx="5">
                  <c:v>586157062.79999995</c:v>
                </c:pt>
              </c:numCache>
            </c:numRef>
          </c:val>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1113022779.3699999</c:v>
                </c:pt>
                <c:pt idx="1">
                  <c:v>1014187220.09</c:v>
                </c:pt>
                <c:pt idx="2">
                  <c:v>582067363.26999998</c:v>
                </c:pt>
                <c:pt idx="3">
                  <c:v>306886789.69</c:v>
                </c:pt>
                <c:pt idx="4">
                  <c:v>198128917.91</c:v>
                </c:pt>
                <c:pt idx="5">
                  <c:v>177879156.28</c:v>
                </c:pt>
              </c:numCache>
            </c:numRef>
          </c:val>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1910808451.8900003</c:v>
                </c:pt>
                <c:pt idx="1">
                  <c:v>1630041681.5599999</c:v>
                </c:pt>
                <c:pt idx="2">
                  <c:v>1112446616.73</c:v>
                </c:pt>
                <c:pt idx="3">
                  <c:v>628232340.50999999</c:v>
                </c:pt>
                <c:pt idx="4">
                  <c:v>480586943.86000001</c:v>
                </c:pt>
                <c:pt idx="5">
                  <c:v>408277906.51999998</c:v>
                </c:pt>
              </c:numCache>
            </c:numRef>
          </c:val>
        </c:ser>
        <c:dLbls>
          <c:showLegendKey val="0"/>
          <c:showVal val="0"/>
          <c:showCatName val="0"/>
          <c:showSerName val="0"/>
          <c:showPercent val="0"/>
          <c:showBubbleSize val="0"/>
        </c:dLbls>
        <c:gapWidth val="150"/>
        <c:axId val="226141696"/>
        <c:axId val="225473024"/>
      </c:barChart>
      <c:catAx>
        <c:axId val="226141696"/>
        <c:scaling>
          <c:orientation val="minMax"/>
        </c:scaling>
        <c:delete val="0"/>
        <c:axPos val="b"/>
        <c:majorTickMark val="out"/>
        <c:minorTickMark val="none"/>
        <c:tickLblPos val="nextTo"/>
        <c:crossAx val="225473024"/>
        <c:crosses val="autoZero"/>
        <c:auto val="1"/>
        <c:lblAlgn val="ctr"/>
        <c:lblOffset val="100"/>
        <c:noMultiLvlLbl val="0"/>
      </c:catAx>
      <c:valAx>
        <c:axId val="225473024"/>
        <c:scaling>
          <c:orientation val="minMax"/>
        </c:scaling>
        <c:delete val="0"/>
        <c:axPos val="l"/>
        <c:majorGridlines/>
        <c:numFmt formatCode="#,##0.00_ " sourceLinked="1"/>
        <c:majorTickMark val="out"/>
        <c:minorTickMark val="none"/>
        <c:tickLblPos val="nextTo"/>
        <c:crossAx val="2261416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股权价值增加分析表!$A$3</c:f>
              <c:strCache>
                <c:ptCount val="1"/>
                <c:pt idx="0">
                  <c:v>营业收入增长率%</c:v>
                </c:pt>
              </c:strCache>
            </c:strRef>
          </c:tx>
          <c:val>
            <c:numRef>
              <c:f>股权价值增加分析表!$B$3:$Y$3</c:f>
              <c:numCache>
                <c:formatCode>0.00%</c:formatCode>
                <c:ptCount val="6"/>
                <c:pt idx="0">
                  <c:v>0.14355880059140422</c:v>
                </c:pt>
                <c:pt idx="1">
                  <c:v>0.56046449475146853</c:v>
                </c:pt>
                <c:pt idx="2">
                  <c:v>0.8120835359635763</c:v>
                </c:pt>
                <c:pt idx="3">
                  <c:v>0.37777703877633673</c:v>
                </c:pt>
                <c:pt idx="4">
                  <c:v>0.157907845600048</c:v>
                </c:pt>
                <c:pt idx="5">
                  <c:v>0.16178331468622453</c:v>
                </c:pt>
              </c:numCache>
            </c:numRef>
          </c:val>
          <c:smooth val="0"/>
        </c:ser>
        <c:ser>
          <c:idx val="4"/>
          <c:order val="1"/>
          <c:tx>
            <c:strRef>
              <c:f>股权价值增加分析表!$A$6</c:f>
              <c:strCache>
                <c:ptCount val="1"/>
                <c:pt idx="0">
                  <c:v>营业成本增长率</c:v>
                </c:pt>
              </c:strCache>
            </c:strRef>
          </c:tx>
          <c:val>
            <c:numRef>
              <c:f>股权价值增加分析表!$B$6:$Y$6</c:f>
              <c:numCache>
                <c:formatCode>0.00%</c:formatCode>
                <c:ptCount val="6"/>
                <c:pt idx="0">
                  <c:v>9.7452972510567712E-2</c:v>
                </c:pt>
                <c:pt idx="1">
                  <c:v>0.74238805349331238</c:v>
                </c:pt>
                <c:pt idx="2">
                  <c:v>0.89668432407263976</c:v>
                </c:pt>
                <c:pt idx="3">
                  <c:v>0.54892477548079699</c:v>
                </c:pt>
                <c:pt idx="4">
                  <c:v>0.1138399914497278</c:v>
                </c:pt>
                <c:pt idx="5">
                  <c:v>0.41987498437319909</c:v>
                </c:pt>
              </c:numCache>
            </c:numRef>
          </c:val>
          <c:smooth val="0"/>
        </c:ser>
        <c:ser>
          <c:idx val="7"/>
          <c:order val="2"/>
          <c:tx>
            <c:strRef>
              <c:f>股权价值增加分析表!$A$9</c:f>
              <c:strCache>
                <c:ptCount val="1"/>
                <c:pt idx="0">
                  <c:v>毛利增长率</c:v>
                </c:pt>
              </c:strCache>
            </c:strRef>
          </c:tx>
          <c:val>
            <c:numRef>
              <c:f>股权价值增加分析表!$B$9:$Y$9</c:f>
              <c:numCache>
                <c:formatCode>0.00%</c:formatCode>
                <c:ptCount val="6"/>
                <c:pt idx="0">
                  <c:v>0.17224514778131195</c:v>
                </c:pt>
                <c:pt idx="1">
                  <c:v>0.4652763171247295</c:v>
                </c:pt>
                <c:pt idx="2">
                  <c:v>0.77075668506163519</c:v>
                </c:pt>
                <c:pt idx="3">
                  <c:v>0.30721890916164923</c:v>
                </c:pt>
                <c:pt idx="4">
                  <c:v>0.17710739715585833</c:v>
                </c:pt>
                <c:pt idx="5">
                  <c:v>7.6528558544444139E-2</c:v>
                </c:pt>
              </c:numCache>
            </c:numRef>
          </c:val>
          <c:smooth val="0"/>
        </c:ser>
        <c:dLbls>
          <c:showLegendKey val="0"/>
          <c:showVal val="0"/>
          <c:showCatName val="0"/>
          <c:showSerName val="0"/>
          <c:showPercent val="0"/>
          <c:showBubbleSize val="0"/>
        </c:dLbls>
        <c:marker val="1"/>
        <c:smooth val="0"/>
        <c:axId val="226142208"/>
        <c:axId val="225475328"/>
      </c:lineChart>
      <c:catAx>
        <c:axId val="226142208"/>
        <c:scaling>
          <c:orientation val="minMax"/>
        </c:scaling>
        <c:delete val="0"/>
        <c:axPos val="b"/>
        <c:majorTickMark val="out"/>
        <c:minorTickMark val="none"/>
        <c:tickLblPos val="nextTo"/>
        <c:crossAx val="225475328"/>
        <c:crosses val="autoZero"/>
        <c:auto val="1"/>
        <c:lblAlgn val="ctr"/>
        <c:lblOffset val="100"/>
        <c:noMultiLvlLbl val="0"/>
      </c:catAx>
      <c:valAx>
        <c:axId val="225475328"/>
        <c:scaling>
          <c:orientation val="minMax"/>
        </c:scaling>
        <c:delete val="0"/>
        <c:axPos val="l"/>
        <c:majorGridlines/>
        <c:numFmt formatCode="0.00%" sourceLinked="1"/>
        <c:majorTickMark val="out"/>
        <c:minorTickMark val="none"/>
        <c:tickLblPos val="nextTo"/>
        <c:crossAx val="226142208"/>
        <c:crosses val="autoZero"/>
        <c:crossBetween val="between"/>
      </c:valAx>
    </c:plotArea>
    <c:legend>
      <c:legendPos val="r"/>
      <c:layout>
        <c:manualLayout>
          <c:xMode val="edge"/>
          <c:yMode val="edge"/>
          <c:x val="0.70902919212491511"/>
          <c:y val="0.30236458864977628"/>
          <c:w val="0.2583484026522001"/>
          <c:h val="0.47901757313448401"/>
        </c:manualLayout>
      </c:layout>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0.12284500220243533</c:v>
                </c:pt>
                <c:pt idx="1">
                  <c:v>0</c:v>
                </c:pt>
                <c:pt idx="2">
                  <c:v>2.4335750546836444E-2</c:v>
                </c:pt>
                <c:pt idx="3">
                  <c:v>2.6831484917706414E-2</c:v>
                </c:pt>
                <c:pt idx="4">
                  <c:v>0</c:v>
                </c:pt>
                <c:pt idx="5">
                  <c:v>0</c:v>
                </c:pt>
              </c:numCache>
            </c:numRef>
          </c:val>
          <c:smooth val="0"/>
        </c:ser>
        <c:dLbls>
          <c:showLegendKey val="0"/>
          <c:showVal val="0"/>
          <c:showCatName val="0"/>
          <c:showSerName val="0"/>
          <c:showPercent val="0"/>
          <c:showBubbleSize val="0"/>
        </c:dLbls>
        <c:marker val="1"/>
        <c:smooth val="0"/>
        <c:axId val="226143744"/>
        <c:axId val="226026624"/>
      </c:lineChart>
      <c:catAx>
        <c:axId val="226143744"/>
        <c:scaling>
          <c:orientation val="minMax"/>
        </c:scaling>
        <c:delete val="0"/>
        <c:axPos val="b"/>
        <c:majorTickMark val="out"/>
        <c:minorTickMark val="none"/>
        <c:tickLblPos val="nextTo"/>
        <c:crossAx val="226026624"/>
        <c:crosses val="autoZero"/>
        <c:auto val="1"/>
        <c:lblAlgn val="ctr"/>
        <c:lblOffset val="100"/>
        <c:noMultiLvlLbl val="0"/>
      </c:catAx>
      <c:valAx>
        <c:axId val="226026624"/>
        <c:scaling>
          <c:orientation val="minMax"/>
        </c:scaling>
        <c:delete val="0"/>
        <c:axPos val="l"/>
        <c:majorGridlines/>
        <c:numFmt formatCode="0.00%" sourceLinked="1"/>
        <c:majorTickMark val="out"/>
        <c:minorTickMark val="none"/>
        <c:tickLblPos val="nextTo"/>
        <c:crossAx val="22614374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7.9891219181807329E-3</c:v>
                </c:pt>
                <c:pt idx="1">
                  <c:v>8.9046218999233942E-3</c:v>
                </c:pt>
                <c:pt idx="2">
                  <c:v>6.4154559532141747E-3</c:v>
                </c:pt>
                <c:pt idx="3">
                  <c:v>1.230662499364291E-2</c:v>
                </c:pt>
                <c:pt idx="4">
                  <c:v>2.4230607612918932E-2</c:v>
                </c:pt>
                <c:pt idx="5">
                  <c:v>1.4857379247418914E-2</c:v>
                </c:pt>
              </c:numCache>
            </c:numRef>
          </c:val>
          <c:smooth val="0"/>
        </c:ser>
        <c:dLbls>
          <c:showLegendKey val="0"/>
          <c:showVal val="0"/>
          <c:showCatName val="0"/>
          <c:showSerName val="0"/>
          <c:showPercent val="0"/>
          <c:showBubbleSize val="0"/>
        </c:dLbls>
        <c:marker val="1"/>
        <c:smooth val="0"/>
        <c:axId val="229372416"/>
        <c:axId val="226028352"/>
      </c:lineChart>
      <c:catAx>
        <c:axId val="229372416"/>
        <c:scaling>
          <c:orientation val="minMax"/>
        </c:scaling>
        <c:delete val="0"/>
        <c:axPos val="b"/>
        <c:majorTickMark val="out"/>
        <c:minorTickMark val="none"/>
        <c:tickLblPos val="nextTo"/>
        <c:crossAx val="226028352"/>
        <c:crosses val="autoZero"/>
        <c:auto val="1"/>
        <c:lblAlgn val="ctr"/>
        <c:lblOffset val="100"/>
        <c:noMultiLvlLbl val="0"/>
      </c:catAx>
      <c:valAx>
        <c:axId val="226028352"/>
        <c:scaling>
          <c:orientation val="minMax"/>
        </c:scaling>
        <c:delete val="0"/>
        <c:axPos val="l"/>
        <c:majorGridlines/>
        <c:numFmt formatCode="0.00%" sourceLinked="1"/>
        <c:majorTickMark val="out"/>
        <c:minorTickMark val="none"/>
        <c:tickLblPos val="nextTo"/>
        <c:crossAx val="2293724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-9.3830518086141677</c:v>
                </c:pt>
                <c:pt idx="1">
                  <c:v>-36.635801892596611</c:v>
                </c:pt>
                <c:pt idx="2">
                  <c:v>-4.0699015882173057</c:v>
                </c:pt>
                <c:pt idx="3">
                  <c:v>-3.1501150741623847</c:v>
                </c:pt>
                <c:pt idx="4">
                  <c:v>6.0048059838935934</c:v>
                </c:pt>
                <c:pt idx="5">
                  <c:v>-4.9465141335668523</c:v>
                </c:pt>
              </c:numCache>
            </c:numRef>
          </c:val>
          <c:smooth val="0"/>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0.49375361603035184</c:v>
                </c:pt>
                <c:pt idx="1">
                  <c:v>0.47775860650482599</c:v>
                </c:pt>
                <c:pt idx="2">
                  <c:v>0.33472177023441269</c:v>
                </c:pt>
                <c:pt idx="3">
                  <c:v>0.3511037326649798</c:v>
                </c:pt>
                <c:pt idx="4">
                  <c:v>0.30971477698497973</c:v>
                </c:pt>
                <c:pt idx="5">
                  <c:v>0.34622615841070076</c:v>
                </c:pt>
              </c:numCache>
            </c:numRef>
          </c:val>
          <c:smooth val="0"/>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1.6348546413883784</c:v>
                </c:pt>
                <c:pt idx="1">
                  <c:v>1.7634163209854021</c:v>
                </c:pt>
                <c:pt idx="2">
                  <c:v>1.1006790590959612</c:v>
                </c:pt>
                <c:pt idx="3">
                  <c:v>0.91503137032347615</c:v>
                </c:pt>
                <c:pt idx="4">
                  <c:v>0.74749908960447409</c:v>
                </c:pt>
                <c:pt idx="5">
                  <c:v>0.41042703486361815</c:v>
                </c:pt>
              </c:numCache>
            </c:numRef>
          </c:val>
          <c:smooth val="0"/>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88.412289233202429</c:v>
                </c:pt>
                <c:pt idx="1">
                  <c:v>0</c:v>
                </c:pt>
                <c:pt idx="2">
                  <c:v>13.11318023133474</c:v>
                </c:pt>
                <c:pt idx="3">
                  <c:v>7.428804061356189</c:v>
                </c:pt>
                <c:pt idx="4">
                  <c:v>0</c:v>
                </c:pt>
                <c:pt idx="5">
                  <c:v>0</c:v>
                </c:pt>
              </c:numCache>
            </c:numRef>
          </c:val>
          <c:smooth val="0"/>
        </c:ser>
        <c:dLbls>
          <c:showLegendKey val="0"/>
          <c:showVal val="0"/>
          <c:showCatName val="0"/>
          <c:showSerName val="0"/>
          <c:showPercent val="0"/>
          <c:showBubbleSize val="0"/>
        </c:dLbls>
        <c:marker val="1"/>
        <c:smooth val="0"/>
        <c:axId val="229373440"/>
        <c:axId val="226030080"/>
      </c:lineChart>
      <c:catAx>
        <c:axId val="229373440"/>
        <c:scaling>
          <c:orientation val="minMax"/>
        </c:scaling>
        <c:delete val="0"/>
        <c:axPos val="b"/>
        <c:majorTickMark val="out"/>
        <c:minorTickMark val="none"/>
        <c:tickLblPos val="nextTo"/>
        <c:crossAx val="226030080"/>
        <c:crosses val="autoZero"/>
        <c:auto val="1"/>
        <c:lblAlgn val="ctr"/>
        <c:lblOffset val="100"/>
        <c:noMultiLvlLbl val="0"/>
      </c:catAx>
      <c:valAx>
        <c:axId val="226030080"/>
        <c:scaling>
          <c:orientation val="minMax"/>
        </c:scaling>
        <c:delete val="0"/>
        <c:axPos val="l"/>
        <c:majorGridlines/>
        <c:numFmt formatCode="#,##0.00_ " sourceLinked="1"/>
        <c:majorTickMark val="out"/>
        <c:minorTickMark val="none"/>
        <c:tickLblPos val="nextTo"/>
        <c:crossAx val="229373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0.8968881811297128</c:v>
                </c:pt>
                <c:pt idx="1">
                  <c:v>0.84806200781472618</c:v>
                </c:pt>
                <c:pt idx="2">
                  <c:v>0.61063803667460903</c:v>
                </c:pt>
                <c:pt idx="3">
                  <c:v>0.33539519799638712</c:v>
                </c:pt>
                <c:pt idx="4">
                  <c:v>0.30971477698497973</c:v>
                </c:pt>
                <c:pt idx="5">
                  <c:v>0.3462261584107007</c:v>
                </c:pt>
              </c:numCache>
            </c:numRef>
          </c:val>
          <c:smooth val="0"/>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1.7905741005209213</c:v>
                </c:pt>
                <c:pt idx="1">
                  <c:v>1.4747185919271524</c:v>
                </c:pt>
                <c:pt idx="2">
                  <c:v>0.9632997394890459</c:v>
                </c:pt>
                <c:pt idx="3">
                  <c:v>0.56639796675653642</c:v>
                </c:pt>
                <c:pt idx="4">
                  <c:v>0.64252209732426069</c:v>
                </c:pt>
                <c:pt idx="5">
                  <c:v>0.70621059594600066</c:v>
                </c:pt>
              </c:numCache>
            </c:numRef>
          </c:val>
          <c:smooth val="0"/>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13.121640624067448</c:v>
                </c:pt>
                <c:pt idx="1">
                  <c:v>22.415518390584687</c:v>
                </c:pt>
                <c:pt idx="2">
                  <c:v>16.03484340738639</c:v>
                </c:pt>
                <c:pt idx="3">
                  <c:v>4.2179625351895265</c:v>
                </c:pt>
                <c:pt idx="4">
                  <c:v>1.5185312443041488</c:v>
                </c:pt>
                <c:pt idx="5">
                  <c:v>3.3668206520158499</c:v>
                </c:pt>
              </c:numCache>
            </c:numRef>
          </c:val>
          <c:smooth val="0"/>
        </c:ser>
        <c:ser>
          <c:idx val="10"/>
          <c:order val="3"/>
          <c:tx>
            <c:strRef>
              <c:f>股东权益回报率分析表!$A$93</c:f>
              <c:strCache>
                <c:ptCount val="1"/>
                <c:pt idx="0">
                  <c:v>无形资产周转率</c:v>
                </c:pt>
              </c:strCache>
            </c:strRef>
          </c:tx>
          <c:val>
            <c:numRef>
              <c:f>股东权益回报率分析表!$B$93:$Y$93</c:f>
              <c:numCache>
                <c:formatCode>#,##0.00_ </c:formatCode>
                <c:ptCount val="6"/>
                <c:pt idx="0">
                  <c:v>2.6413417448256404</c:v>
                </c:pt>
                <c:pt idx="1">
                  <c:v>2.6971622788828782</c:v>
                </c:pt>
                <c:pt idx="2">
                  <c:v>2.4225723947451212</c:v>
                </c:pt>
                <c:pt idx="3">
                  <c:v>1.2821988000258864</c:v>
                </c:pt>
                <c:pt idx="4">
                  <c:v>1.0164898225206338</c:v>
                </c:pt>
                <c:pt idx="5">
                  <c:v>0.85757442302466924</c:v>
                </c:pt>
              </c:numCache>
            </c:numRef>
          </c:val>
          <c:smooth val="0"/>
        </c:ser>
        <c:dLbls>
          <c:showLegendKey val="0"/>
          <c:showVal val="0"/>
          <c:showCatName val="0"/>
          <c:showSerName val="0"/>
          <c:showPercent val="0"/>
          <c:showBubbleSize val="0"/>
        </c:dLbls>
        <c:marker val="1"/>
        <c:smooth val="0"/>
        <c:axId val="229374464"/>
        <c:axId val="226032384"/>
      </c:lineChart>
      <c:catAx>
        <c:axId val="229374464"/>
        <c:scaling>
          <c:orientation val="minMax"/>
        </c:scaling>
        <c:delete val="0"/>
        <c:axPos val="b"/>
        <c:majorTickMark val="out"/>
        <c:minorTickMark val="none"/>
        <c:tickLblPos val="nextTo"/>
        <c:crossAx val="226032384"/>
        <c:crosses val="autoZero"/>
        <c:auto val="1"/>
        <c:lblAlgn val="ctr"/>
        <c:lblOffset val="100"/>
        <c:noMultiLvlLbl val="0"/>
      </c:catAx>
      <c:valAx>
        <c:axId val="226032384"/>
        <c:scaling>
          <c:orientation val="minMax"/>
        </c:scaling>
        <c:delete val="0"/>
        <c:axPos val="l"/>
        <c:majorGridlines/>
        <c:numFmt formatCode="#,##0.00_ " sourceLinked="1"/>
        <c:majorTickMark val="out"/>
        <c:minorTickMark val="none"/>
        <c:tickLblPos val="nextTo"/>
        <c:crossAx val="22937446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股东权益回报率分析表!$A$4</c:f>
              <c:strCache>
                <c:ptCount val="1"/>
                <c:pt idx="0">
                  <c:v>股东权益回报率=净利润/股东权益</c:v>
                </c:pt>
              </c:strCache>
            </c:strRef>
          </c:tx>
          <c:val>
            <c:numRef>
              <c:f>股东权益回报率分析表!$B$4:$Y$4</c:f>
              <c:numCache>
                <c:formatCode>0.00%</c:formatCode>
                <c:ptCount val="6"/>
                <c:pt idx="0">
                  <c:v>0.14118254432963134</c:v>
                </c:pt>
                <c:pt idx="1">
                  <c:v>0.13833997443289281</c:v>
                </c:pt>
                <c:pt idx="2">
                  <c:v>0.11275268683588351</c:v>
                </c:pt>
                <c:pt idx="3">
                  <c:v>0.10369825297276028</c:v>
                </c:pt>
                <c:pt idx="4">
                  <c:v>9.6940619102089981E-2</c:v>
                </c:pt>
                <c:pt idx="5">
                  <c:v>8.7318763159012033E-2</c:v>
                </c:pt>
              </c:numCache>
            </c:numRef>
          </c:val>
          <c:smooth val="0"/>
        </c:ser>
        <c:ser>
          <c:idx val="2"/>
          <c:order val="1"/>
          <c:tx>
            <c:strRef>
              <c:f>股东权益回报率分析表!$A$6</c:f>
              <c:strCache>
                <c:ptCount val="1"/>
                <c:pt idx="0">
                  <c:v>(1)息税前利润率=息税前利润/营业收入%</c:v>
                </c:pt>
              </c:strCache>
            </c:strRef>
          </c:tx>
          <c:val>
            <c:numRef>
              <c:f>股东权益回报率分析表!$B$6:$Y$6</c:f>
              <c:numCache>
                <c:formatCode>0.00%</c:formatCode>
                <c:ptCount val="6"/>
                <c:pt idx="0">
                  <c:v>0.43112184654127894</c:v>
                </c:pt>
                <c:pt idx="1">
                  <c:v>0.44464984882221348</c:v>
                </c:pt>
                <c:pt idx="2">
                  <c:v>0.49335293865206126</c:v>
                </c:pt>
                <c:pt idx="3">
                  <c:v>0.52661699065516554</c:v>
                </c:pt>
                <c:pt idx="4">
                  <c:v>0.62228973109387364</c:v>
                </c:pt>
                <c:pt idx="5">
                  <c:v>0.60537233077932651</c:v>
                </c:pt>
              </c:numCache>
            </c:numRef>
          </c:val>
          <c:smooth val="0"/>
        </c:ser>
        <c:ser>
          <c:idx val="3"/>
          <c:order val="2"/>
          <c:tx>
            <c:strRef>
              <c:f>股东权益回报率分析表!$A$7</c:f>
              <c:strCache>
                <c:ptCount val="1"/>
                <c:pt idx="0">
                  <c:v>(2)资产总额周转率=营业收入/资产总额</c:v>
                </c:pt>
              </c:strCache>
            </c:strRef>
          </c:tx>
          <c:val>
            <c:numRef>
              <c:f>股东权益回报率分析表!$B$7:$Y$7</c:f>
              <c:numCache>
                <c:formatCode>#,##0.00_ </c:formatCode>
                <c:ptCount val="6"/>
                <c:pt idx="0">
                  <c:v>0.39343555760815019</c:v>
                </c:pt>
                <c:pt idx="1">
                  <c:v>0.37981040295133245</c:v>
                </c:pt>
                <c:pt idx="2">
                  <c:v>0.26833831305245476</c:v>
                </c:pt>
                <c:pt idx="3">
                  <c:v>0.26608608287192953</c:v>
                </c:pt>
                <c:pt idx="4">
                  <c:v>0.21127781042292063</c:v>
                </c:pt>
                <c:pt idx="5">
                  <c:v>0.19521300148262877</c:v>
                </c:pt>
              </c:numCache>
            </c:numRef>
          </c:val>
          <c:smooth val="0"/>
        </c:ser>
        <c:ser>
          <c:idx val="4"/>
          <c:order val="3"/>
          <c:tx>
            <c:strRef>
              <c:f>股东权益回报率分析表!$A$8</c:f>
              <c:strCache>
                <c:ptCount val="1"/>
                <c:pt idx="0">
                  <c:v>息税前资产回报率=息税前利润/资产总额</c:v>
                </c:pt>
              </c:strCache>
            </c:strRef>
          </c:tx>
          <c:val>
            <c:numRef>
              <c:f>股东权益回报率分析表!$B$8:$Y$8</c:f>
              <c:numCache>
                <c:formatCode>0.00%</c:formatCode>
                <c:ptCount val="6"/>
                <c:pt idx="0">
                  <c:v>0.16961866409102344</c:v>
                </c:pt>
                <c:pt idx="1">
                  <c:v>0.16888263825341396</c:v>
                </c:pt>
                <c:pt idx="2">
                  <c:v>0.13238549529736532</c:v>
                </c:pt>
                <c:pt idx="3">
                  <c:v>0.14012545221723655</c:v>
                </c:pt>
                <c:pt idx="4">
                  <c:v>0.1314760118341817</c:v>
                </c:pt>
                <c:pt idx="5">
                  <c:v>0.11817654970596708</c:v>
                </c:pt>
              </c:numCache>
            </c:numRef>
          </c:val>
          <c:smooth val="0"/>
        </c:ser>
        <c:ser>
          <c:idx val="5"/>
          <c:order val="4"/>
          <c:tx>
            <c:strRef>
              <c:f>股东权益回报率分析表!$A$9</c:f>
              <c:strCache>
                <c:ptCount val="1"/>
                <c:pt idx="0">
                  <c:v>(3)财务成本效应比率=税前利润/息税前利润</c:v>
                </c:pt>
              </c:strCache>
            </c:strRef>
          </c:tx>
          <c:val>
            <c:numRef>
              <c:f>股东权益回报率分析表!$B$9:$Y$9</c:f>
              <c:numCache>
                <c:formatCode>0.00%</c:formatCode>
                <c:ptCount val="6"/>
                <c:pt idx="0">
                  <c:v>0.98481390671172686</c:v>
                </c:pt>
                <c:pt idx="1">
                  <c:v>0.97897030062208212</c:v>
                </c:pt>
                <c:pt idx="2">
                  <c:v>0.98560082480709232</c:v>
                </c:pt>
                <c:pt idx="3">
                  <c:v>0.99730438213367922</c:v>
                </c:pt>
                <c:pt idx="4">
                  <c:v>0.99015433190520497</c:v>
                </c:pt>
                <c:pt idx="5">
                  <c:v>0.96055664937339058</c:v>
                </c:pt>
              </c:numCache>
            </c:numRef>
          </c:val>
          <c:smooth val="0"/>
        </c:ser>
        <c:ser>
          <c:idx val="8"/>
          <c:order val="5"/>
          <c:tx>
            <c:strRef>
              <c:f>股东权益回报率分析表!$A$12</c:f>
              <c:strCache>
                <c:ptCount val="1"/>
                <c:pt idx="0">
                  <c:v>(5)企业所得税效应比率=净利润/税前利润</c:v>
                </c:pt>
              </c:strCache>
            </c:strRef>
          </c:tx>
          <c:val>
            <c:numRef>
              <c:f>股东权益回报率分析表!$B$12:$Y$12</c:f>
              <c:numCache>
                <c:formatCode>0.00%</c:formatCode>
                <c:ptCount val="6"/>
                <c:pt idx="0">
                  <c:v>0.82232194599979047</c:v>
                </c:pt>
                <c:pt idx="1">
                  <c:v>0.78860710046934612</c:v>
                </c:pt>
                <c:pt idx="2">
                  <c:v>0.78192900722419423</c:v>
                </c:pt>
                <c:pt idx="3">
                  <c:v>0.74203892109502201</c:v>
                </c:pt>
                <c:pt idx="4">
                  <c:v>0.73768398927649348</c:v>
                </c:pt>
                <c:pt idx="5">
                  <c:v>0.75125001813166581</c:v>
                </c:pt>
              </c:numCache>
            </c:numRef>
          </c:val>
          <c:smooth val="0"/>
        </c:ser>
        <c:ser>
          <c:idx val="9"/>
          <c:order val="6"/>
          <c:tx>
            <c:strRef>
              <c:f>股东权益回报率分析表!$A$13</c:f>
              <c:strCache>
                <c:ptCount val="1"/>
                <c:pt idx="0">
                  <c:v>实际所得税税率=1-净利润/税前利润</c:v>
                </c:pt>
              </c:strCache>
            </c:strRef>
          </c:tx>
          <c:val>
            <c:numRef>
              <c:f>股东权益回报率分析表!$B$13:$Y$13</c:f>
              <c:numCache>
                <c:formatCode>0.00%</c:formatCode>
                <c:ptCount val="6"/>
                <c:pt idx="0">
                  <c:v>0.17767805400020953</c:v>
                </c:pt>
                <c:pt idx="1">
                  <c:v>0.21139289953065388</c:v>
                </c:pt>
                <c:pt idx="2">
                  <c:v>0.21807099277580577</c:v>
                </c:pt>
                <c:pt idx="3">
                  <c:v>0.25796107890497799</c:v>
                </c:pt>
                <c:pt idx="4">
                  <c:v>0.26231601072350652</c:v>
                </c:pt>
                <c:pt idx="5">
                  <c:v>0.24874998186833419</c:v>
                </c:pt>
              </c:numCache>
            </c:numRef>
          </c:val>
          <c:smooth val="0"/>
        </c:ser>
        <c:ser>
          <c:idx val="10"/>
          <c:order val="7"/>
          <c:tx>
            <c:strRef>
              <c:f>股东权益回报率分析表!$A$14</c:f>
              <c:strCache>
                <c:ptCount val="1"/>
                <c:pt idx="0">
                  <c:v>股东权益回报率=1*2*3*4*5</c:v>
                </c:pt>
              </c:strCache>
            </c:strRef>
          </c:tx>
          <c:val>
            <c:numRef>
              <c:f>股东权益回报率分析表!$B$14:$Y$14</c:f>
              <c:numCache>
                <c:formatCode>0.00%</c:formatCode>
                <c:ptCount val="6"/>
                <c:pt idx="0">
                  <c:v>0.14118254432963132</c:v>
                </c:pt>
                <c:pt idx="1">
                  <c:v>0.13833997443289278</c:v>
                </c:pt>
                <c:pt idx="2">
                  <c:v>0.11275268683588349</c:v>
                </c:pt>
                <c:pt idx="3">
                  <c:v>0.10369825297276027</c:v>
                </c:pt>
                <c:pt idx="4">
                  <c:v>9.6940619102089981E-2</c:v>
                </c:pt>
                <c:pt idx="5">
                  <c:v>8.7318763159012047E-2</c:v>
                </c:pt>
              </c:numCache>
            </c:numRef>
          </c:val>
          <c:smooth val="0"/>
        </c:ser>
        <c:dLbls>
          <c:showLegendKey val="0"/>
          <c:showVal val="0"/>
          <c:showCatName val="0"/>
          <c:showSerName val="0"/>
          <c:showPercent val="0"/>
          <c:showBubbleSize val="0"/>
        </c:dLbls>
        <c:marker val="1"/>
        <c:smooth val="0"/>
        <c:axId val="229576704"/>
        <c:axId val="229508224"/>
      </c:lineChart>
      <c:catAx>
        <c:axId val="229576704"/>
        <c:scaling>
          <c:orientation val="minMax"/>
        </c:scaling>
        <c:delete val="0"/>
        <c:axPos val="b"/>
        <c:majorTickMark val="out"/>
        <c:minorTickMark val="none"/>
        <c:tickLblPos val="nextTo"/>
        <c:crossAx val="229508224"/>
        <c:crosses val="autoZero"/>
        <c:auto val="1"/>
        <c:lblAlgn val="ctr"/>
        <c:lblOffset val="100"/>
        <c:noMultiLvlLbl val="0"/>
      </c:catAx>
      <c:valAx>
        <c:axId val="229508224"/>
        <c:scaling>
          <c:orientation val="minMax"/>
        </c:scaling>
        <c:delete val="0"/>
        <c:axPos val="l"/>
        <c:majorGridlines/>
        <c:numFmt formatCode="0.00%" sourceLinked="1"/>
        <c:majorTickMark val="out"/>
        <c:minorTickMark val="none"/>
        <c:tickLblPos val="nextTo"/>
        <c:crossAx val="2295767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(1)应收平均周转率=营业收入/平均应付额</c:v>
                </c:pt>
              </c:strCache>
            </c:strRef>
          </c:tx>
          <c:val>
            <c:numRef>
              <c:f>股东权益回报率分析表!$B$65:$Y$65</c:f>
              <c:numCache>
                <c:formatCode>#,##0.00_ </c:formatCode>
                <c:ptCount val="6"/>
                <c:pt idx="0">
                  <c:v>-10.77487115701971</c:v>
                </c:pt>
                <c:pt idx="1">
                  <c:v>-66.949956759275025</c:v>
                </c:pt>
                <c:pt idx="2">
                  <c:v>-137.02699665137368</c:v>
                </c:pt>
                <c:pt idx="3">
                  <c:v>-149.4551987499114</c:v>
                </c:pt>
                <c:pt idx="4">
                  <c:v>-124.34174438523441</c:v>
                </c:pt>
                <c:pt idx="5">
                  <c:v>-139.42976714492551</c:v>
                </c:pt>
              </c:numCache>
            </c:numRef>
          </c:val>
          <c:smooth val="0"/>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251.52627974649664</c:v>
                </c:pt>
                <c:pt idx="1">
                  <c:v>264.60138761382558</c:v>
                </c:pt>
                <c:pt idx="2">
                  <c:v>240.88563150573034</c:v>
                </c:pt>
                <c:pt idx="3">
                  <c:v>199.29337921980053</c:v>
                </c:pt>
                <c:pt idx="4">
                  <c:v>156.89909090683037</c:v>
                </c:pt>
                <c:pt idx="5">
                  <c:v>200.98534161574338</c:v>
                </c:pt>
              </c:numCache>
            </c:numRef>
          </c:val>
          <c:smooth val="0"/>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6.2175952221889821</c:v>
                </c:pt>
                <c:pt idx="1">
                  <c:v>5.4228116701781257</c:v>
                </c:pt>
                <c:pt idx="2">
                  <c:v>2.6989319155925302</c:v>
                </c:pt>
                <c:pt idx="3">
                  <c:v>1.8354406398934844</c:v>
                </c:pt>
                <c:pt idx="4">
                  <c:v>2.5165823647869683</c:v>
                </c:pt>
                <c:pt idx="5">
                  <c:v>-7.038764417822386</c:v>
                </c:pt>
              </c:numCache>
            </c:numRef>
          </c:val>
          <c:smooth val="0"/>
        </c:ser>
        <c:dLbls>
          <c:showLegendKey val="0"/>
          <c:showVal val="0"/>
          <c:showCatName val="0"/>
          <c:showSerName val="0"/>
          <c:showPercent val="0"/>
          <c:showBubbleSize val="0"/>
        </c:dLbls>
        <c:marker val="1"/>
        <c:smooth val="0"/>
        <c:axId val="229577216"/>
        <c:axId val="229511680"/>
      </c:lineChart>
      <c:catAx>
        <c:axId val="229577216"/>
        <c:scaling>
          <c:orientation val="minMax"/>
        </c:scaling>
        <c:delete val="0"/>
        <c:axPos val="b"/>
        <c:majorTickMark val="out"/>
        <c:minorTickMark val="none"/>
        <c:tickLblPos val="nextTo"/>
        <c:crossAx val="229511680"/>
        <c:crosses val="autoZero"/>
        <c:auto val="1"/>
        <c:lblAlgn val="ctr"/>
        <c:lblOffset val="100"/>
        <c:noMultiLvlLbl val="0"/>
      </c:catAx>
      <c:valAx>
        <c:axId val="229511680"/>
        <c:scaling>
          <c:orientation val="minMax"/>
        </c:scaling>
        <c:delete val="0"/>
        <c:axPos val="l"/>
        <c:majorGridlines/>
        <c:numFmt formatCode="#,##0.00_ " sourceLinked="1"/>
        <c:majorTickMark val="out"/>
        <c:minorTickMark val="none"/>
        <c:tickLblPos val="nextTo"/>
        <c:crossAx val="2295772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(6)息税前营运资产回报率=3*5</c:v>
                </c:pt>
              </c:strCache>
            </c:strRef>
          </c:tx>
          <c:val>
            <c:numRef>
              <c:f>股东权益回报率分析表!$B$24:$Y$24</c:f>
              <c:numCache>
                <c:formatCode>0.00%</c:formatCode>
                <c:ptCount val="6"/>
                <c:pt idx="0">
                  <c:v>-3.9791451067428345</c:v>
                </c:pt>
                <c:pt idx="1">
                  <c:v>-16.034070715809964</c:v>
                </c:pt>
                <c:pt idx="2">
                  <c:v>-1.9700071360590141</c:v>
                </c:pt>
                <c:pt idx="3">
                  <c:v>-1.5904308696479743</c:v>
                </c:pt>
                <c:pt idx="4">
                  <c:v>3.4728638146594855</c:v>
                </c:pt>
                <c:pt idx="5">
                  <c:v>-2.756129578691016</c:v>
                </c:pt>
              </c:numCache>
            </c:numRef>
          </c:val>
          <c:smooth val="0"/>
        </c:ser>
        <c:dLbls>
          <c:showLegendKey val="0"/>
          <c:showVal val="0"/>
          <c:showCatName val="0"/>
          <c:showSerName val="0"/>
          <c:showPercent val="0"/>
          <c:showBubbleSize val="0"/>
        </c:dLbls>
        <c:marker val="1"/>
        <c:smooth val="0"/>
        <c:axId val="229578240"/>
        <c:axId val="229513984"/>
      </c:lineChart>
      <c:catAx>
        <c:axId val="229578240"/>
        <c:scaling>
          <c:orientation val="minMax"/>
        </c:scaling>
        <c:delete val="0"/>
        <c:axPos val="b"/>
        <c:majorTickMark val="out"/>
        <c:minorTickMark val="none"/>
        <c:tickLblPos val="nextTo"/>
        <c:crossAx val="229513984"/>
        <c:crosses val="autoZero"/>
        <c:auto val="1"/>
        <c:lblAlgn val="ctr"/>
        <c:lblOffset val="100"/>
        <c:noMultiLvlLbl val="0"/>
      </c:catAx>
      <c:valAx>
        <c:axId val="229513984"/>
        <c:scaling>
          <c:orientation val="minMax"/>
        </c:scaling>
        <c:delete val="0"/>
        <c:axPos val="l"/>
        <c:majorGridlines/>
        <c:numFmt formatCode="0.00%" sourceLinked="1"/>
        <c:majorTickMark val="out"/>
        <c:minorTickMark val="none"/>
        <c:tickLblPos val="nextTo"/>
        <c:crossAx val="229578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0.42407792133149647</c:v>
                </c:pt>
                <c:pt idx="1">
                  <c:v>0.43766124630808589</c:v>
                </c:pt>
                <c:pt idx="2">
                  <c:v>0.484042941422059</c:v>
                </c:pt>
                <c:pt idx="3">
                  <c:v>0.50488024475450943</c:v>
                </c:pt>
                <c:pt idx="4">
                  <c:v>0.57834738107685468</c:v>
                </c:pt>
                <c:pt idx="5">
                  <c:v>0.55718623343012974</c:v>
                </c:pt>
              </c:numCache>
            </c:numRef>
          </c:val>
          <c:smooth val="0"/>
        </c:ser>
        <c:dLbls>
          <c:showLegendKey val="0"/>
          <c:showVal val="0"/>
          <c:showCatName val="0"/>
          <c:showSerName val="0"/>
          <c:showPercent val="0"/>
          <c:showBubbleSize val="0"/>
        </c:dLbls>
        <c:marker val="1"/>
        <c:smooth val="0"/>
        <c:axId val="229580288"/>
        <c:axId val="229737024"/>
      </c:lineChart>
      <c:catAx>
        <c:axId val="229580288"/>
        <c:scaling>
          <c:orientation val="minMax"/>
        </c:scaling>
        <c:delete val="0"/>
        <c:axPos val="b"/>
        <c:majorTickMark val="out"/>
        <c:minorTickMark val="none"/>
        <c:tickLblPos val="nextTo"/>
        <c:crossAx val="229737024"/>
        <c:crosses val="autoZero"/>
        <c:auto val="1"/>
        <c:lblAlgn val="ctr"/>
        <c:lblOffset val="100"/>
        <c:noMultiLvlLbl val="0"/>
      </c:catAx>
      <c:valAx>
        <c:axId val="229737024"/>
        <c:scaling>
          <c:orientation val="minMax"/>
        </c:scaling>
        <c:delete val="0"/>
        <c:axPos val="l"/>
        <c:majorGridlines/>
        <c:numFmt formatCode="0.00%" sourceLinked="1"/>
        <c:majorTickMark val="out"/>
        <c:minorTickMark val="none"/>
        <c:tickLblPos val="nextTo"/>
        <c:crossAx val="22958028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1055731871.0900004</c:v>
                </c:pt>
                <c:pt idx="1">
                  <c:v>907710577.96000016</c:v>
                </c:pt>
                <c:pt idx="2">
                  <c:v>644274968.41000021</c:v>
                </c:pt>
                <c:pt idx="3">
                  <c:v>364431762.37</c:v>
                </c:pt>
                <c:pt idx="4">
                  <c:v>308499086.75999999</c:v>
                </c:pt>
                <c:pt idx="5">
                  <c:v>256061359.92999998</c:v>
                </c:pt>
              </c:numCache>
            </c:numRef>
          </c:val>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7477779042.04</c:v>
                </c:pt>
                <c:pt idx="1">
                  <c:v>6561448212.5</c:v>
                </c:pt>
                <c:pt idx="2">
                  <c:v>5714054241.0999994</c:v>
                </c:pt>
                <c:pt idx="3">
                  <c:v>3514348139.1700001</c:v>
                </c:pt>
                <c:pt idx="4">
                  <c:v>3182351109.5500002</c:v>
                </c:pt>
                <c:pt idx="5">
                  <c:v>2932489543.6699996</c:v>
                </c:pt>
              </c:numCache>
            </c:numRef>
          </c:val>
        </c:ser>
        <c:dLbls>
          <c:showLegendKey val="0"/>
          <c:showVal val="0"/>
          <c:showCatName val="0"/>
          <c:showSerName val="0"/>
          <c:showPercent val="0"/>
          <c:showBubbleSize val="0"/>
        </c:dLbls>
        <c:gapWidth val="150"/>
        <c:axId val="229797888"/>
        <c:axId val="229738752"/>
      </c:barChart>
      <c:catAx>
        <c:axId val="229797888"/>
        <c:scaling>
          <c:orientation val="minMax"/>
        </c:scaling>
        <c:delete val="0"/>
        <c:axPos val="b"/>
        <c:majorTickMark val="out"/>
        <c:minorTickMark val="none"/>
        <c:tickLblPos val="nextTo"/>
        <c:crossAx val="229738752"/>
        <c:crosses val="autoZero"/>
        <c:auto val="1"/>
        <c:lblAlgn val="ctr"/>
        <c:lblOffset val="100"/>
        <c:noMultiLvlLbl val="0"/>
      </c:catAx>
      <c:valAx>
        <c:axId val="229738752"/>
        <c:scaling>
          <c:orientation val="minMax"/>
        </c:scaling>
        <c:delete val="0"/>
        <c:axPos val="l"/>
        <c:majorGridlines/>
        <c:numFmt formatCode="#,##0.00_ " sourceLinked="1"/>
        <c:majorTickMark val="out"/>
        <c:minorTickMark val="none"/>
        <c:tickLblPos val="nextTo"/>
        <c:crossAx val="229797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3023831231.2600002</c:v>
                </c:pt>
                <c:pt idx="1">
                  <c:v>2644228901.6500001</c:v>
                </c:pt>
                <c:pt idx="2">
                  <c:v>1694513980</c:v>
                </c:pt>
                <c:pt idx="3">
                  <c:v>935119130.20000005</c:v>
                </c:pt>
                <c:pt idx="4">
                  <c:v>678715861.76999998</c:v>
                </c:pt>
                <c:pt idx="5">
                  <c:v>586157062.79999995</c:v>
                </c:pt>
              </c:numCache>
            </c:numRef>
          </c:val>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1282340063.0100005</c:v>
                </c:pt>
                <c:pt idx="1">
                  <c:v>1157276516.6200001</c:v>
                </c:pt>
                <c:pt idx="2">
                  <c:v>820217531.16000009</c:v>
                </c:pt>
                <c:pt idx="3">
                  <c:v>472123175.32999998</c:v>
                </c:pt>
                <c:pt idx="4">
                  <c:v>392533541.15000004</c:v>
                </c:pt>
                <c:pt idx="5">
                  <c:v>326598646.01999998</c:v>
                </c:pt>
              </c:numCache>
            </c:numRef>
          </c:val>
        </c:ser>
        <c:dLbls>
          <c:showLegendKey val="0"/>
          <c:showVal val="0"/>
          <c:showCatName val="0"/>
          <c:showSerName val="0"/>
          <c:showPercent val="0"/>
          <c:showBubbleSize val="0"/>
        </c:dLbls>
        <c:gapWidth val="150"/>
        <c:axId val="229798400"/>
        <c:axId val="229740480"/>
      </c:barChart>
      <c:catAx>
        <c:axId val="229798400"/>
        <c:scaling>
          <c:orientation val="minMax"/>
        </c:scaling>
        <c:delete val="0"/>
        <c:axPos val="b"/>
        <c:majorTickMark val="out"/>
        <c:minorTickMark val="none"/>
        <c:tickLblPos val="nextTo"/>
        <c:crossAx val="229740480"/>
        <c:crosses val="autoZero"/>
        <c:auto val="1"/>
        <c:lblAlgn val="ctr"/>
        <c:lblOffset val="100"/>
        <c:noMultiLvlLbl val="0"/>
      </c:catAx>
      <c:valAx>
        <c:axId val="229740480"/>
        <c:scaling>
          <c:orientation val="minMax"/>
        </c:scaling>
        <c:delete val="0"/>
        <c:axPos val="l"/>
        <c:majorGridlines/>
        <c:numFmt formatCode="#,##0.00_ " sourceLinked="1"/>
        <c:majorTickMark val="out"/>
        <c:minorTickMark val="none"/>
        <c:tickLblPos val="nextTo"/>
        <c:crossAx val="2297984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4201481.01</c:v>
                </c:pt>
                <c:pt idx="1">
                  <c:v>1569429.26</c:v>
                </c:pt>
                <c:pt idx="2">
                  <c:v>3144719.19</c:v>
                </c:pt>
                <c:pt idx="3">
                  <c:v>3377479.69</c:v>
                </c:pt>
                <c:pt idx="4">
                  <c:v>0</c:v>
                </c:pt>
                <c:pt idx="5">
                  <c:v>0</c:v>
                </c:pt>
              </c:numCache>
            </c:numRef>
          </c:val>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34201481.009999998</c:v>
                </c:pt>
                <c:pt idx="1">
                  <c:v>0</c:v>
                </c:pt>
                <c:pt idx="2">
                  <c:v>129222198.59</c:v>
                </c:pt>
                <c:pt idx="3">
                  <c:v>125877479.40000001</c:v>
                </c:pt>
                <c:pt idx="4">
                  <c:v>0</c:v>
                </c:pt>
                <c:pt idx="5">
                  <c:v>0</c:v>
                </c:pt>
              </c:numCache>
            </c:numRef>
          </c:val>
        </c:ser>
        <c:dLbls>
          <c:showLegendKey val="0"/>
          <c:showVal val="0"/>
          <c:showCatName val="0"/>
          <c:showSerName val="0"/>
          <c:showPercent val="0"/>
          <c:showBubbleSize val="0"/>
        </c:dLbls>
        <c:gapWidth val="150"/>
        <c:axId val="229798912"/>
        <c:axId val="229742208"/>
      </c:barChart>
      <c:catAx>
        <c:axId val="229798912"/>
        <c:scaling>
          <c:orientation val="minMax"/>
        </c:scaling>
        <c:delete val="0"/>
        <c:axPos val="b"/>
        <c:majorTickMark val="out"/>
        <c:minorTickMark val="none"/>
        <c:tickLblPos val="nextTo"/>
        <c:crossAx val="229742208"/>
        <c:crosses val="autoZero"/>
        <c:auto val="1"/>
        <c:lblAlgn val="ctr"/>
        <c:lblOffset val="100"/>
        <c:noMultiLvlLbl val="0"/>
      </c:catAx>
      <c:valAx>
        <c:axId val="229742208"/>
        <c:scaling>
          <c:orientation val="minMax"/>
        </c:scaling>
        <c:delete val="0"/>
        <c:axPos val="l"/>
        <c:majorGridlines/>
        <c:numFmt formatCode="#,##0.00_ " sourceLinked="1"/>
        <c:majorTickMark val="out"/>
        <c:minorTickMark val="none"/>
        <c:tickLblPos val="nextTo"/>
        <c:crossAx val="2297989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1.0107145091452492</c:v>
                </c:pt>
                <c:pt idx="1">
                  <c:v>0.90433462766028694</c:v>
                </c:pt>
                <c:pt idx="2">
                  <c:v>0.8691104699809018</c:v>
                </c:pt>
                <c:pt idx="3">
                  <c:v>0.86026149875629876</c:v>
                </c:pt>
                <c:pt idx="4">
                  <c:v>0.85194519244348077</c:v>
                </c:pt>
                <c:pt idx="5">
                  <c:v>0.87373253910551008</c:v>
                </c:pt>
              </c:numCache>
            </c:numRef>
          </c:val>
          <c:smooth val="0"/>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0.56536418800501687</c:v>
                </c:pt>
                <c:pt idx="1">
                  <c:v>0.56651813437979959</c:v>
                </c:pt>
                <c:pt idx="2">
                  <c:v>0.4925795612727677</c:v>
                </c:pt>
                <c:pt idx="3">
                  <c:v>0.41007096473135685</c:v>
                </c:pt>
                <c:pt idx="4">
                  <c:v>0.38613092751089934</c:v>
                </c:pt>
                <c:pt idx="5">
                  <c:v>0.41379069719779038</c:v>
                </c:pt>
              </c:numCache>
            </c:numRef>
          </c:val>
          <c:smooth val="0"/>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1.6728524719936146</c:v>
                </c:pt>
                <c:pt idx="1">
                  <c:v>1.1288741100808719</c:v>
                </c:pt>
                <c:pt idx="2">
                  <c:v>1.4271746230434212</c:v>
                </c:pt>
                <c:pt idx="3">
                  <c:v>1.5071415778430455</c:v>
                </c:pt>
                <c:pt idx="4">
                  <c:v>1.482726193528201</c:v>
                </c:pt>
                <c:pt idx="5">
                  <c:v>1.6121429012421389</c:v>
                </c:pt>
              </c:numCache>
            </c:numRef>
          </c:val>
          <c:smooth val="0"/>
        </c:ser>
        <c:ser>
          <c:idx val="13"/>
          <c:order val="3"/>
          <c:tx>
            <c:strRef>
              <c:f>自由现金流分析表!$A$18</c:f>
              <c:strCache>
                <c:ptCount val="1"/>
                <c:pt idx="0">
                  <c:v>净利润现金含量=11/13</c:v>
                </c:pt>
              </c:strCache>
            </c:strRef>
          </c:tx>
          <c:val>
            <c:numRef>
              <c:f>自由现金流分析表!$B$18:$Y$18</c:f>
              <c:numCache>
                <c:formatCode>#,##0.00_ </c:formatCode>
                <c:ptCount val="6"/>
                <c:pt idx="0">
                  <c:v>1.6708947770599405</c:v>
                </c:pt>
                <c:pt idx="1">
                  <c:v>1.1350002051153796</c:v>
                </c:pt>
                <c:pt idx="2">
                  <c:v>1.4206995029139684</c:v>
                </c:pt>
                <c:pt idx="3">
                  <c:v>1.4488380209679141</c:v>
                </c:pt>
                <c:pt idx="4">
                  <c:v>1.39172749371545</c:v>
                </c:pt>
                <c:pt idx="5">
                  <c:v>1.5447505661070164</c:v>
                </c:pt>
              </c:numCache>
            </c:numRef>
          </c:val>
          <c:smooth val="0"/>
        </c:ser>
        <c:dLbls>
          <c:showLegendKey val="0"/>
          <c:showVal val="0"/>
          <c:showCatName val="0"/>
          <c:showSerName val="0"/>
          <c:showPercent val="0"/>
          <c:showBubbleSize val="0"/>
        </c:dLbls>
        <c:marker val="1"/>
        <c:smooth val="0"/>
        <c:axId val="229799424"/>
        <c:axId val="229743360"/>
      </c:lineChart>
      <c:catAx>
        <c:axId val="229799424"/>
        <c:scaling>
          <c:orientation val="minMax"/>
        </c:scaling>
        <c:delete val="0"/>
        <c:axPos val="b"/>
        <c:majorTickMark val="out"/>
        <c:minorTickMark val="none"/>
        <c:tickLblPos val="nextTo"/>
        <c:crossAx val="229743360"/>
        <c:crosses val="autoZero"/>
        <c:auto val="1"/>
        <c:lblAlgn val="ctr"/>
        <c:lblOffset val="100"/>
        <c:noMultiLvlLbl val="0"/>
      </c:catAx>
      <c:valAx>
        <c:axId val="229743360"/>
        <c:scaling>
          <c:orientation val="minMax"/>
        </c:scaling>
        <c:delete val="0"/>
        <c:axPos val="l"/>
        <c:majorGridlines/>
        <c:numFmt formatCode="#,##0.00_ " sourceLinked="1"/>
        <c:majorTickMark val="out"/>
        <c:minorTickMark val="none"/>
        <c:tickLblPos val="nextTo"/>
        <c:crossAx val="22979942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0.77633464083852044</c:v>
                </c:pt>
                <c:pt idx="1">
                  <c:v>0.17996802323217703</c:v>
                </c:pt>
                <c:pt idx="2">
                  <c:v>0.91082987486039135</c:v>
                </c:pt>
                <c:pt idx="3">
                  <c:v>0.15794618665332757</c:v>
                </c:pt>
                <c:pt idx="4">
                  <c:v>8.2327062791438796E-2</c:v>
                </c:pt>
                <c:pt idx="5">
                  <c:v>0.25366126879681866</c:v>
                </c:pt>
              </c:numCache>
            </c:numRef>
          </c:val>
          <c:smooth val="0"/>
        </c:ser>
        <c:dLbls>
          <c:showLegendKey val="0"/>
          <c:showVal val="0"/>
          <c:showCatName val="0"/>
          <c:showSerName val="0"/>
          <c:showPercent val="0"/>
          <c:showBubbleSize val="0"/>
        </c:dLbls>
        <c:marker val="1"/>
        <c:smooth val="0"/>
        <c:axId val="185544704"/>
        <c:axId val="226428608"/>
      </c:lineChart>
      <c:catAx>
        <c:axId val="185544704"/>
        <c:scaling>
          <c:orientation val="minMax"/>
        </c:scaling>
        <c:delete val="0"/>
        <c:axPos val="b"/>
        <c:majorTickMark val="out"/>
        <c:minorTickMark val="none"/>
        <c:tickLblPos val="nextTo"/>
        <c:crossAx val="226428608"/>
        <c:crosses val="autoZero"/>
        <c:auto val="1"/>
        <c:lblAlgn val="ctr"/>
        <c:lblOffset val="100"/>
        <c:noMultiLvlLbl val="0"/>
      </c:catAx>
      <c:valAx>
        <c:axId val="226428608"/>
        <c:scaling>
          <c:orientation val="minMax"/>
        </c:scaling>
        <c:delete val="0"/>
        <c:axPos val="l"/>
        <c:majorGridlines/>
        <c:numFmt formatCode="0.00%" sourceLinked="1"/>
        <c:majorTickMark val="out"/>
        <c:minorTickMark val="none"/>
        <c:tickLblPos val="nextTo"/>
        <c:crossAx val="18554470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1764016869.3800001</c:v>
                </c:pt>
                <c:pt idx="1">
                  <c:v>1030251692.17</c:v>
                </c:pt>
                <c:pt idx="2">
                  <c:v>915321127.36000001</c:v>
                </c:pt>
                <c:pt idx="3">
                  <c:v>528002593.37</c:v>
                </c:pt>
                <c:pt idx="4">
                  <c:v>429346660.82999998</c:v>
                </c:pt>
                <c:pt idx="5">
                  <c:v>395550930.70999998</c:v>
                </c:pt>
              </c:numCache>
            </c:numRef>
          </c:val>
          <c:smooth val="0"/>
        </c:ser>
        <c:ser>
          <c:idx val="1"/>
          <c:order val="1"/>
          <c:tx>
            <c:strRef>
              <c:f>自由现金流分析表!$A$15</c:f>
              <c:strCache>
                <c:ptCount val="1"/>
                <c:pt idx="0">
                  <c:v>(12)息前税后经营利润</c:v>
                </c:pt>
              </c:strCache>
            </c:strRef>
          </c:tx>
          <c:val>
            <c:numRef>
              <c:f>自由现金流分析表!$B$15:$Y$15</c:f>
              <c:numCache>
                <c:formatCode>#,##0.00_ </c:formatCode>
                <c:ptCount val="6"/>
                <c:pt idx="0">
                  <c:v>1054496376.0478776</c:v>
                </c:pt>
                <c:pt idx="1">
                  <c:v>912636478.21296334</c:v>
                </c:pt>
                <c:pt idx="2">
                  <c:v>641351879.84781849</c:v>
                </c:pt>
                <c:pt idx="3">
                  <c:v>350333771.64582908</c:v>
                </c:pt>
                <c:pt idx="4">
                  <c:v>289565708.56036067</c:v>
                </c:pt>
                <c:pt idx="5">
                  <c:v>245357238.74430251</c:v>
                </c:pt>
              </c:numCache>
            </c:numRef>
          </c:val>
          <c:smooth val="0"/>
        </c:ser>
        <c:ser>
          <c:idx val="3"/>
          <c:order val="2"/>
          <c:tx>
            <c:strRef>
              <c:f>自由现金流分析表!$A$17</c:f>
              <c:strCache>
                <c:ptCount val="1"/>
                <c:pt idx="0">
                  <c:v>(13)净利润</c:v>
                </c:pt>
              </c:strCache>
            </c:strRef>
          </c:tx>
          <c:val>
            <c:numRef>
              <c:f>自由现金流分析表!$B$17:$Y$17</c:f>
              <c:numCache>
                <c:formatCode>#,##0.00_ </c:formatCode>
                <c:ptCount val="6"/>
                <c:pt idx="0">
                  <c:v>1055731871.0900004</c:v>
                </c:pt>
                <c:pt idx="1">
                  <c:v>907710577.96000016</c:v>
                </c:pt>
                <c:pt idx="2">
                  <c:v>644274968.41000021</c:v>
                </c:pt>
                <c:pt idx="3">
                  <c:v>364431762.37</c:v>
                </c:pt>
                <c:pt idx="4">
                  <c:v>308499086.75999999</c:v>
                </c:pt>
                <c:pt idx="5">
                  <c:v>256061359.92999998</c:v>
                </c:pt>
              </c:numCache>
            </c:numRef>
          </c:val>
          <c:smooth val="0"/>
        </c:ser>
        <c:dLbls>
          <c:showLegendKey val="0"/>
          <c:showVal val="0"/>
          <c:showCatName val="0"/>
          <c:showSerName val="0"/>
          <c:showPercent val="0"/>
          <c:showBubbleSize val="0"/>
        </c:dLbls>
        <c:marker val="1"/>
        <c:smooth val="0"/>
        <c:axId val="185545216"/>
        <c:axId val="226430336"/>
      </c:lineChart>
      <c:catAx>
        <c:axId val="185545216"/>
        <c:scaling>
          <c:orientation val="minMax"/>
        </c:scaling>
        <c:delete val="0"/>
        <c:axPos val="b"/>
        <c:majorTickMark val="out"/>
        <c:minorTickMark val="none"/>
        <c:tickLblPos val="nextTo"/>
        <c:crossAx val="226430336"/>
        <c:crosses val="autoZero"/>
        <c:auto val="1"/>
        <c:lblAlgn val="ctr"/>
        <c:lblOffset val="100"/>
        <c:noMultiLvlLbl val="0"/>
      </c:catAx>
      <c:valAx>
        <c:axId val="226430336"/>
        <c:scaling>
          <c:orientation val="minMax"/>
        </c:scaling>
        <c:delete val="0"/>
        <c:axPos val="l"/>
        <c:majorGridlines/>
        <c:numFmt formatCode="#,##0.00_ " sourceLinked="1"/>
        <c:majorTickMark val="out"/>
        <c:minorTickMark val="none"/>
        <c:tickLblPos val="nextTo"/>
        <c:crossAx val="18554521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6.xml"/><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11" Type="http://schemas.openxmlformats.org/officeDocument/2006/relationships/chart" Target="../charts/chart39.xml"/><Relationship Id="rId5" Type="http://schemas.openxmlformats.org/officeDocument/2006/relationships/chart" Target="../charts/chart33.xml"/><Relationship Id="rId10" Type="http://schemas.openxmlformats.org/officeDocument/2006/relationships/chart" Target="../charts/chart38.xml"/><Relationship Id="rId4" Type="http://schemas.openxmlformats.org/officeDocument/2006/relationships/chart" Target="../charts/chart32.xml"/><Relationship Id="rId9" Type="http://schemas.openxmlformats.org/officeDocument/2006/relationships/chart" Target="../charts/chart3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41.xml"/><Relationship Id="rId2" Type="http://schemas.openxmlformats.org/officeDocument/2006/relationships/chart" Target="../charts/chart40.xml"/><Relationship Id="rId1" Type="http://schemas.openxmlformats.org/officeDocument/2006/relationships/image" Target="../media/image1.png"/><Relationship Id="rId4" Type="http://schemas.openxmlformats.org/officeDocument/2006/relationships/chart" Target="../charts/chart42.xml"/></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28</xdr:col>
      <xdr:colOff>314325</xdr:colOff>
      <xdr:row>0</xdr:row>
      <xdr:rowOff>52387</xdr:rowOff>
    </xdr:from>
    <xdr:to>
      <xdr:col>33</xdr:col>
      <xdr:colOff>1009649</xdr:colOff>
      <xdr:row>9</xdr:row>
      <xdr:rowOff>9525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381000</xdr:colOff>
      <xdr:row>9</xdr:row>
      <xdr:rowOff>52387</xdr:rowOff>
    </xdr:from>
    <xdr:to>
      <xdr:col>34</xdr:col>
      <xdr:colOff>914400</xdr:colOff>
      <xdr:row>21</xdr:row>
      <xdr:rowOff>104775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9524</xdr:colOff>
      <xdr:row>56</xdr:row>
      <xdr:rowOff>23812</xdr:rowOff>
    </xdr:from>
    <xdr:to>
      <xdr:col>33</xdr:col>
      <xdr:colOff>1238249</xdr:colOff>
      <xdr:row>62</xdr:row>
      <xdr:rowOff>28575</xdr:rowOff>
    </xdr:to>
    <xdr:graphicFrame macro="">
      <xdr:nvGraphicFramePr>
        <xdr:cNvPr id="15" name="图表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1476375</xdr:colOff>
      <xdr:row>63</xdr:row>
      <xdr:rowOff>4762</xdr:rowOff>
    </xdr:from>
    <xdr:to>
      <xdr:col>33</xdr:col>
      <xdr:colOff>1114425</xdr:colOff>
      <xdr:row>70</xdr:row>
      <xdr:rowOff>85725</xdr:rowOff>
    </xdr:to>
    <xdr:graphicFrame macro="">
      <xdr:nvGraphicFramePr>
        <xdr:cNvPr id="17" name="图表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24</xdr:col>
      <xdr:colOff>1209675</xdr:colOff>
      <xdr:row>0</xdr:row>
      <xdr:rowOff>14287</xdr:rowOff>
    </xdr:from>
    <xdr:to>
      <xdr:col>37</xdr:col>
      <xdr:colOff>485775</xdr:colOff>
      <xdr:row>11</xdr:row>
      <xdr:rowOff>57150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1257299</xdr:colOff>
      <xdr:row>11</xdr:row>
      <xdr:rowOff>80962</xdr:rowOff>
    </xdr:from>
    <xdr:to>
      <xdr:col>38</xdr:col>
      <xdr:colOff>419100</xdr:colOff>
      <xdr:row>24</xdr:row>
      <xdr:rowOff>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1219200</xdr:colOff>
      <xdr:row>23</xdr:row>
      <xdr:rowOff>157162</xdr:rowOff>
    </xdr:from>
    <xdr:to>
      <xdr:col>36</xdr:col>
      <xdr:colOff>733425</xdr:colOff>
      <xdr:row>24</xdr:row>
      <xdr:rowOff>4105275</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1447800</xdr:colOff>
      <xdr:row>28</xdr:row>
      <xdr:rowOff>14286</xdr:rowOff>
    </xdr:from>
    <xdr:to>
      <xdr:col>36</xdr:col>
      <xdr:colOff>914400</xdr:colOff>
      <xdr:row>38</xdr:row>
      <xdr:rowOff>19049</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xdr:colOff>
      <xdr:row>15</xdr:row>
      <xdr:rowOff>166686</xdr:rowOff>
    </xdr:from>
    <xdr:to>
      <xdr:col>8</xdr:col>
      <xdr:colOff>781050</xdr:colOff>
      <xdr:row>35</xdr:row>
      <xdr:rowOff>171449</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142874</xdr:colOff>
      <xdr:row>16</xdr:row>
      <xdr:rowOff>42862</xdr:rowOff>
    </xdr:from>
    <xdr:to>
      <xdr:col>24</xdr:col>
      <xdr:colOff>1171575</xdr:colOff>
      <xdr:row>35</xdr:row>
      <xdr:rowOff>95250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161924</xdr:colOff>
      <xdr:row>37</xdr:row>
      <xdr:rowOff>76201</xdr:rowOff>
    </xdr:from>
    <xdr:to>
      <xdr:col>16</xdr:col>
      <xdr:colOff>600075</xdr:colOff>
      <xdr:row>58</xdr:row>
      <xdr:rowOff>38101</xdr:rowOff>
    </xdr:to>
    <xdr:graphicFrame macro="">
      <xdr:nvGraphicFramePr>
        <xdr:cNvPr id="3" name="图表 2" title="变化率"/>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828675</xdr:colOff>
      <xdr:row>37</xdr:row>
      <xdr:rowOff>42861</xdr:rowOff>
    </xdr:from>
    <xdr:to>
      <xdr:col>30</xdr:col>
      <xdr:colOff>847725</xdr:colOff>
      <xdr:row>57</xdr:row>
      <xdr:rowOff>123824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866775</xdr:colOff>
      <xdr:row>9</xdr:row>
      <xdr:rowOff>133350</xdr:rowOff>
    </xdr:from>
    <xdr:to>
      <xdr:col>40</xdr:col>
      <xdr:colOff>123825</xdr:colOff>
      <xdr:row>15</xdr:row>
      <xdr:rowOff>161925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876299</xdr:colOff>
      <xdr:row>16</xdr:row>
      <xdr:rowOff>9525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333375</xdr:colOff>
      <xdr:row>52</xdr:row>
      <xdr:rowOff>4762</xdr:rowOff>
    </xdr:from>
    <xdr:to>
      <xdr:col>24</xdr:col>
      <xdr:colOff>123825</xdr:colOff>
      <xdr:row>61</xdr:row>
      <xdr:rowOff>28575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52</xdr:row>
      <xdr:rowOff>4762</xdr:rowOff>
    </xdr:from>
    <xdr:to>
      <xdr:col>8</xdr:col>
      <xdr:colOff>304800</xdr:colOff>
      <xdr:row>61</xdr:row>
      <xdr:rowOff>28575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1457325</xdr:colOff>
      <xdr:row>28</xdr:row>
      <xdr:rowOff>109537</xdr:rowOff>
    </xdr:from>
    <xdr:to>
      <xdr:col>34</xdr:col>
      <xdr:colOff>733425</xdr:colOff>
      <xdr:row>37</xdr:row>
      <xdr:rowOff>85725</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1466851</xdr:colOff>
      <xdr:row>38</xdr:row>
      <xdr:rowOff>71437</xdr:rowOff>
    </xdr:from>
    <xdr:to>
      <xdr:col>36</xdr:col>
      <xdr:colOff>104776</xdr:colOff>
      <xdr:row>46</xdr:row>
      <xdr:rowOff>76200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1047750</xdr:colOff>
      <xdr:row>2</xdr:row>
      <xdr:rowOff>90487</xdr:rowOff>
    </xdr:from>
    <xdr:to>
      <xdr:col>28</xdr:col>
      <xdr:colOff>447675</xdr:colOff>
      <xdr:row>18</xdr:row>
      <xdr:rowOff>66675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32</xdr:col>
      <xdr:colOff>761999</xdr:colOff>
      <xdr:row>24</xdr:row>
      <xdr:rowOff>314325</xdr:rowOff>
    </xdr:from>
    <xdr:to>
      <xdr:col>38</xdr:col>
      <xdr:colOff>762000</xdr:colOff>
      <xdr:row>28</xdr:row>
      <xdr:rowOff>47625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1066800</xdr:colOff>
      <xdr:row>23</xdr:row>
      <xdr:rowOff>161925</xdr:rowOff>
    </xdr:from>
    <xdr:to>
      <xdr:col>40</xdr:col>
      <xdr:colOff>1285875</xdr:colOff>
      <xdr:row>31</xdr:row>
      <xdr:rowOff>95250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819150</xdr:colOff>
      <xdr:row>79</xdr:row>
      <xdr:rowOff>42862</xdr:rowOff>
    </xdr:from>
    <xdr:to>
      <xdr:col>33</xdr:col>
      <xdr:colOff>962025</xdr:colOff>
      <xdr:row>95</xdr:row>
      <xdr:rowOff>42862</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1371600</xdr:colOff>
      <xdr:row>0</xdr:row>
      <xdr:rowOff>0</xdr:rowOff>
    </xdr:from>
    <xdr:to>
      <xdr:col>34</xdr:col>
      <xdr:colOff>742949</xdr:colOff>
      <xdr:row>13</xdr:row>
      <xdr:rowOff>123825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1104900</xdr:colOff>
      <xdr:row>14</xdr:row>
      <xdr:rowOff>109536</xdr:rowOff>
    </xdr:from>
    <xdr:to>
      <xdr:col>32</xdr:col>
      <xdr:colOff>657226</xdr:colOff>
      <xdr:row>23</xdr:row>
      <xdr:rowOff>161925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1343026</xdr:colOff>
      <xdr:row>0</xdr:row>
      <xdr:rowOff>0</xdr:rowOff>
    </xdr:from>
    <xdr:to>
      <xdr:col>24</xdr:col>
      <xdr:colOff>1400176</xdr:colOff>
      <xdr:row>13</xdr:row>
      <xdr:rowOff>142874</xdr:rowOff>
    </xdr:to>
    <xdr:graphicFrame macro="">
      <xdr:nvGraphicFramePr>
        <xdr:cNvPr id="10" name="图表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933450</xdr:colOff>
      <xdr:row>15</xdr:row>
      <xdr:rowOff>61912</xdr:rowOff>
    </xdr:from>
    <xdr:to>
      <xdr:col>24</xdr:col>
      <xdr:colOff>1123949</xdr:colOff>
      <xdr:row>23</xdr:row>
      <xdr:rowOff>95250</xdr:rowOff>
    </xdr:to>
    <xdr:graphicFrame macro="">
      <xdr:nvGraphicFramePr>
        <xdr:cNvPr id="11" name="图表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533401</xdr:colOff>
      <xdr:row>24</xdr:row>
      <xdr:rowOff>23812</xdr:rowOff>
    </xdr:from>
    <xdr:to>
      <xdr:col>28</xdr:col>
      <xdr:colOff>1009651</xdr:colOff>
      <xdr:row>31</xdr:row>
      <xdr:rowOff>133350</xdr:rowOff>
    </xdr:to>
    <xdr:graphicFrame macro="">
      <xdr:nvGraphicFramePr>
        <xdr:cNvPr id="12" name="图表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381000</xdr:colOff>
      <xdr:row>32</xdr:row>
      <xdr:rowOff>90487</xdr:rowOff>
    </xdr:from>
    <xdr:to>
      <xdr:col>20</xdr:col>
      <xdr:colOff>495300</xdr:colOff>
      <xdr:row>46</xdr:row>
      <xdr:rowOff>90487</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AM85"/>
  <sheetViews>
    <sheetView workbookViewId="0">
      <selection activeCell="A94" sqref="A94"/>
    </sheetView>
  </sheetViews>
  <sheetFormatPr defaultRowHeight="13.5"/>
  <cols>
    <col min="1" max="1" width="34" style="40" bestFit="1" customWidth="1"/>
    <col min="2" max="4" width="13.875" style="40" hidden="1" customWidth="1"/>
    <col min="5" max="5" width="12.75" style="40" bestFit="1" customWidth="1"/>
    <col min="6" max="8" width="12.75" style="40" hidden="1" customWidth="1"/>
    <col min="9" max="9" width="12.75" style="40" bestFit="1" customWidth="1"/>
    <col min="10" max="12" width="12.75" style="40" hidden="1" customWidth="1"/>
    <col min="13" max="13" width="12.75" style="40" bestFit="1" customWidth="1"/>
    <col min="14" max="16" width="12.75" style="40" hidden="1" customWidth="1"/>
    <col min="17" max="17" width="12.75" style="40" bestFit="1" customWidth="1"/>
    <col min="18" max="20" width="12.75" style="40" hidden="1" customWidth="1"/>
    <col min="21" max="21" width="12.75" style="40" bestFit="1" customWidth="1"/>
    <col min="22" max="24" width="12.75" style="40" hidden="1" customWidth="1"/>
    <col min="25" max="25" width="12.75" style="40" bestFit="1" customWidth="1"/>
    <col min="26" max="28" width="12.75" style="40" hidden="1" customWidth="1"/>
    <col min="29" max="29" width="12.75" style="40" bestFit="1" customWidth="1"/>
    <col min="30" max="32" width="12.75" style="40" hidden="1" customWidth="1"/>
    <col min="33" max="33" width="12.75" style="40" bestFit="1" customWidth="1"/>
    <col min="34" max="35" width="12.75" style="40" hidden="1" customWidth="1"/>
    <col min="36" max="38" width="12.75" style="40" bestFit="1" customWidth="1"/>
    <col min="39" max="39" width="9.5" style="40" hidden="1" customWidth="1"/>
    <col min="40" max="16384" width="9" style="40"/>
  </cols>
  <sheetData>
    <row r="1" spans="1:39">
      <c r="A1" s="40">
        <v>300144</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20150630</v>
      </c>
      <c r="P1" s="40">
        <v>20150331</v>
      </c>
      <c r="Q1" s="40">
        <v>20141231</v>
      </c>
      <c r="R1" s="40">
        <v>20140930</v>
      </c>
      <c r="S1" s="40">
        <v>20140630</v>
      </c>
      <c r="T1" s="40">
        <v>20140331</v>
      </c>
      <c r="U1" s="40">
        <v>20131231</v>
      </c>
      <c r="V1" s="40">
        <v>20130930</v>
      </c>
      <c r="W1" s="40">
        <v>20130630</v>
      </c>
      <c r="X1" s="40">
        <v>20130331</v>
      </c>
      <c r="Y1" s="40">
        <v>20121231</v>
      </c>
      <c r="Z1" s="40">
        <v>20120930</v>
      </c>
      <c r="AA1" s="40">
        <v>20120630</v>
      </c>
      <c r="AB1" s="40">
        <v>20120331</v>
      </c>
      <c r="AC1" s="40">
        <v>20111231</v>
      </c>
      <c r="AD1" s="40">
        <v>20110930</v>
      </c>
      <c r="AE1" s="40">
        <v>20110630</v>
      </c>
      <c r="AF1" s="40">
        <v>20110331</v>
      </c>
      <c r="AG1" s="40">
        <v>20101231</v>
      </c>
      <c r="AH1" s="40">
        <v>20100930</v>
      </c>
      <c r="AI1" s="40">
        <v>20100630</v>
      </c>
      <c r="AJ1" s="40">
        <v>20091231</v>
      </c>
      <c r="AK1" s="40">
        <v>20081231</v>
      </c>
      <c r="AL1" s="40">
        <v>20071231</v>
      </c>
      <c r="AM1" s="40">
        <v>19700101</v>
      </c>
    </row>
    <row r="2" spans="1:39">
      <c r="A2" s="40" t="s">
        <v>105</v>
      </c>
      <c r="B2" s="40" t="s">
        <v>106</v>
      </c>
      <c r="C2" s="40" t="s">
        <v>106</v>
      </c>
      <c r="D2" s="40" t="s">
        <v>106</v>
      </c>
      <c r="E2" s="40" t="s">
        <v>106</v>
      </c>
      <c r="F2" s="40" t="s">
        <v>106</v>
      </c>
      <c r="G2" s="40" t="s">
        <v>106</v>
      </c>
      <c r="H2" s="40" t="s">
        <v>106</v>
      </c>
      <c r="I2" s="40" t="s">
        <v>106</v>
      </c>
      <c r="J2" s="40" t="s">
        <v>106</v>
      </c>
      <c r="K2" s="40" t="s">
        <v>106</v>
      </c>
      <c r="L2" s="40" t="s">
        <v>106</v>
      </c>
      <c r="M2" s="40" t="s">
        <v>106</v>
      </c>
      <c r="N2" s="40" t="s">
        <v>106</v>
      </c>
      <c r="O2" s="40" t="s">
        <v>106</v>
      </c>
      <c r="P2" s="40" t="s">
        <v>106</v>
      </c>
      <c r="Q2" s="40" t="s">
        <v>106</v>
      </c>
      <c r="R2" s="40" t="s">
        <v>106</v>
      </c>
      <c r="S2" s="40" t="s">
        <v>106</v>
      </c>
      <c r="T2" s="40" t="s">
        <v>106</v>
      </c>
      <c r="U2" s="40" t="s">
        <v>106</v>
      </c>
      <c r="V2" s="40" t="s">
        <v>106</v>
      </c>
      <c r="W2" s="40" t="s">
        <v>106</v>
      </c>
      <c r="X2" s="40" t="s">
        <v>106</v>
      </c>
      <c r="Y2" s="40" t="s">
        <v>106</v>
      </c>
      <c r="Z2" s="40" t="s">
        <v>106</v>
      </c>
      <c r="AA2" s="40" t="s">
        <v>106</v>
      </c>
      <c r="AB2" s="40" t="s">
        <v>106</v>
      </c>
      <c r="AC2" s="40" t="s">
        <v>106</v>
      </c>
      <c r="AD2" s="40" t="s">
        <v>106</v>
      </c>
      <c r="AE2" s="40" t="s">
        <v>106</v>
      </c>
      <c r="AF2" s="40" t="s">
        <v>106</v>
      </c>
      <c r="AG2" s="40" t="s">
        <v>106</v>
      </c>
      <c r="AH2" s="40" t="s">
        <v>106</v>
      </c>
      <c r="AI2" s="40" t="s">
        <v>106</v>
      </c>
      <c r="AJ2" s="40" t="s">
        <v>106</v>
      </c>
      <c r="AK2" s="40" t="s">
        <v>106</v>
      </c>
      <c r="AL2" s="40" t="s">
        <v>106</v>
      </c>
    </row>
    <row r="3" spans="1:39">
      <c r="A3" s="40" t="s">
        <v>107</v>
      </c>
    </row>
    <row r="4" spans="1:39">
      <c r="A4" s="40" t="s">
        <v>108</v>
      </c>
      <c r="B4" s="40">
        <v>1903589601.2</v>
      </c>
      <c r="C4" s="40">
        <v>1549447032.28</v>
      </c>
      <c r="D4" s="40">
        <v>1765997921.77</v>
      </c>
      <c r="E4" s="40">
        <v>1460157480.3</v>
      </c>
      <c r="F4" s="40">
        <v>1300041029.1199999</v>
      </c>
      <c r="G4" s="40">
        <v>912026262.42999995</v>
      </c>
      <c r="H4" s="40">
        <v>1145375934.53</v>
      </c>
      <c r="I4" s="40">
        <v>1005011708.58</v>
      </c>
      <c r="J4" s="40">
        <v>1516859753.1400001</v>
      </c>
      <c r="K4" s="40">
        <v>1123530646.6600001</v>
      </c>
      <c r="L4" s="40">
        <v>1590442783.45</v>
      </c>
      <c r="M4" s="40">
        <v>1482746188.4000001</v>
      </c>
      <c r="N4" s="40">
        <v>1496664170.5</v>
      </c>
      <c r="O4" s="40">
        <v>1119871509.3900001</v>
      </c>
      <c r="P4" s="40">
        <v>1085144768.9400001</v>
      </c>
      <c r="Q4" s="40">
        <v>1020469484.4400001</v>
      </c>
      <c r="R4" s="40">
        <v>979144897.92999995</v>
      </c>
      <c r="S4" s="40">
        <v>831906232.02999997</v>
      </c>
      <c r="T4" s="40">
        <v>892149179.51999998</v>
      </c>
      <c r="U4" s="40">
        <v>905102987.87</v>
      </c>
      <c r="V4" s="40">
        <v>1213691513.1700001</v>
      </c>
      <c r="W4" s="40">
        <v>1109264654.1900001</v>
      </c>
      <c r="X4" s="40">
        <v>1125782151.8699999</v>
      </c>
      <c r="Y4" s="40">
        <v>1424053444.73</v>
      </c>
      <c r="Z4" s="40">
        <v>1442619598.7</v>
      </c>
      <c r="AA4" s="40">
        <v>1586410844.54</v>
      </c>
      <c r="AB4" s="40">
        <v>1735127912.5999999</v>
      </c>
      <c r="AC4" s="40">
        <v>1767337423.6700001</v>
      </c>
      <c r="AD4" s="40">
        <v>1946807704.55</v>
      </c>
      <c r="AE4" s="40">
        <v>2134349707.1900001</v>
      </c>
      <c r="AF4" s="40">
        <v>2214626858.5100002</v>
      </c>
      <c r="AG4" s="40">
        <v>2350417724.04</v>
      </c>
      <c r="AH4" s="40">
        <v>248323725.44999999</v>
      </c>
      <c r="AI4" s="40">
        <v>162967304.22</v>
      </c>
      <c r="AJ4" s="40">
        <v>86667925.920000002</v>
      </c>
      <c r="AK4" s="40">
        <v>39443829.810000002</v>
      </c>
      <c r="AL4" s="40">
        <v>41817588.009999998</v>
      </c>
      <c r="AM4" s="40">
        <v>0</v>
      </c>
    </row>
    <row r="5" spans="1:39">
      <c r="A5" s="40" t="s">
        <v>109</v>
      </c>
      <c r="B5" s="40">
        <v>304405534.76999998</v>
      </c>
      <c r="C5" s="40">
        <v>574889758.75999999</v>
      </c>
      <c r="D5" s="40">
        <v>295345200.47000003</v>
      </c>
      <c r="E5" s="40">
        <v>98976410.230000004</v>
      </c>
      <c r="F5" s="40">
        <v>99908958.689999998</v>
      </c>
      <c r="G5" s="40">
        <v>101486559.65000001</v>
      </c>
      <c r="H5" s="40">
        <v>0</v>
      </c>
      <c r="I5" s="40">
        <v>170113847.21000001</v>
      </c>
      <c r="J5" s="40">
        <v>0</v>
      </c>
      <c r="K5" s="40">
        <v>0</v>
      </c>
      <c r="L5" s="40">
        <v>0</v>
      </c>
      <c r="M5" s="40">
        <v>0</v>
      </c>
      <c r="N5" s="40">
        <v>0</v>
      </c>
      <c r="O5" s="40">
        <v>0</v>
      </c>
      <c r="P5" s="40">
        <v>0</v>
      </c>
      <c r="Q5" s="40">
        <v>0</v>
      </c>
      <c r="R5" s="40">
        <v>0</v>
      </c>
      <c r="S5" s="40">
        <v>0</v>
      </c>
      <c r="T5" s="40">
        <v>0</v>
      </c>
      <c r="U5" s="40">
        <v>0</v>
      </c>
      <c r="V5" s="40">
        <v>0</v>
      </c>
      <c r="W5" s="40">
        <v>0</v>
      </c>
      <c r="X5" s="40">
        <v>0</v>
      </c>
      <c r="Y5" s="40">
        <v>0</v>
      </c>
      <c r="Z5" s="40">
        <v>0</v>
      </c>
      <c r="AA5" s="40">
        <v>0</v>
      </c>
      <c r="AB5" s="40">
        <v>0</v>
      </c>
      <c r="AC5" s="40">
        <v>0</v>
      </c>
      <c r="AD5" s="40">
        <v>0</v>
      </c>
      <c r="AE5" s="40">
        <v>0</v>
      </c>
      <c r="AF5" s="40">
        <v>0</v>
      </c>
      <c r="AG5" s="40">
        <v>0</v>
      </c>
      <c r="AH5" s="40">
        <v>0</v>
      </c>
      <c r="AI5" s="40">
        <v>0</v>
      </c>
      <c r="AJ5" s="40">
        <v>0</v>
      </c>
      <c r="AK5" s="40">
        <v>0</v>
      </c>
      <c r="AL5" s="40">
        <v>0</v>
      </c>
      <c r="AM5" s="40">
        <v>0</v>
      </c>
    </row>
    <row r="6" spans="1:39">
      <c r="A6" s="40" t="s">
        <v>110</v>
      </c>
      <c r="B6" s="40">
        <v>0</v>
      </c>
      <c r="C6" s="40">
        <v>0</v>
      </c>
      <c r="D6" s="40">
        <v>0</v>
      </c>
      <c r="E6" s="40">
        <v>0</v>
      </c>
      <c r="F6" s="40">
        <v>0</v>
      </c>
      <c r="G6" s="40">
        <v>0</v>
      </c>
      <c r="H6" s="40">
        <v>0</v>
      </c>
      <c r="I6" s="40">
        <v>0</v>
      </c>
      <c r="J6" s="40">
        <v>0</v>
      </c>
      <c r="K6" s="40">
        <v>0</v>
      </c>
      <c r="L6" s="40">
        <v>0</v>
      </c>
      <c r="M6" s="40">
        <v>0</v>
      </c>
      <c r="N6" s="40">
        <v>0</v>
      </c>
      <c r="O6" s="40">
        <v>0</v>
      </c>
      <c r="P6" s="40">
        <v>0</v>
      </c>
      <c r="Q6" s="40">
        <v>0</v>
      </c>
      <c r="R6" s="40">
        <v>0</v>
      </c>
      <c r="S6" s="40">
        <v>0</v>
      </c>
      <c r="T6" s="40">
        <v>0</v>
      </c>
      <c r="U6" s="40">
        <v>0</v>
      </c>
      <c r="V6" s="40">
        <v>0</v>
      </c>
      <c r="W6" s="40">
        <v>0</v>
      </c>
      <c r="X6" s="40">
        <v>0</v>
      </c>
      <c r="Y6" s="40">
        <v>0</v>
      </c>
      <c r="Z6" s="40">
        <v>0</v>
      </c>
      <c r="AA6" s="40">
        <v>0</v>
      </c>
      <c r="AB6" s="40">
        <v>0</v>
      </c>
      <c r="AC6" s="40">
        <v>0</v>
      </c>
      <c r="AD6" s="40">
        <v>0</v>
      </c>
      <c r="AE6" s="40">
        <v>0</v>
      </c>
      <c r="AF6" s="40">
        <v>0</v>
      </c>
      <c r="AG6" s="40">
        <v>0</v>
      </c>
      <c r="AH6" s="40">
        <v>0</v>
      </c>
      <c r="AI6" s="40">
        <v>0</v>
      </c>
      <c r="AJ6" s="40">
        <v>0</v>
      </c>
      <c r="AK6" s="40">
        <v>0</v>
      </c>
      <c r="AL6" s="40">
        <v>0</v>
      </c>
      <c r="AM6" s="40">
        <v>0</v>
      </c>
    </row>
    <row r="7" spans="1:39">
      <c r="A7" s="40" t="s">
        <v>111</v>
      </c>
      <c r="B7" s="40">
        <v>0</v>
      </c>
      <c r="C7" s="40">
        <v>0</v>
      </c>
      <c r="D7" s="40">
        <v>0</v>
      </c>
      <c r="E7" s="40">
        <v>0</v>
      </c>
      <c r="F7" s="40">
        <v>0</v>
      </c>
      <c r="G7" s="40">
        <v>0</v>
      </c>
      <c r="H7" s="40">
        <v>0</v>
      </c>
      <c r="I7" s="40">
        <v>0</v>
      </c>
      <c r="J7" s="40">
        <v>0</v>
      </c>
      <c r="K7" s="40">
        <v>0</v>
      </c>
      <c r="L7" s="40">
        <v>0</v>
      </c>
      <c r="M7" s="40">
        <v>0</v>
      </c>
      <c r="N7" s="40">
        <v>0</v>
      </c>
      <c r="O7" s="40">
        <v>0</v>
      </c>
      <c r="P7" s="40">
        <v>0</v>
      </c>
      <c r="Q7" s="40">
        <v>0</v>
      </c>
      <c r="R7" s="40">
        <v>0</v>
      </c>
      <c r="S7" s="40">
        <v>0</v>
      </c>
      <c r="T7" s="40">
        <v>0</v>
      </c>
      <c r="U7" s="40">
        <v>0</v>
      </c>
      <c r="V7" s="40">
        <v>0</v>
      </c>
      <c r="W7" s="40">
        <v>0</v>
      </c>
      <c r="X7" s="40">
        <v>0</v>
      </c>
      <c r="Y7" s="40">
        <v>0</v>
      </c>
      <c r="Z7" s="40">
        <v>0</v>
      </c>
      <c r="AA7" s="40">
        <v>0</v>
      </c>
      <c r="AB7" s="40">
        <v>0</v>
      </c>
      <c r="AC7" s="40">
        <v>0</v>
      </c>
      <c r="AD7" s="40">
        <v>0</v>
      </c>
      <c r="AE7" s="40">
        <v>0</v>
      </c>
      <c r="AF7" s="40">
        <v>0</v>
      </c>
      <c r="AG7" s="40">
        <v>0</v>
      </c>
      <c r="AH7" s="40">
        <v>0</v>
      </c>
      <c r="AI7" s="40">
        <v>0</v>
      </c>
      <c r="AJ7" s="40">
        <v>0</v>
      </c>
      <c r="AK7" s="40">
        <v>0</v>
      </c>
      <c r="AL7" s="40">
        <v>0</v>
      </c>
      <c r="AM7" s="40">
        <v>0</v>
      </c>
    </row>
    <row r="8" spans="1:39">
      <c r="A8" s="40" t="s">
        <v>112</v>
      </c>
      <c r="B8" s="40">
        <v>69808205.959999993</v>
      </c>
      <c r="C8" s="40">
        <v>36880776.689999998</v>
      </c>
      <c r="D8" s="40">
        <v>40859877.740000002</v>
      </c>
      <c r="E8" s="40">
        <v>33460407.960000001</v>
      </c>
      <c r="F8" s="40">
        <v>35364199.149999999</v>
      </c>
      <c r="G8" s="40">
        <v>37537934.840000004</v>
      </c>
      <c r="H8" s="40">
        <v>29939223</v>
      </c>
      <c r="I8" s="40">
        <v>18776243.370000001</v>
      </c>
      <c r="J8" s="40">
        <v>46098705.490000002</v>
      </c>
      <c r="K8" s="40">
        <v>9442088.9399999995</v>
      </c>
      <c r="L8" s="40">
        <v>17700796.25</v>
      </c>
      <c r="M8" s="40">
        <v>15893180.220000001</v>
      </c>
      <c r="N8" s="40">
        <v>17372776.890000001</v>
      </c>
      <c r="O8" s="40">
        <v>6040091.6699999999</v>
      </c>
      <c r="P8" s="40">
        <v>5926877.3499999996</v>
      </c>
      <c r="Q8" s="40">
        <v>5288889.6399999997</v>
      </c>
      <c r="R8" s="40">
        <v>10539722.880000001</v>
      </c>
      <c r="S8" s="40">
        <v>13145900.630000001</v>
      </c>
      <c r="T8" s="40">
        <v>7967991.8099999996</v>
      </c>
      <c r="U8" s="40">
        <v>4407431.2699999996</v>
      </c>
      <c r="V8" s="40">
        <v>6705860.71</v>
      </c>
      <c r="W8" s="40">
        <v>6123119.3399999999</v>
      </c>
      <c r="X8" s="40">
        <v>6211147.4500000002</v>
      </c>
      <c r="Y8" s="40">
        <v>3476168.05</v>
      </c>
      <c r="Z8" s="40">
        <v>5727587.7999999998</v>
      </c>
      <c r="AA8" s="40">
        <v>6976477.4699999997</v>
      </c>
      <c r="AB8" s="40">
        <v>5885336.7000000002</v>
      </c>
      <c r="AC8" s="40">
        <v>5312997.95</v>
      </c>
      <c r="AD8" s="40">
        <v>2909606.7</v>
      </c>
      <c r="AE8" s="40">
        <v>2402853.09</v>
      </c>
      <c r="AF8" s="40">
        <v>1613132.14</v>
      </c>
      <c r="AG8" s="40">
        <v>1661548.44</v>
      </c>
      <c r="AH8" s="40">
        <v>4922899.87</v>
      </c>
      <c r="AI8" s="40">
        <v>3149948.65</v>
      </c>
      <c r="AJ8" s="40">
        <v>1637853.1</v>
      </c>
      <c r="AK8" s="40">
        <v>1213127.1000000001</v>
      </c>
      <c r="AL8" s="40">
        <v>620390.9</v>
      </c>
      <c r="AM8" s="40">
        <v>0</v>
      </c>
    </row>
    <row r="9" spans="1:39">
      <c r="A9" s="40" t="s">
        <v>113</v>
      </c>
      <c r="B9" s="40">
        <v>26024161.969999999</v>
      </c>
      <c r="C9" s="40">
        <v>19630070.620000001</v>
      </c>
      <c r="D9" s="40">
        <v>28162587.760000002</v>
      </c>
      <c r="E9" s="40">
        <v>13603076.84</v>
      </c>
      <c r="F9" s="40">
        <v>17800584.260000002</v>
      </c>
      <c r="G9" s="40">
        <v>8675647.6400000006</v>
      </c>
      <c r="H9" s="40">
        <v>10065566.859999999</v>
      </c>
      <c r="I9" s="40">
        <v>17521540.16</v>
      </c>
      <c r="J9" s="40">
        <v>16947354.309999999</v>
      </c>
      <c r="K9" s="40">
        <v>12930681.24</v>
      </c>
      <c r="L9" s="40">
        <v>6960064.71</v>
      </c>
      <c r="M9" s="40">
        <v>6826044.4400000004</v>
      </c>
      <c r="N9" s="40">
        <v>22229271.5</v>
      </c>
      <c r="O9" s="40">
        <v>13285584.289999999</v>
      </c>
      <c r="P9" s="40">
        <v>4608911.0999999996</v>
      </c>
      <c r="Q9" s="40">
        <v>5675204.2599999998</v>
      </c>
      <c r="R9" s="40">
        <v>1685194.52</v>
      </c>
      <c r="S9" s="40">
        <v>3710117.57</v>
      </c>
      <c r="T9" s="40">
        <v>108739224.69</v>
      </c>
      <c r="U9" s="40">
        <v>93910069.060000002</v>
      </c>
      <c r="V9" s="40">
        <v>91328153.159999996</v>
      </c>
      <c r="W9" s="40">
        <v>96988773.719999999</v>
      </c>
      <c r="X9" s="40">
        <v>88936483.329999998</v>
      </c>
      <c r="Y9" s="40">
        <v>70087373.950000003</v>
      </c>
      <c r="Z9" s="40">
        <v>62493497.18</v>
      </c>
      <c r="AA9" s="40">
        <v>22572107.469999999</v>
      </c>
      <c r="AB9" s="40">
        <v>204031851.59999999</v>
      </c>
      <c r="AC9" s="40">
        <v>195130733.36000001</v>
      </c>
      <c r="AD9" s="40">
        <v>211344436.18000001</v>
      </c>
      <c r="AE9" s="40">
        <v>11484667.17</v>
      </c>
      <c r="AF9" s="40">
        <v>19471335.16</v>
      </c>
      <c r="AG9" s="40">
        <v>15270562.52</v>
      </c>
      <c r="AH9" s="40">
        <v>2166338.91</v>
      </c>
      <c r="AI9" s="40">
        <v>2534885</v>
      </c>
      <c r="AJ9" s="40">
        <v>3486172.07</v>
      </c>
      <c r="AK9" s="40">
        <v>107801.25</v>
      </c>
      <c r="AL9" s="40">
        <v>35345183.030000001</v>
      </c>
      <c r="AM9" s="40">
        <v>0</v>
      </c>
    </row>
    <row r="10" spans="1:39">
      <c r="A10" s="40" t="s">
        <v>114</v>
      </c>
      <c r="B10" s="40">
        <v>0</v>
      </c>
      <c r="C10" s="40">
        <v>0</v>
      </c>
      <c r="D10" s="40">
        <v>8038.71</v>
      </c>
      <c r="E10" s="40">
        <v>0</v>
      </c>
      <c r="F10" s="40">
        <v>0</v>
      </c>
      <c r="G10" s="40">
        <v>0</v>
      </c>
      <c r="H10" s="40">
        <v>0</v>
      </c>
      <c r="I10" s="40">
        <v>85050</v>
      </c>
      <c r="J10" s="40">
        <v>11806.66</v>
      </c>
      <c r="K10" s="40">
        <v>11806.66</v>
      </c>
      <c r="L10" s="40">
        <v>166306.66</v>
      </c>
      <c r="M10" s="40">
        <v>220681.66</v>
      </c>
      <c r="N10" s="40">
        <v>1969451.81</v>
      </c>
      <c r="O10" s="40">
        <v>1311898.8700000001</v>
      </c>
      <c r="P10" s="40">
        <v>1246872.92</v>
      </c>
      <c r="Q10" s="40">
        <v>1483598.84</v>
      </c>
      <c r="R10" s="40">
        <v>6640796.8899999997</v>
      </c>
      <c r="S10" s="40">
        <v>4623315.8899999997</v>
      </c>
      <c r="T10" s="40">
        <v>3401265.13</v>
      </c>
      <c r="U10" s="40">
        <v>2879203.96</v>
      </c>
      <c r="V10" s="40">
        <v>5975843.71</v>
      </c>
      <c r="W10" s="40">
        <v>5334089.99</v>
      </c>
      <c r="X10" s="40">
        <v>6532684.4900000002</v>
      </c>
      <c r="Y10" s="40">
        <v>4110426.09</v>
      </c>
      <c r="Z10" s="40">
        <v>10258333.890000001</v>
      </c>
      <c r="AA10" s="40">
        <v>8424375.0999999996</v>
      </c>
      <c r="AB10" s="40">
        <v>9060313.5199999996</v>
      </c>
      <c r="AC10" s="40">
        <v>14262626.199999999</v>
      </c>
      <c r="AD10" s="40">
        <v>9444833.4100000001</v>
      </c>
      <c r="AE10" s="40">
        <v>13329251.52</v>
      </c>
      <c r="AF10" s="40">
        <v>5387600</v>
      </c>
      <c r="AG10" s="40">
        <v>0</v>
      </c>
      <c r="AH10" s="40">
        <v>0</v>
      </c>
      <c r="AI10" s="40">
        <v>0</v>
      </c>
      <c r="AJ10" s="40">
        <v>0</v>
      </c>
      <c r="AK10" s="40">
        <v>0</v>
      </c>
      <c r="AL10" s="40">
        <v>0</v>
      </c>
      <c r="AM10" s="40">
        <v>0</v>
      </c>
    </row>
    <row r="11" spans="1:39">
      <c r="A11" s="40" t="s">
        <v>115</v>
      </c>
      <c r="B11" s="40">
        <v>0</v>
      </c>
      <c r="C11" s="40">
        <v>0</v>
      </c>
      <c r="D11" s="40">
        <v>0</v>
      </c>
      <c r="E11" s="40">
        <v>0</v>
      </c>
      <c r="F11" s="40">
        <v>0</v>
      </c>
      <c r="G11" s="40">
        <v>0</v>
      </c>
      <c r="H11" s="40">
        <v>0</v>
      </c>
      <c r="I11" s="40">
        <v>0</v>
      </c>
      <c r="J11" s="40">
        <v>0</v>
      </c>
      <c r="K11" s="40">
        <v>0</v>
      </c>
      <c r="L11" s="40">
        <v>0</v>
      </c>
      <c r="M11" s="40">
        <v>0</v>
      </c>
      <c r="N11" s="40">
        <v>0</v>
      </c>
      <c r="O11" s="40">
        <v>0</v>
      </c>
      <c r="P11" s="40">
        <v>0</v>
      </c>
      <c r="Q11" s="40">
        <v>0</v>
      </c>
      <c r="R11" s="40">
        <v>0</v>
      </c>
      <c r="S11" s="40">
        <v>0</v>
      </c>
      <c r="T11" s="40">
        <v>0</v>
      </c>
      <c r="U11" s="40">
        <v>0</v>
      </c>
      <c r="V11" s="40">
        <v>0</v>
      </c>
      <c r="W11" s="40">
        <v>0</v>
      </c>
      <c r="X11" s="40">
        <v>0</v>
      </c>
      <c r="Y11" s="40">
        <v>0</v>
      </c>
      <c r="Z11" s="40">
        <v>0</v>
      </c>
      <c r="AA11" s="40">
        <v>0</v>
      </c>
      <c r="AB11" s="40">
        <v>0</v>
      </c>
      <c r="AC11" s="40">
        <v>0</v>
      </c>
      <c r="AD11" s="40">
        <v>0</v>
      </c>
      <c r="AE11" s="40">
        <v>0</v>
      </c>
      <c r="AF11" s="40">
        <v>0</v>
      </c>
      <c r="AG11" s="40">
        <v>0</v>
      </c>
      <c r="AH11" s="40">
        <v>0</v>
      </c>
      <c r="AI11" s="40">
        <v>0</v>
      </c>
      <c r="AJ11" s="40">
        <v>0</v>
      </c>
      <c r="AK11" s="40">
        <v>0</v>
      </c>
      <c r="AL11" s="40">
        <v>0</v>
      </c>
      <c r="AM11" s="40">
        <v>0</v>
      </c>
    </row>
    <row r="12" spans="1:39">
      <c r="A12" s="40" t="s">
        <v>116</v>
      </c>
      <c r="B12" s="40">
        <v>216363882.56</v>
      </c>
      <c r="C12" s="40">
        <v>214317769.36000001</v>
      </c>
      <c r="D12" s="40">
        <v>177314058.77000001</v>
      </c>
      <c r="E12" s="40">
        <v>153737258.11000001</v>
      </c>
      <c r="F12" s="40">
        <v>27662381.219999999</v>
      </c>
      <c r="G12" s="40">
        <v>33933027.340000004</v>
      </c>
      <c r="H12" s="40">
        <v>45557739.939999998</v>
      </c>
      <c r="I12" s="40">
        <v>40832741.740000002</v>
      </c>
      <c r="J12" s="40">
        <v>27889533.719999999</v>
      </c>
      <c r="K12" s="40">
        <v>27225391.800000001</v>
      </c>
      <c r="L12" s="40">
        <v>15827463.970000001</v>
      </c>
      <c r="M12" s="40">
        <v>8134382.1200000001</v>
      </c>
      <c r="N12" s="40">
        <v>13783460.26</v>
      </c>
      <c r="O12" s="40">
        <v>8556358.1799999997</v>
      </c>
      <c r="P12" s="40">
        <v>9434184.2100000009</v>
      </c>
      <c r="Q12" s="40">
        <v>7156072.3700000001</v>
      </c>
      <c r="R12" s="40">
        <v>13628384.529999999</v>
      </c>
      <c r="S12" s="40">
        <v>13286495.5</v>
      </c>
      <c r="T12" s="40">
        <v>11827065.49</v>
      </c>
      <c r="U12" s="40">
        <v>6862045</v>
      </c>
      <c r="V12" s="40">
        <v>11958294.51</v>
      </c>
      <c r="W12" s="40">
        <v>4262583.78</v>
      </c>
      <c r="X12" s="40">
        <v>3882539.68</v>
      </c>
      <c r="Y12" s="40">
        <v>2820576.38</v>
      </c>
      <c r="Z12" s="40">
        <v>6100982.75</v>
      </c>
      <c r="AA12" s="40">
        <v>6885337.9100000001</v>
      </c>
      <c r="AB12" s="40">
        <v>13606881.800000001</v>
      </c>
      <c r="AC12" s="40">
        <v>12321795.75</v>
      </c>
      <c r="AD12" s="40">
        <v>15254028.949999999</v>
      </c>
      <c r="AE12" s="40">
        <v>5349260.92</v>
      </c>
      <c r="AF12" s="40">
        <v>4034378.08</v>
      </c>
      <c r="AG12" s="40">
        <v>3233170.15</v>
      </c>
      <c r="AH12" s="40">
        <v>3384975.04</v>
      </c>
      <c r="AI12" s="40">
        <v>4113972.15</v>
      </c>
      <c r="AJ12" s="40">
        <v>2560407.11</v>
      </c>
      <c r="AK12" s="40">
        <v>3783312.15</v>
      </c>
      <c r="AL12" s="40">
        <v>3313312.3</v>
      </c>
      <c r="AM12" s="40">
        <v>0</v>
      </c>
    </row>
    <row r="13" spans="1:39">
      <c r="A13" s="40" t="s">
        <v>117</v>
      </c>
      <c r="B13" s="40">
        <v>0</v>
      </c>
      <c r="C13" s="40">
        <v>0</v>
      </c>
      <c r="D13" s="40">
        <v>0</v>
      </c>
      <c r="E13" s="40">
        <v>0</v>
      </c>
      <c r="F13" s="40">
        <v>0</v>
      </c>
      <c r="G13" s="40">
        <v>0</v>
      </c>
      <c r="H13" s="40">
        <v>0</v>
      </c>
      <c r="I13" s="40">
        <v>0</v>
      </c>
      <c r="J13" s="40">
        <v>0</v>
      </c>
      <c r="K13" s="40">
        <v>0</v>
      </c>
      <c r="L13" s="40">
        <v>0</v>
      </c>
      <c r="M13" s="40">
        <v>0</v>
      </c>
      <c r="N13" s="40">
        <v>0</v>
      </c>
      <c r="O13" s="40">
        <v>0</v>
      </c>
      <c r="P13" s="40">
        <v>0</v>
      </c>
      <c r="Q13" s="40">
        <v>0</v>
      </c>
      <c r="R13" s="40">
        <v>0</v>
      </c>
      <c r="S13" s="40">
        <v>0</v>
      </c>
      <c r="T13" s="40">
        <v>0</v>
      </c>
      <c r="U13" s="40">
        <v>0</v>
      </c>
      <c r="V13" s="40">
        <v>0</v>
      </c>
      <c r="W13" s="40">
        <v>0</v>
      </c>
      <c r="X13" s="40">
        <v>0</v>
      </c>
      <c r="Y13" s="40">
        <v>0</v>
      </c>
      <c r="Z13" s="40">
        <v>0</v>
      </c>
      <c r="AA13" s="40">
        <v>0</v>
      </c>
      <c r="AB13" s="40">
        <v>0</v>
      </c>
      <c r="AC13" s="40">
        <v>0</v>
      </c>
      <c r="AD13" s="40">
        <v>0</v>
      </c>
      <c r="AE13" s="40">
        <v>0</v>
      </c>
      <c r="AF13" s="40">
        <v>0</v>
      </c>
      <c r="AG13" s="40">
        <v>0</v>
      </c>
      <c r="AH13" s="40">
        <v>0</v>
      </c>
      <c r="AI13" s="40">
        <v>0</v>
      </c>
      <c r="AJ13" s="40">
        <v>0</v>
      </c>
      <c r="AK13" s="40">
        <v>0</v>
      </c>
      <c r="AL13" s="40">
        <v>0</v>
      </c>
      <c r="AM13" s="40">
        <v>0</v>
      </c>
    </row>
    <row r="14" spans="1:39">
      <c r="A14" s="40" t="s">
        <v>118</v>
      </c>
      <c r="B14" s="40">
        <v>3177060.84</v>
      </c>
      <c r="C14" s="40">
        <v>4660103.17</v>
      </c>
      <c r="D14" s="40">
        <v>4403921.78</v>
      </c>
      <c r="E14" s="40">
        <v>4169614.71</v>
      </c>
      <c r="F14" s="40">
        <v>5373896.0300000003</v>
      </c>
      <c r="G14" s="40">
        <v>5368214.63</v>
      </c>
      <c r="H14" s="40">
        <v>10421690.699999999</v>
      </c>
      <c r="I14" s="40">
        <v>4680536.3</v>
      </c>
      <c r="J14" s="40">
        <v>37395117.25</v>
      </c>
      <c r="K14" s="40">
        <v>5306042.09</v>
      </c>
      <c r="L14" s="40">
        <v>2884925.72</v>
      </c>
      <c r="M14" s="40">
        <v>2985237.71</v>
      </c>
      <c r="N14" s="40">
        <v>8263702.0499999998</v>
      </c>
      <c r="O14" s="40">
        <v>2955300.02</v>
      </c>
      <c r="P14" s="40">
        <v>2153834.34</v>
      </c>
      <c r="Q14" s="40">
        <v>1847490.25</v>
      </c>
      <c r="R14" s="40">
        <v>1455400.83</v>
      </c>
      <c r="S14" s="40">
        <v>1618928.95</v>
      </c>
      <c r="T14" s="40">
        <v>1154911.21</v>
      </c>
      <c r="U14" s="40">
        <v>1232258.72</v>
      </c>
      <c r="V14" s="40">
        <v>957711.41</v>
      </c>
      <c r="W14" s="40">
        <v>961739.34</v>
      </c>
      <c r="X14" s="40">
        <v>1302530.72</v>
      </c>
      <c r="Y14" s="40">
        <v>1293299.8</v>
      </c>
      <c r="Z14" s="40">
        <v>1794829.29</v>
      </c>
      <c r="AA14" s="40">
        <v>1758461.67</v>
      </c>
      <c r="AB14" s="40">
        <v>477209.58</v>
      </c>
      <c r="AC14" s="40">
        <v>476771.14</v>
      </c>
      <c r="AD14" s="40">
        <v>576552.55000000005</v>
      </c>
      <c r="AE14" s="40">
        <v>545425.16</v>
      </c>
      <c r="AF14" s="40">
        <v>472635.14</v>
      </c>
      <c r="AG14" s="40">
        <v>532234.68999999994</v>
      </c>
      <c r="AH14" s="40">
        <v>431903.31</v>
      </c>
      <c r="AI14" s="40">
        <v>383914.65</v>
      </c>
      <c r="AJ14" s="40">
        <v>390446.37</v>
      </c>
      <c r="AK14" s="40">
        <v>366133.75</v>
      </c>
      <c r="AL14" s="40">
        <v>223331.8</v>
      </c>
      <c r="AM14" s="40">
        <v>0</v>
      </c>
    </row>
    <row r="15" spans="1:39">
      <c r="A15" s="40" t="s">
        <v>119</v>
      </c>
      <c r="B15" s="40">
        <v>0</v>
      </c>
      <c r="C15" s="40">
        <v>0</v>
      </c>
      <c r="D15" s="40">
        <v>0</v>
      </c>
      <c r="E15" s="40">
        <v>0</v>
      </c>
      <c r="F15" s="40">
        <v>133398825.95</v>
      </c>
      <c r="G15" s="40">
        <v>133398825.95</v>
      </c>
      <c r="H15" s="40">
        <v>133398825.95</v>
      </c>
      <c r="I15" s="40">
        <v>130605655.16</v>
      </c>
      <c r="J15" s="40">
        <v>0</v>
      </c>
      <c r="K15" s="40">
        <v>0</v>
      </c>
      <c r="L15" s="40">
        <v>0</v>
      </c>
      <c r="M15" s="40">
        <v>0</v>
      </c>
      <c r="N15" s="40">
        <v>0</v>
      </c>
      <c r="O15" s="40">
        <v>0</v>
      </c>
      <c r="P15" s="40">
        <v>0</v>
      </c>
      <c r="Q15" s="40">
        <v>0</v>
      </c>
      <c r="R15" s="40">
        <v>0</v>
      </c>
      <c r="S15" s="40">
        <v>0</v>
      </c>
      <c r="T15" s="40">
        <v>0</v>
      </c>
      <c r="U15" s="40">
        <v>0</v>
      </c>
      <c r="V15" s="40">
        <v>0</v>
      </c>
      <c r="W15" s="40">
        <v>0</v>
      </c>
      <c r="X15" s="40">
        <v>0</v>
      </c>
      <c r="Y15" s="40">
        <v>0</v>
      </c>
      <c r="Z15" s="40">
        <v>0</v>
      </c>
      <c r="AA15" s="40">
        <v>0</v>
      </c>
      <c r="AB15" s="40">
        <v>0</v>
      </c>
      <c r="AC15" s="40">
        <v>0</v>
      </c>
      <c r="AD15" s="40">
        <v>0</v>
      </c>
      <c r="AE15" s="40">
        <v>0</v>
      </c>
      <c r="AF15" s="40">
        <v>0</v>
      </c>
      <c r="AG15" s="40">
        <v>0</v>
      </c>
      <c r="AH15" s="40">
        <v>0</v>
      </c>
      <c r="AI15" s="40">
        <v>0</v>
      </c>
      <c r="AJ15" s="40">
        <v>0</v>
      </c>
      <c r="AK15" s="40">
        <v>0</v>
      </c>
      <c r="AL15" s="40">
        <v>0</v>
      </c>
      <c r="AM15" s="40">
        <v>0</v>
      </c>
    </row>
    <row r="16" spans="1:39">
      <c r="A16" s="40" t="s">
        <v>120</v>
      </c>
      <c r="B16" s="40">
        <v>0</v>
      </c>
      <c r="C16" s="40">
        <v>0</v>
      </c>
      <c r="D16" s="40">
        <v>0</v>
      </c>
      <c r="E16" s="40">
        <v>0</v>
      </c>
      <c r="F16" s="40">
        <v>0</v>
      </c>
      <c r="G16" s="40">
        <v>0</v>
      </c>
      <c r="H16" s="40">
        <v>0</v>
      </c>
      <c r="I16" s="40">
        <v>0</v>
      </c>
      <c r="J16" s="40">
        <v>0</v>
      </c>
      <c r="K16" s="40">
        <v>0</v>
      </c>
      <c r="L16" s="40">
        <v>0</v>
      </c>
      <c r="M16" s="40">
        <v>0</v>
      </c>
      <c r="N16" s="40">
        <v>0</v>
      </c>
      <c r="O16" s="40">
        <v>0</v>
      </c>
      <c r="P16" s="40">
        <v>0</v>
      </c>
      <c r="Q16" s="40">
        <v>0</v>
      </c>
      <c r="R16" s="40">
        <v>0</v>
      </c>
      <c r="S16" s="40">
        <v>0</v>
      </c>
      <c r="T16" s="40">
        <v>0</v>
      </c>
      <c r="U16" s="40">
        <v>0</v>
      </c>
      <c r="V16" s="40">
        <v>0</v>
      </c>
      <c r="W16" s="40">
        <v>0</v>
      </c>
      <c r="X16" s="40">
        <v>0</v>
      </c>
      <c r="Y16" s="40">
        <v>0</v>
      </c>
      <c r="Z16" s="40">
        <v>0</v>
      </c>
      <c r="AA16" s="40">
        <v>0</v>
      </c>
      <c r="AB16" s="40">
        <v>0</v>
      </c>
      <c r="AC16" s="40">
        <v>0</v>
      </c>
      <c r="AD16" s="40">
        <v>0</v>
      </c>
      <c r="AE16" s="40">
        <v>0</v>
      </c>
      <c r="AF16" s="40">
        <v>0</v>
      </c>
      <c r="AG16" s="40">
        <v>0</v>
      </c>
      <c r="AH16" s="40">
        <v>0</v>
      </c>
      <c r="AI16" s="40">
        <v>0</v>
      </c>
      <c r="AJ16" s="40">
        <v>0</v>
      </c>
      <c r="AK16" s="40">
        <v>0</v>
      </c>
      <c r="AL16" s="40">
        <v>0</v>
      </c>
      <c r="AM16" s="40">
        <v>0</v>
      </c>
    </row>
    <row r="17" spans="1:39">
      <c r="A17" s="40" t="s">
        <v>121</v>
      </c>
      <c r="B17" s="40">
        <v>0</v>
      </c>
      <c r="C17" s="40">
        <v>0</v>
      </c>
      <c r="D17" s="40">
        <v>0</v>
      </c>
      <c r="E17" s="40">
        <v>0</v>
      </c>
      <c r="F17" s="40">
        <v>0</v>
      </c>
      <c r="G17" s="40">
        <v>0</v>
      </c>
      <c r="H17" s="40">
        <v>0</v>
      </c>
      <c r="I17" s="40">
        <v>0</v>
      </c>
      <c r="J17" s="40">
        <v>0</v>
      </c>
      <c r="K17" s="40">
        <v>0</v>
      </c>
      <c r="L17" s="40">
        <v>0</v>
      </c>
      <c r="M17" s="40">
        <v>0</v>
      </c>
      <c r="N17" s="40">
        <v>0</v>
      </c>
      <c r="O17" s="40">
        <v>0</v>
      </c>
      <c r="P17" s="40">
        <v>0</v>
      </c>
      <c r="Q17" s="40">
        <v>0</v>
      </c>
      <c r="R17" s="40">
        <v>0</v>
      </c>
      <c r="S17" s="40">
        <v>0</v>
      </c>
      <c r="T17" s="40">
        <v>0</v>
      </c>
      <c r="U17" s="40">
        <v>0</v>
      </c>
      <c r="V17" s="40">
        <v>0</v>
      </c>
      <c r="W17" s="40">
        <v>0</v>
      </c>
      <c r="X17" s="40">
        <v>0</v>
      </c>
      <c r="Y17" s="40">
        <v>0</v>
      </c>
      <c r="Z17" s="40">
        <v>0</v>
      </c>
      <c r="AA17" s="40">
        <v>0</v>
      </c>
      <c r="AB17" s="40">
        <v>0</v>
      </c>
      <c r="AC17" s="40">
        <v>0</v>
      </c>
      <c r="AD17" s="40">
        <v>0</v>
      </c>
      <c r="AE17" s="40">
        <v>0</v>
      </c>
      <c r="AF17" s="40">
        <v>0</v>
      </c>
      <c r="AG17" s="40">
        <v>0</v>
      </c>
      <c r="AH17" s="40">
        <v>0</v>
      </c>
      <c r="AI17" s="40">
        <v>0</v>
      </c>
      <c r="AJ17" s="40">
        <v>0</v>
      </c>
      <c r="AK17" s="40">
        <v>0</v>
      </c>
      <c r="AL17" s="40">
        <v>0</v>
      </c>
      <c r="AM17" s="40">
        <v>0</v>
      </c>
    </row>
    <row r="18" spans="1:39">
      <c r="A18" s="40" t="s">
        <v>122</v>
      </c>
      <c r="B18" s="40">
        <v>0</v>
      </c>
      <c r="C18" s="40">
        <v>0</v>
      </c>
      <c r="D18" s="40">
        <v>0</v>
      </c>
      <c r="E18" s="40">
        <v>0</v>
      </c>
      <c r="F18" s="40">
        <v>0</v>
      </c>
      <c r="G18" s="40">
        <v>0</v>
      </c>
      <c r="H18" s="40">
        <v>0</v>
      </c>
      <c r="I18" s="40">
        <v>0</v>
      </c>
      <c r="J18" s="40">
        <v>0</v>
      </c>
      <c r="K18" s="40">
        <v>0</v>
      </c>
      <c r="L18" s="40">
        <v>0</v>
      </c>
      <c r="M18" s="40">
        <v>0</v>
      </c>
      <c r="N18" s="40">
        <v>0</v>
      </c>
      <c r="O18" s="40">
        <v>0</v>
      </c>
      <c r="P18" s="40">
        <v>0</v>
      </c>
      <c r="Q18" s="40">
        <v>0</v>
      </c>
      <c r="R18" s="40">
        <v>0</v>
      </c>
      <c r="S18" s="40">
        <v>0</v>
      </c>
      <c r="T18" s="40">
        <v>0</v>
      </c>
      <c r="U18" s="40">
        <v>0</v>
      </c>
      <c r="V18" s="40">
        <v>0</v>
      </c>
      <c r="W18" s="40">
        <v>0</v>
      </c>
      <c r="X18" s="40">
        <v>0</v>
      </c>
      <c r="Y18" s="40">
        <v>0</v>
      </c>
      <c r="Z18" s="40">
        <v>0</v>
      </c>
      <c r="AA18" s="40">
        <v>0</v>
      </c>
      <c r="AB18" s="40">
        <v>0</v>
      </c>
      <c r="AC18" s="40">
        <v>0</v>
      </c>
      <c r="AD18" s="40">
        <v>0</v>
      </c>
      <c r="AE18" s="40">
        <v>0</v>
      </c>
      <c r="AF18" s="40">
        <v>0</v>
      </c>
      <c r="AG18" s="40">
        <v>0</v>
      </c>
      <c r="AH18" s="40">
        <v>0</v>
      </c>
      <c r="AI18" s="40">
        <v>0</v>
      </c>
      <c r="AJ18" s="40">
        <v>0</v>
      </c>
      <c r="AK18" s="40">
        <v>0</v>
      </c>
      <c r="AL18" s="40">
        <v>0</v>
      </c>
      <c r="AM18" s="40">
        <v>0</v>
      </c>
    </row>
    <row r="19" spans="1:39">
      <c r="A19" s="40" t="s">
        <v>123</v>
      </c>
      <c r="B19" s="40">
        <v>611205758.97000003</v>
      </c>
      <c r="C19" s="40">
        <v>408644389.13</v>
      </c>
      <c r="D19" s="40">
        <v>399773774.57999998</v>
      </c>
      <c r="E19" s="40">
        <v>541736065.99000001</v>
      </c>
      <c r="F19" s="40">
        <v>535415532.49000001</v>
      </c>
      <c r="G19" s="40">
        <v>414932260.30000001</v>
      </c>
      <c r="H19" s="40">
        <v>326535068.43000001</v>
      </c>
      <c r="I19" s="40">
        <v>451379164.77999997</v>
      </c>
      <c r="J19" s="40">
        <v>449753070.76999998</v>
      </c>
      <c r="K19" s="40">
        <v>572866769.40999997</v>
      </c>
      <c r="L19" s="40">
        <v>250719440.53999999</v>
      </c>
      <c r="M19" s="40">
        <v>221994443.75</v>
      </c>
      <c r="N19" s="40">
        <v>148434449.11000001</v>
      </c>
      <c r="O19" s="40">
        <v>72011.850000000006</v>
      </c>
      <c r="P19" s="40">
        <v>11152587.66</v>
      </c>
      <c r="Q19" s="40">
        <v>11185289.220000001</v>
      </c>
      <c r="R19" s="40">
        <v>11208791.640000001</v>
      </c>
      <c r="S19" s="40">
        <v>11055888.449999999</v>
      </c>
      <c r="T19" s="40">
        <v>5500000</v>
      </c>
      <c r="U19" s="40">
        <v>250000000</v>
      </c>
      <c r="V19" s="40">
        <v>0</v>
      </c>
      <c r="W19" s="40">
        <v>155000000</v>
      </c>
      <c r="X19" s="40">
        <v>214000000</v>
      </c>
      <c r="Y19" s="40">
        <v>0</v>
      </c>
      <c r="Z19" s="40">
        <v>70000000</v>
      </c>
      <c r="AA19" s="40">
        <v>0</v>
      </c>
      <c r="AB19" s="40">
        <v>0</v>
      </c>
      <c r="AC19" s="40">
        <v>0</v>
      </c>
      <c r="AD19" s="40">
        <v>0</v>
      </c>
      <c r="AE19" s="40">
        <v>0</v>
      </c>
      <c r="AF19" s="40">
        <v>0</v>
      </c>
      <c r="AG19" s="40">
        <v>0</v>
      </c>
      <c r="AH19" s="40">
        <v>0</v>
      </c>
      <c r="AI19" s="40">
        <v>0</v>
      </c>
      <c r="AJ19" s="40">
        <v>0</v>
      </c>
      <c r="AK19" s="40">
        <v>0</v>
      </c>
      <c r="AL19" s="40">
        <v>0</v>
      </c>
      <c r="AM19" s="40">
        <v>0</v>
      </c>
    </row>
    <row r="20" spans="1:39">
      <c r="A20" s="40" t="s">
        <v>124</v>
      </c>
      <c r="B20" s="40">
        <v>3134574206.27</v>
      </c>
      <c r="C20" s="40">
        <v>2808469900.0100002</v>
      </c>
      <c r="D20" s="40">
        <v>2711865381.5799999</v>
      </c>
      <c r="E20" s="40">
        <v>2305840314.1399999</v>
      </c>
      <c r="F20" s="40">
        <v>2154965406.9099998</v>
      </c>
      <c r="G20" s="40">
        <v>1647358732.78</v>
      </c>
      <c r="H20" s="40">
        <v>1701294049.4100001</v>
      </c>
      <c r="I20" s="40">
        <v>1839006487.3</v>
      </c>
      <c r="J20" s="40">
        <v>2094955341.3399999</v>
      </c>
      <c r="K20" s="40">
        <v>1751313426.8</v>
      </c>
      <c r="L20" s="40">
        <v>1884701781.3</v>
      </c>
      <c r="M20" s="40">
        <v>1738800158.3</v>
      </c>
      <c r="N20" s="40">
        <v>1708717282.1199999</v>
      </c>
      <c r="O20" s="40">
        <v>1152092754.27</v>
      </c>
      <c r="P20" s="40">
        <v>1119668036.52</v>
      </c>
      <c r="Q20" s="40">
        <v>1053106029.02</v>
      </c>
      <c r="R20" s="40">
        <v>1024303189.22</v>
      </c>
      <c r="S20" s="40">
        <v>879346879.01999998</v>
      </c>
      <c r="T20" s="40">
        <v>1030739637.85</v>
      </c>
      <c r="U20" s="40">
        <v>1264393995.8800001</v>
      </c>
      <c r="V20" s="40">
        <v>1330617376.6700001</v>
      </c>
      <c r="W20" s="40">
        <v>1377934960.3599999</v>
      </c>
      <c r="X20" s="40">
        <v>1446647537.54</v>
      </c>
      <c r="Y20" s="40">
        <v>1505841289</v>
      </c>
      <c r="Z20" s="40">
        <v>1598994829.6099999</v>
      </c>
      <c r="AA20" s="40">
        <v>1633027604.1600001</v>
      </c>
      <c r="AB20" s="40">
        <v>1968189505.8</v>
      </c>
      <c r="AC20" s="40">
        <v>1994842348.0699999</v>
      </c>
      <c r="AD20" s="40">
        <v>2186337162.3400002</v>
      </c>
      <c r="AE20" s="40">
        <v>2167461165.0500002</v>
      </c>
      <c r="AF20" s="40">
        <v>2245605939.0300002</v>
      </c>
      <c r="AG20" s="40">
        <v>2371115239.8400002</v>
      </c>
      <c r="AH20" s="40">
        <v>259229842.58000001</v>
      </c>
      <c r="AI20" s="40">
        <v>173150024.66999999</v>
      </c>
      <c r="AJ20" s="40">
        <v>94742804.569999993</v>
      </c>
      <c r="AK20" s="40">
        <v>44914204.060000002</v>
      </c>
      <c r="AL20" s="40">
        <v>81319806.040000007</v>
      </c>
      <c r="AM20" s="40">
        <v>0</v>
      </c>
    </row>
    <row r="21" spans="1:39">
      <c r="A21" s="40" t="s">
        <v>125</v>
      </c>
    </row>
    <row r="22" spans="1:39">
      <c r="A22" s="40" t="s">
        <v>126</v>
      </c>
      <c r="B22" s="40">
        <v>0</v>
      </c>
      <c r="C22" s="40">
        <v>0</v>
      </c>
      <c r="D22" s="40">
        <v>0</v>
      </c>
      <c r="E22" s="40">
        <v>0</v>
      </c>
      <c r="F22" s="40">
        <v>0</v>
      </c>
      <c r="G22" s="40">
        <v>0</v>
      </c>
      <c r="H22" s="40">
        <v>0</v>
      </c>
      <c r="I22" s="40">
        <v>0</v>
      </c>
      <c r="J22" s="40">
        <v>0</v>
      </c>
      <c r="K22" s="40">
        <v>0</v>
      </c>
      <c r="L22" s="40">
        <v>0</v>
      </c>
      <c r="M22" s="40">
        <v>0</v>
      </c>
      <c r="N22" s="40">
        <v>0</v>
      </c>
      <c r="O22" s="40">
        <v>0</v>
      </c>
      <c r="P22" s="40">
        <v>0</v>
      </c>
      <c r="Q22" s="40">
        <v>0</v>
      </c>
      <c r="R22" s="40">
        <v>0</v>
      </c>
      <c r="S22" s="40">
        <v>0</v>
      </c>
      <c r="T22" s="40">
        <v>0</v>
      </c>
      <c r="U22" s="40">
        <v>0</v>
      </c>
      <c r="V22" s="40">
        <v>0</v>
      </c>
      <c r="W22" s="40">
        <v>0</v>
      </c>
      <c r="X22" s="40">
        <v>0</v>
      </c>
      <c r="Y22" s="40">
        <v>0</v>
      </c>
      <c r="Z22" s="40">
        <v>0</v>
      </c>
      <c r="AA22" s="40">
        <v>0</v>
      </c>
      <c r="AB22" s="40">
        <v>0</v>
      </c>
      <c r="AC22" s="40">
        <v>0</v>
      </c>
      <c r="AD22" s="40">
        <v>0</v>
      </c>
      <c r="AE22" s="40">
        <v>0</v>
      </c>
      <c r="AF22" s="40">
        <v>0</v>
      </c>
      <c r="AG22" s="40">
        <v>0</v>
      </c>
      <c r="AH22" s="40">
        <v>0</v>
      </c>
      <c r="AI22" s="40">
        <v>0</v>
      </c>
      <c r="AJ22" s="40">
        <v>0</v>
      </c>
      <c r="AK22" s="40">
        <v>0</v>
      </c>
      <c r="AL22" s="40">
        <v>0</v>
      </c>
      <c r="AM22" s="40">
        <v>0</v>
      </c>
    </row>
    <row r="23" spans="1:39">
      <c r="A23" s="40" t="s">
        <v>127</v>
      </c>
      <c r="B23" s="40">
        <v>295518609.11000001</v>
      </c>
      <c r="C23" s="40">
        <v>285518609.11000001</v>
      </c>
      <c r="D23" s="40">
        <v>290468609.11000001</v>
      </c>
      <c r="E23" s="40">
        <v>290468609.11000001</v>
      </c>
      <c r="F23" s="40">
        <v>259102088.96000001</v>
      </c>
      <c r="G23" s="40">
        <v>240283896.58000001</v>
      </c>
      <c r="H23" s="40">
        <v>235958198.72</v>
      </c>
      <c r="I23" s="40">
        <v>193675872.69</v>
      </c>
      <c r="J23" s="40">
        <v>139487122.03999999</v>
      </c>
      <c r="K23" s="40">
        <v>137700000</v>
      </c>
      <c r="L23" s="40">
        <v>61550000</v>
      </c>
      <c r="M23" s="40">
        <v>56550000</v>
      </c>
      <c r="N23" s="40">
        <v>12000000</v>
      </c>
      <c r="O23" s="40">
        <v>0</v>
      </c>
      <c r="P23" s="40">
        <v>0</v>
      </c>
      <c r="Q23" s="40">
        <v>0</v>
      </c>
      <c r="R23" s="40">
        <v>0</v>
      </c>
      <c r="S23" s="40">
        <v>0</v>
      </c>
      <c r="T23" s="40">
        <v>0</v>
      </c>
      <c r="U23" s="40">
        <v>0</v>
      </c>
      <c r="V23" s="40">
        <v>0</v>
      </c>
      <c r="W23" s="40">
        <v>0</v>
      </c>
      <c r="X23" s="40">
        <v>0</v>
      </c>
      <c r="Y23" s="40">
        <v>0</v>
      </c>
      <c r="Z23" s="40">
        <v>0</v>
      </c>
      <c r="AA23" s="40">
        <v>0</v>
      </c>
      <c r="AB23" s="40">
        <v>0</v>
      </c>
      <c r="AC23" s="40">
        <v>0</v>
      </c>
      <c r="AD23" s="40">
        <v>0</v>
      </c>
      <c r="AE23" s="40">
        <v>0</v>
      </c>
      <c r="AF23" s="40">
        <v>0</v>
      </c>
      <c r="AG23" s="40">
        <v>0</v>
      </c>
      <c r="AH23" s="40">
        <v>0</v>
      </c>
      <c r="AI23" s="40">
        <v>0</v>
      </c>
      <c r="AJ23" s="40">
        <v>0</v>
      </c>
      <c r="AK23" s="40">
        <v>0</v>
      </c>
      <c r="AL23" s="40">
        <v>0</v>
      </c>
      <c r="AM23" s="40">
        <v>0</v>
      </c>
    </row>
    <row r="24" spans="1:39">
      <c r="A24" s="40" t="s">
        <v>128</v>
      </c>
      <c r="B24" s="40">
        <v>0</v>
      </c>
      <c r="C24" s="40">
        <v>0</v>
      </c>
      <c r="D24" s="40">
        <v>0</v>
      </c>
      <c r="E24" s="40">
        <v>0</v>
      </c>
      <c r="F24" s="40">
        <v>0</v>
      </c>
      <c r="G24" s="40">
        <v>0</v>
      </c>
      <c r="H24" s="40">
        <v>0</v>
      </c>
      <c r="I24" s="40">
        <v>0</v>
      </c>
      <c r="J24" s="40">
        <v>0</v>
      </c>
      <c r="K24" s="40">
        <v>0</v>
      </c>
      <c r="L24" s="40">
        <v>0</v>
      </c>
      <c r="M24" s="40">
        <v>0</v>
      </c>
      <c r="N24" s="40">
        <v>0</v>
      </c>
      <c r="O24" s="40">
        <v>0</v>
      </c>
      <c r="P24" s="40">
        <v>0</v>
      </c>
      <c r="Q24" s="40">
        <v>0</v>
      </c>
      <c r="R24" s="40">
        <v>0</v>
      </c>
      <c r="S24" s="40">
        <v>0</v>
      </c>
      <c r="T24" s="40">
        <v>0</v>
      </c>
      <c r="U24" s="40">
        <v>0</v>
      </c>
      <c r="V24" s="40">
        <v>0</v>
      </c>
      <c r="W24" s="40">
        <v>0</v>
      </c>
      <c r="X24" s="40">
        <v>0</v>
      </c>
      <c r="Y24" s="40">
        <v>0</v>
      </c>
      <c r="Z24" s="40">
        <v>0</v>
      </c>
      <c r="AA24" s="40">
        <v>0</v>
      </c>
      <c r="AB24" s="40">
        <v>0</v>
      </c>
      <c r="AC24" s="40">
        <v>0</v>
      </c>
      <c r="AD24" s="40">
        <v>0</v>
      </c>
      <c r="AE24" s="40">
        <v>0</v>
      </c>
      <c r="AF24" s="40">
        <v>0</v>
      </c>
      <c r="AG24" s="40">
        <v>0</v>
      </c>
      <c r="AH24" s="40">
        <v>0</v>
      </c>
      <c r="AI24" s="40">
        <v>0</v>
      </c>
      <c r="AJ24" s="40">
        <v>0</v>
      </c>
      <c r="AK24" s="40">
        <v>0</v>
      </c>
      <c r="AL24" s="40">
        <v>0</v>
      </c>
      <c r="AM24" s="40">
        <v>0</v>
      </c>
    </row>
    <row r="25" spans="1:39">
      <c r="A25" s="40" t="s">
        <v>129</v>
      </c>
      <c r="B25" s="40">
        <v>0</v>
      </c>
      <c r="C25" s="40">
        <v>0</v>
      </c>
      <c r="D25" s="40">
        <v>0</v>
      </c>
      <c r="E25" s="40">
        <v>0</v>
      </c>
      <c r="F25" s="40">
        <v>0</v>
      </c>
      <c r="G25" s="40">
        <v>0</v>
      </c>
      <c r="H25" s="40">
        <v>0</v>
      </c>
      <c r="I25" s="40">
        <v>0</v>
      </c>
      <c r="J25" s="40">
        <v>0</v>
      </c>
      <c r="K25" s="40">
        <v>0</v>
      </c>
      <c r="L25" s="40">
        <v>0</v>
      </c>
      <c r="M25" s="40">
        <v>0</v>
      </c>
      <c r="N25" s="40">
        <v>0</v>
      </c>
      <c r="O25" s="40">
        <v>0</v>
      </c>
      <c r="P25" s="40">
        <v>0</v>
      </c>
      <c r="Q25" s="40">
        <v>0</v>
      </c>
      <c r="R25" s="40">
        <v>0</v>
      </c>
      <c r="S25" s="40">
        <v>0</v>
      </c>
      <c r="T25" s="40">
        <v>0</v>
      </c>
      <c r="U25" s="40">
        <v>0</v>
      </c>
      <c r="V25" s="40">
        <v>0</v>
      </c>
      <c r="W25" s="40">
        <v>0</v>
      </c>
      <c r="X25" s="40">
        <v>0</v>
      </c>
      <c r="Y25" s="40">
        <v>0</v>
      </c>
      <c r="Z25" s="40">
        <v>0</v>
      </c>
      <c r="AA25" s="40">
        <v>0</v>
      </c>
      <c r="AB25" s="40">
        <v>0</v>
      </c>
      <c r="AC25" s="40">
        <v>0</v>
      </c>
      <c r="AD25" s="40">
        <v>0</v>
      </c>
      <c r="AE25" s="40">
        <v>0</v>
      </c>
      <c r="AF25" s="40">
        <v>0</v>
      </c>
      <c r="AG25" s="40">
        <v>0</v>
      </c>
      <c r="AH25" s="40">
        <v>0</v>
      </c>
      <c r="AI25" s="40">
        <v>0</v>
      </c>
      <c r="AJ25" s="40">
        <v>0</v>
      </c>
      <c r="AK25" s="40">
        <v>0</v>
      </c>
      <c r="AL25" s="40">
        <v>0</v>
      </c>
      <c r="AM25" s="40">
        <v>0</v>
      </c>
    </row>
    <row r="26" spans="1:39">
      <c r="A26" s="40" t="s">
        <v>130</v>
      </c>
      <c r="B26" s="40">
        <v>36949953.140000001</v>
      </c>
      <c r="C26" s="40">
        <v>35882656.829999998</v>
      </c>
      <c r="D26" s="40">
        <v>34572789.439999998</v>
      </c>
      <c r="E26" s="40">
        <v>34201481.009999998</v>
      </c>
      <c r="F26" s="40">
        <v>32042302.07</v>
      </c>
      <c r="G26" s="40">
        <v>30953854.390000001</v>
      </c>
      <c r="H26" s="40">
        <v>29746328.850000001</v>
      </c>
      <c r="I26" s="40">
        <v>0</v>
      </c>
      <c r="J26" s="40">
        <v>129814951.83</v>
      </c>
      <c r="K26" s="40">
        <v>126216107.98999999</v>
      </c>
      <c r="L26" s="40">
        <v>128807295.33</v>
      </c>
      <c r="M26" s="40">
        <v>129222198.59</v>
      </c>
      <c r="N26" s="40">
        <v>125361019.34</v>
      </c>
      <c r="O26" s="40">
        <v>124843005.45</v>
      </c>
      <c r="P26" s="40">
        <v>124982361.79000001</v>
      </c>
      <c r="Q26" s="40">
        <v>125877479.40000001</v>
      </c>
      <c r="R26" s="40">
        <v>123007966.56</v>
      </c>
      <c r="S26" s="40">
        <v>121549026.42</v>
      </c>
      <c r="T26" s="40">
        <v>120616390.53</v>
      </c>
      <c r="U26" s="40">
        <v>0</v>
      </c>
      <c r="V26" s="40">
        <v>0</v>
      </c>
      <c r="W26" s="40">
        <v>0</v>
      </c>
      <c r="X26" s="40">
        <v>0</v>
      </c>
      <c r="Y26" s="40">
        <v>0</v>
      </c>
      <c r="Z26" s="40">
        <v>0</v>
      </c>
      <c r="AA26" s="40">
        <v>0</v>
      </c>
      <c r="AB26" s="40">
        <v>0</v>
      </c>
      <c r="AC26" s="40">
        <v>0</v>
      </c>
      <c r="AD26" s="40">
        <v>0</v>
      </c>
      <c r="AE26" s="40">
        <v>0</v>
      </c>
      <c r="AF26" s="40">
        <v>0</v>
      </c>
      <c r="AG26" s="40">
        <v>0</v>
      </c>
      <c r="AH26" s="40">
        <v>0</v>
      </c>
      <c r="AI26" s="40">
        <v>0</v>
      </c>
      <c r="AJ26" s="40">
        <v>0</v>
      </c>
      <c r="AK26" s="40">
        <v>0</v>
      </c>
      <c r="AL26" s="40">
        <v>0</v>
      </c>
      <c r="AM26" s="40">
        <v>0</v>
      </c>
    </row>
    <row r="27" spans="1:39">
      <c r="A27" s="40" t="s">
        <v>131</v>
      </c>
      <c r="B27" s="40">
        <v>0</v>
      </c>
      <c r="C27" s="40">
        <v>0</v>
      </c>
      <c r="D27" s="40">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0</v>
      </c>
      <c r="AF27" s="40">
        <v>0</v>
      </c>
      <c r="AG27" s="40">
        <v>0</v>
      </c>
      <c r="AH27" s="40">
        <v>0</v>
      </c>
      <c r="AI27" s="40">
        <v>0</v>
      </c>
      <c r="AJ27" s="40">
        <v>0</v>
      </c>
      <c r="AK27" s="40">
        <v>0</v>
      </c>
      <c r="AL27" s="40">
        <v>0</v>
      </c>
      <c r="AM27" s="40">
        <v>0</v>
      </c>
    </row>
    <row r="28" spans="1:39">
      <c r="A28" s="40" t="s">
        <v>132</v>
      </c>
      <c r="B28" s="40">
        <v>2067249835.26</v>
      </c>
      <c r="C28" s="40">
        <v>1730015731.8800001</v>
      </c>
      <c r="D28" s="40">
        <v>1606630834.7</v>
      </c>
      <c r="E28" s="40">
        <v>1688749563.8299999</v>
      </c>
      <c r="F28" s="40">
        <v>1716871882.53</v>
      </c>
      <c r="G28" s="40">
        <v>1745205490.1099999</v>
      </c>
      <c r="H28" s="40">
        <v>1765884232.96</v>
      </c>
      <c r="I28" s="40">
        <v>1793039645.75</v>
      </c>
      <c r="J28" s="40">
        <v>1751709689.46</v>
      </c>
      <c r="K28" s="40">
        <v>1777236924.1400001</v>
      </c>
      <c r="L28" s="40">
        <v>1768632587.9300001</v>
      </c>
      <c r="M28" s="40">
        <v>1759072395.1600001</v>
      </c>
      <c r="N28" s="40">
        <v>1678558099.6099999</v>
      </c>
      <c r="O28" s="40">
        <v>1682464848.53</v>
      </c>
      <c r="P28" s="40">
        <v>1640481087.8</v>
      </c>
      <c r="Q28" s="40">
        <v>1650993091.5799999</v>
      </c>
      <c r="R28" s="40">
        <v>1528356420.73</v>
      </c>
      <c r="S28" s="40">
        <v>1518295993.3199999</v>
      </c>
      <c r="T28" s="40">
        <v>1227969549.9400001</v>
      </c>
      <c r="U28" s="40">
        <v>1056330769.9400001</v>
      </c>
      <c r="V28" s="40">
        <v>1032657120.9299999</v>
      </c>
      <c r="W28" s="40">
        <v>824114361.70000005</v>
      </c>
      <c r="X28" s="40">
        <v>846669327.26999998</v>
      </c>
      <c r="Y28" s="40">
        <v>830003211.74000001</v>
      </c>
      <c r="Z28" s="40">
        <v>798829959.96000004</v>
      </c>
      <c r="AA28" s="40">
        <v>680530798</v>
      </c>
      <c r="AB28" s="40">
        <v>583420305.92999995</v>
      </c>
      <c r="AC28" s="40">
        <v>528145377.62</v>
      </c>
      <c r="AD28" s="40">
        <v>533616270.69</v>
      </c>
      <c r="AE28" s="40">
        <v>461351873.36000001</v>
      </c>
      <c r="AF28" s="40">
        <v>339255142.11000001</v>
      </c>
      <c r="AG28" s="40">
        <v>348457305.42000002</v>
      </c>
      <c r="AH28" s="40">
        <v>356509882.51999998</v>
      </c>
      <c r="AI28" s="40">
        <v>365564862.19999999</v>
      </c>
      <c r="AJ28" s="40">
        <v>353406414.44</v>
      </c>
      <c r="AK28" s="40">
        <v>282436020.57999998</v>
      </c>
      <c r="AL28" s="40">
        <v>101641999.5</v>
      </c>
      <c r="AM28" s="40">
        <v>0</v>
      </c>
    </row>
    <row r="29" spans="1:39">
      <c r="A29" s="40" t="s">
        <v>133</v>
      </c>
      <c r="B29" s="40">
        <v>213782481.56</v>
      </c>
      <c r="C29" s="40">
        <v>322775557.61000001</v>
      </c>
      <c r="D29" s="40">
        <v>325540546.60000002</v>
      </c>
      <c r="E29" s="40">
        <v>230446124.68000001</v>
      </c>
      <c r="F29" s="40">
        <v>200652994.06</v>
      </c>
      <c r="G29" s="40">
        <v>175785297.87</v>
      </c>
      <c r="H29" s="40">
        <v>156739376.69999999</v>
      </c>
      <c r="I29" s="40">
        <v>117964209.23999999</v>
      </c>
      <c r="J29" s="40">
        <v>192824615.33000001</v>
      </c>
      <c r="K29" s="40">
        <v>202290079.38</v>
      </c>
      <c r="L29" s="40">
        <v>95112421.950000003</v>
      </c>
      <c r="M29" s="40">
        <v>105676989.59999999</v>
      </c>
      <c r="N29" s="40">
        <v>240761981.65000001</v>
      </c>
      <c r="O29" s="40">
        <v>243175816.44999999</v>
      </c>
      <c r="P29" s="40">
        <v>236541285.28999999</v>
      </c>
      <c r="Q29" s="40">
        <v>221699249.91</v>
      </c>
      <c r="R29" s="40">
        <v>341844800.76999998</v>
      </c>
      <c r="S29" s="40">
        <v>338766530.87</v>
      </c>
      <c r="T29" s="40">
        <v>384167574.39999998</v>
      </c>
      <c r="U29" s="40">
        <v>446955480.38</v>
      </c>
      <c r="V29" s="40">
        <v>360968182.87</v>
      </c>
      <c r="W29" s="40">
        <v>341429421.11000001</v>
      </c>
      <c r="X29" s="40">
        <v>229562812.74000001</v>
      </c>
      <c r="Y29" s="40">
        <v>174098095.31999999</v>
      </c>
      <c r="Z29" s="40">
        <v>121221024.67</v>
      </c>
      <c r="AA29" s="40">
        <v>148634328.13</v>
      </c>
      <c r="AB29" s="40">
        <v>126228633.62</v>
      </c>
      <c r="AC29" s="40">
        <v>127419177</v>
      </c>
      <c r="AD29" s="40">
        <v>94664686.230000004</v>
      </c>
      <c r="AE29" s="40">
        <v>90831921.349999994</v>
      </c>
      <c r="AF29" s="40">
        <v>81875266</v>
      </c>
      <c r="AG29" s="40">
        <v>4171567</v>
      </c>
      <c r="AH29" s="40">
        <v>9458899</v>
      </c>
      <c r="AI29" s="40">
        <v>7046037</v>
      </c>
      <c r="AJ29" s="40">
        <v>4423240</v>
      </c>
      <c r="AK29" s="40">
        <v>0</v>
      </c>
      <c r="AL29" s="40">
        <v>19763243.079999998</v>
      </c>
      <c r="AM29" s="40">
        <v>0</v>
      </c>
    </row>
    <row r="30" spans="1:39">
      <c r="A30" s="40" t="s">
        <v>134</v>
      </c>
      <c r="B30" s="40">
        <v>0</v>
      </c>
      <c r="C30" s="40">
        <v>0</v>
      </c>
      <c r="D30" s="40">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c r="AF30" s="40">
        <v>0</v>
      </c>
      <c r="AG30" s="40">
        <v>0</v>
      </c>
      <c r="AH30" s="40">
        <v>0</v>
      </c>
      <c r="AI30" s="40">
        <v>0</v>
      </c>
      <c r="AJ30" s="40">
        <v>0</v>
      </c>
      <c r="AK30" s="40">
        <v>0</v>
      </c>
      <c r="AL30" s="40">
        <v>0</v>
      </c>
      <c r="AM30" s="40">
        <v>0</v>
      </c>
    </row>
    <row r="31" spans="1:39">
      <c r="A31" s="40" t="s">
        <v>135</v>
      </c>
      <c r="B31" s="40">
        <v>0</v>
      </c>
      <c r="C31" s="40">
        <v>0</v>
      </c>
      <c r="D31" s="40">
        <v>0</v>
      </c>
      <c r="E31" s="40">
        <v>0</v>
      </c>
      <c r="F31" s="40">
        <v>0</v>
      </c>
      <c r="G31" s="40">
        <v>0</v>
      </c>
      <c r="H31" s="40">
        <v>0</v>
      </c>
      <c r="I31" s="40">
        <v>0</v>
      </c>
      <c r="J31" s="40">
        <v>0</v>
      </c>
      <c r="K31" s="40">
        <v>0</v>
      </c>
      <c r="L31" s="40">
        <v>0</v>
      </c>
      <c r="M31" s="40">
        <v>0</v>
      </c>
      <c r="N31" s="40">
        <v>0</v>
      </c>
      <c r="O31" s="40">
        <v>0</v>
      </c>
      <c r="P31" s="40">
        <v>0</v>
      </c>
      <c r="Q31" s="40">
        <v>0</v>
      </c>
      <c r="R31" s="40">
        <v>0</v>
      </c>
      <c r="S31" s="40">
        <v>0</v>
      </c>
      <c r="T31" s="40">
        <v>0</v>
      </c>
      <c r="U31" s="40">
        <v>0</v>
      </c>
      <c r="V31" s="40">
        <v>0</v>
      </c>
      <c r="W31" s="40">
        <v>0</v>
      </c>
      <c r="X31" s="40">
        <v>0</v>
      </c>
      <c r="Y31" s="40">
        <v>0</v>
      </c>
      <c r="Z31" s="40">
        <v>0</v>
      </c>
      <c r="AA31" s="40">
        <v>0</v>
      </c>
      <c r="AB31" s="40">
        <v>0</v>
      </c>
      <c r="AC31" s="40">
        <v>0</v>
      </c>
      <c r="AD31" s="40">
        <v>0</v>
      </c>
      <c r="AE31" s="40">
        <v>0</v>
      </c>
      <c r="AF31" s="40">
        <v>0</v>
      </c>
      <c r="AG31" s="40">
        <v>0</v>
      </c>
      <c r="AH31" s="40">
        <v>0</v>
      </c>
      <c r="AI31" s="40">
        <v>0</v>
      </c>
      <c r="AJ31" s="40">
        <v>0</v>
      </c>
      <c r="AK31" s="40">
        <v>0</v>
      </c>
      <c r="AL31" s="40">
        <v>0</v>
      </c>
      <c r="AM31" s="40">
        <v>0</v>
      </c>
    </row>
    <row r="32" spans="1:39">
      <c r="A32" s="40" t="s">
        <v>136</v>
      </c>
      <c r="B32" s="40">
        <v>0</v>
      </c>
      <c r="C32" s="40">
        <v>0</v>
      </c>
      <c r="D32" s="40">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c r="AF32" s="40">
        <v>0</v>
      </c>
      <c r="AG32" s="40">
        <v>0</v>
      </c>
      <c r="AH32" s="40">
        <v>0</v>
      </c>
      <c r="AI32" s="40">
        <v>0</v>
      </c>
      <c r="AJ32" s="40">
        <v>0</v>
      </c>
      <c r="AK32" s="40">
        <v>0</v>
      </c>
      <c r="AL32" s="40">
        <v>0</v>
      </c>
      <c r="AM32" s="40">
        <v>0</v>
      </c>
    </row>
    <row r="33" spans="1:39">
      <c r="A33" s="40" t="s">
        <v>137</v>
      </c>
      <c r="B33" s="40">
        <v>0</v>
      </c>
      <c r="C33" s="40">
        <v>0</v>
      </c>
      <c r="D33" s="40">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c r="AF33" s="40">
        <v>0</v>
      </c>
      <c r="AG33" s="40">
        <v>0</v>
      </c>
      <c r="AH33" s="40">
        <v>0</v>
      </c>
      <c r="AI33" s="40">
        <v>0</v>
      </c>
      <c r="AJ33" s="40">
        <v>0</v>
      </c>
      <c r="AK33" s="40">
        <v>0</v>
      </c>
      <c r="AL33" s="40">
        <v>0</v>
      </c>
      <c r="AM33" s="40">
        <v>0</v>
      </c>
    </row>
    <row r="34" spans="1:39">
      <c r="A34" s="40" t="s">
        <v>138</v>
      </c>
      <c r="B34" s="40">
        <v>0</v>
      </c>
      <c r="C34" s="40">
        <v>0</v>
      </c>
      <c r="D34" s="40">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c r="AF34" s="40">
        <v>0</v>
      </c>
      <c r="AG34" s="40">
        <v>0</v>
      </c>
      <c r="AH34" s="40">
        <v>0</v>
      </c>
      <c r="AI34" s="40">
        <v>0</v>
      </c>
      <c r="AJ34" s="40">
        <v>0</v>
      </c>
      <c r="AK34" s="40">
        <v>0</v>
      </c>
      <c r="AL34" s="40">
        <v>0</v>
      </c>
      <c r="AM34" s="40">
        <v>0</v>
      </c>
    </row>
    <row r="35" spans="1:39">
      <c r="A35" s="40" t="s">
        <v>139</v>
      </c>
      <c r="B35" s="40">
        <v>1227358291.3</v>
      </c>
      <c r="C35" s="40">
        <v>1230770044.96</v>
      </c>
      <c r="D35" s="40">
        <v>1048972184.11</v>
      </c>
      <c r="E35" s="40">
        <v>1144808784.0899999</v>
      </c>
      <c r="F35" s="40">
        <v>1159561726.22</v>
      </c>
      <c r="G35" s="40">
        <v>1162623034.05</v>
      </c>
      <c r="H35" s="40">
        <v>961230529.22000003</v>
      </c>
      <c r="I35" s="40">
        <v>980374418.83000004</v>
      </c>
      <c r="J35" s="40">
        <v>681994905.76999998</v>
      </c>
      <c r="K35" s="40">
        <v>691009911.12</v>
      </c>
      <c r="L35" s="40">
        <v>695027459.15999997</v>
      </c>
      <c r="M35" s="40">
        <v>699468871.88</v>
      </c>
      <c r="N35" s="40">
        <v>706101126.70000005</v>
      </c>
      <c r="O35" s="40">
        <v>740464423.51999998</v>
      </c>
      <c r="P35" s="40">
        <v>724369027.13</v>
      </c>
      <c r="Q35" s="40">
        <v>729309004.33000004</v>
      </c>
      <c r="R35" s="40">
        <v>732403753.53999996</v>
      </c>
      <c r="S35" s="40">
        <v>737441598.62</v>
      </c>
      <c r="T35" s="40">
        <v>663239233.78999996</v>
      </c>
      <c r="U35" s="40">
        <v>667705516.30999994</v>
      </c>
      <c r="V35" s="40">
        <v>671773027.66999996</v>
      </c>
      <c r="W35" s="40">
        <v>674602507.04999995</v>
      </c>
      <c r="X35" s="40">
        <v>679054136.46000004</v>
      </c>
      <c r="Y35" s="40">
        <v>683505765.87</v>
      </c>
      <c r="Z35" s="40">
        <v>641736042.87</v>
      </c>
      <c r="AA35" s="40">
        <v>645779721.92999995</v>
      </c>
      <c r="AB35" s="40">
        <v>385821414.85000002</v>
      </c>
      <c r="AC35" s="40">
        <v>387557161.30000001</v>
      </c>
      <c r="AD35" s="40">
        <v>245485406.34999999</v>
      </c>
      <c r="AE35" s="40">
        <v>247130350.59999999</v>
      </c>
      <c r="AF35" s="40">
        <v>248802628.28</v>
      </c>
      <c r="AG35" s="40">
        <v>250529572.52000001</v>
      </c>
      <c r="AH35" s="40">
        <v>252256516.75999999</v>
      </c>
      <c r="AI35" s="40">
        <v>253983461</v>
      </c>
      <c r="AJ35" s="40">
        <v>257437085.59999999</v>
      </c>
      <c r="AK35" s="40">
        <v>124926710.19</v>
      </c>
      <c r="AL35" s="40">
        <v>124510762.25</v>
      </c>
      <c r="AM35" s="40">
        <v>0</v>
      </c>
    </row>
    <row r="36" spans="1:39">
      <c r="A36" s="40" t="s">
        <v>140</v>
      </c>
      <c r="B36" s="40">
        <v>0</v>
      </c>
      <c r="C36" s="40">
        <v>0</v>
      </c>
      <c r="D36" s="40">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c r="AF36" s="40">
        <v>0</v>
      </c>
      <c r="AG36" s="40">
        <v>0</v>
      </c>
      <c r="AH36" s="40">
        <v>0</v>
      </c>
      <c r="AI36" s="40">
        <v>0</v>
      </c>
      <c r="AJ36" s="40">
        <v>0</v>
      </c>
      <c r="AK36" s="40">
        <v>0</v>
      </c>
      <c r="AL36" s="40">
        <v>0</v>
      </c>
      <c r="AM36" s="40">
        <v>0</v>
      </c>
    </row>
    <row r="37" spans="1:39">
      <c r="A37" s="40" t="s">
        <v>141</v>
      </c>
      <c r="B37" s="40">
        <v>2786902188.6300001</v>
      </c>
      <c r="C37" s="40">
        <v>2786902188.6300001</v>
      </c>
      <c r="D37" s="40">
        <v>2786902188.6300001</v>
      </c>
      <c r="E37" s="40">
        <v>2786902188.6300001</v>
      </c>
      <c r="F37" s="40">
        <v>2789357669.8899999</v>
      </c>
      <c r="G37" s="40">
        <v>2789357669.8899999</v>
      </c>
      <c r="H37" s="40">
        <v>2787829314.2199998</v>
      </c>
      <c r="I37" s="40">
        <v>2416688201.73</v>
      </c>
      <c r="J37" s="40">
        <v>2416688201.73</v>
      </c>
      <c r="K37" s="40">
        <v>2416688201.73</v>
      </c>
      <c r="L37" s="40">
        <v>2416688201.73</v>
      </c>
      <c r="M37" s="40">
        <v>2416688201.73</v>
      </c>
      <c r="N37" s="40">
        <v>2469421705.1799998</v>
      </c>
      <c r="O37" s="40">
        <v>46640787.020000003</v>
      </c>
      <c r="P37" s="40">
        <v>1136161.06</v>
      </c>
      <c r="Q37" s="40">
        <v>1136161.06</v>
      </c>
      <c r="R37" s="40">
        <v>1211878.22</v>
      </c>
      <c r="S37" s="40">
        <v>1211878.22</v>
      </c>
      <c r="T37" s="40">
        <v>0</v>
      </c>
      <c r="U37" s="40">
        <v>0</v>
      </c>
      <c r="V37" s="40">
        <v>0</v>
      </c>
      <c r="W37" s="40">
        <v>0</v>
      </c>
      <c r="X37" s="40">
        <v>0</v>
      </c>
      <c r="Y37" s="40">
        <v>0</v>
      </c>
      <c r="Z37" s="40">
        <v>0</v>
      </c>
      <c r="AA37" s="40">
        <v>0</v>
      </c>
      <c r="AB37" s="40">
        <v>0</v>
      </c>
      <c r="AC37" s="40">
        <v>0</v>
      </c>
      <c r="AD37" s="40">
        <v>0</v>
      </c>
      <c r="AE37" s="40">
        <v>0</v>
      </c>
      <c r="AF37" s="40">
        <v>0</v>
      </c>
      <c r="AG37" s="40">
        <v>0</v>
      </c>
      <c r="AH37" s="40">
        <v>0</v>
      </c>
      <c r="AI37" s="40">
        <v>0</v>
      </c>
      <c r="AJ37" s="40">
        <v>0</v>
      </c>
      <c r="AK37" s="40">
        <v>0</v>
      </c>
      <c r="AL37" s="40">
        <v>0</v>
      </c>
      <c r="AM37" s="40">
        <v>0</v>
      </c>
    </row>
    <row r="38" spans="1:39">
      <c r="A38" s="40" t="s">
        <v>142</v>
      </c>
      <c r="B38" s="40">
        <v>84440147.719999999</v>
      </c>
      <c r="C38" s="40">
        <v>60466601.240000002</v>
      </c>
      <c r="D38" s="40">
        <v>67247819.650000006</v>
      </c>
      <c r="E38" s="40">
        <v>66919716.380000003</v>
      </c>
      <c r="F38" s="40">
        <v>63070254.700000003</v>
      </c>
      <c r="G38" s="40">
        <v>68284906.090000004</v>
      </c>
      <c r="H38" s="40">
        <v>73463370.069999993</v>
      </c>
      <c r="I38" s="40">
        <v>79298932.219999999</v>
      </c>
      <c r="J38" s="40">
        <v>78903930.950000003</v>
      </c>
      <c r="K38" s="40">
        <v>84731989.670000002</v>
      </c>
      <c r="L38" s="40">
        <v>68614716.760000005</v>
      </c>
      <c r="M38" s="40">
        <v>62320705.619999997</v>
      </c>
      <c r="N38" s="40">
        <v>51690602.380000003</v>
      </c>
      <c r="O38" s="40">
        <v>50763491.689999998</v>
      </c>
      <c r="P38" s="40">
        <v>53068930.770000003</v>
      </c>
      <c r="Q38" s="40">
        <v>55922144.609999999</v>
      </c>
      <c r="R38" s="40">
        <v>19366663.300000001</v>
      </c>
      <c r="S38" s="40">
        <v>21201485.899999999</v>
      </c>
      <c r="T38" s="40">
        <v>21058026.309999999</v>
      </c>
      <c r="U38" s="40">
        <v>16723572.59</v>
      </c>
      <c r="V38" s="40">
        <v>3252597.22</v>
      </c>
      <c r="W38" s="40">
        <v>3530190.25</v>
      </c>
      <c r="X38" s="40">
        <v>3807783.28</v>
      </c>
      <c r="Y38" s="40">
        <v>4085376.31</v>
      </c>
      <c r="Z38" s="40">
        <v>2661915.23</v>
      </c>
      <c r="AA38" s="40">
        <v>2852052.02</v>
      </c>
      <c r="AB38" s="40">
        <v>3042188.81</v>
      </c>
      <c r="AC38" s="40">
        <v>3232325.6</v>
      </c>
      <c r="AD38" s="40">
        <v>1439999.98</v>
      </c>
      <c r="AE38" s="40">
        <v>1546666.66</v>
      </c>
      <c r="AF38" s="40">
        <v>0</v>
      </c>
      <c r="AG38" s="40">
        <v>0</v>
      </c>
      <c r="AH38" s="40">
        <v>0</v>
      </c>
      <c r="AI38" s="40">
        <v>0</v>
      </c>
      <c r="AJ38" s="40">
        <v>0</v>
      </c>
      <c r="AK38" s="40">
        <v>138019.47</v>
      </c>
      <c r="AL38" s="40">
        <v>303642.8</v>
      </c>
      <c r="AM38" s="40">
        <v>0</v>
      </c>
    </row>
    <row r="39" spans="1:39">
      <c r="A39" s="40" t="s">
        <v>143</v>
      </c>
      <c r="B39" s="40">
        <v>5165421.1399999997</v>
      </c>
      <c r="C39" s="40">
        <v>4709868.0599999996</v>
      </c>
      <c r="D39" s="40">
        <v>4222654.07</v>
      </c>
      <c r="E39" s="40">
        <v>3911711.42</v>
      </c>
      <c r="F39" s="40">
        <v>3179026.93</v>
      </c>
      <c r="G39" s="40">
        <v>3088336.38</v>
      </c>
      <c r="H39" s="40">
        <v>2557804.88</v>
      </c>
      <c r="I39" s="40">
        <v>2463325.46</v>
      </c>
      <c r="J39" s="40">
        <v>3433128.47</v>
      </c>
      <c r="K39" s="40">
        <v>2718889.67</v>
      </c>
      <c r="L39" s="40">
        <v>2483375.83</v>
      </c>
      <c r="M39" s="40">
        <v>2536032.61</v>
      </c>
      <c r="N39" s="40">
        <v>2939379.29</v>
      </c>
      <c r="O39" s="40">
        <v>2818265.83</v>
      </c>
      <c r="P39" s="40">
        <v>3525413.04</v>
      </c>
      <c r="Q39" s="40">
        <v>2383910.48</v>
      </c>
      <c r="R39" s="40">
        <v>2295688.65</v>
      </c>
      <c r="S39" s="40">
        <v>2988161.63</v>
      </c>
      <c r="T39" s="40">
        <v>5175556.07</v>
      </c>
      <c r="U39" s="40">
        <v>3706937.68</v>
      </c>
      <c r="V39" s="40">
        <v>2664124.7599999998</v>
      </c>
      <c r="W39" s="40">
        <v>2244784.6800000002</v>
      </c>
      <c r="X39" s="40">
        <v>2527290.23</v>
      </c>
      <c r="Y39" s="40">
        <v>1296507.72</v>
      </c>
      <c r="Z39" s="40">
        <v>238191.45</v>
      </c>
      <c r="AA39" s="40">
        <v>266069.77</v>
      </c>
      <c r="AB39" s="40">
        <v>1070034.42</v>
      </c>
      <c r="AC39" s="40">
        <v>324771.75</v>
      </c>
      <c r="AD39" s="40">
        <v>339771.02</v>
      </c>
      <c r="AE39" s="40">
        <v>186930.47</v>
      </c>
      <c r="AF39" s="40">
        <v>159269.19</v>
      </c>
      <c r="AG39" s="40">
        <v>160770.93</v>
      </c>
      <c r="AH39" s="40">
        <v>211136.75</v>
      </c>
      <c r="AI39" s="40">
        <v>201479</v>
      </c>
      <c r="AJ39" s="40">
        <v>145543.73000000001</v>
      </c>
      <c r="AK39" s="40">
        <v>361046.9</v>
      </c>
      <c r="AL39" s="40">
        <v>243247.79</v>
      </c>
      <c r="AM39" s="40">
        <v>0</v>
      </c>
    </row>
    <row r="40" spans="1:39">
      <c r="A40" s="40" t="s">
        <v>144</v>
      </c>
      <c r="B40" s="40">
        <v>53676451.079999998</v>
      </c>
      <c r="C40" s="40">
        <v>61218513.829999998</v>
      </c>
      <c r="D40" s="40">
        <v>225668420.28999999</v>
      </c>
      <c r="E40" s="40">
        <v>202432211.88</v>
      </c>
      <c r="F40" s="40">
        <v>27421795.649999999</v>
      </c>
      <c r="G40" s="40">
        <v>27629200.559999999</v>
      </c>
      <c r="H40" s="40">
        <v>132105973.42</v>
      </c>
      <c r="I40" s="40">
        <v>144825934.72999999</v>
      </c>
      <c r="J40" s="40">
        <v>55945824.829999998</v>
      </c>
      <c r="K40" s="40">
        <v>30339652.399999999</v>
      </c>
      <c r="L40" s="40">
        <v>45940431.850000001</v>
      </c>
      <c r="M40" s="40">
        <v>16692044.4</v>
      </c>
      <c r="N40" s="40">
        <v>9439241.9499999993</v>
      </c>
      <c r="O40" s="40">
        <v>7605825</v>
      </c>
      <c r="P40" s="40">
        <v>2205355.1</v>
      </c>
      <c r="Q40" s="40">
        <v>1926386</v>
      </c>
      <c r="R40" s="40">
        <v>15359508.439999999</v>
      </c>
      <c r="S40" s="40">
        <v>12983132.91</v>
      </c>
      <c r="T40" s="40">
        <v>0</v>
      </c>
      <c r="U40" s="40">
        <v>0</v>
      </c>
      <c r="V40" s="40">
        <v>0</v>
      </c>
      <c r="W40" s="40">
        <v>0</v>
      </c>
      <c r="X40" s="40">
        <v>0</v>
      </c>
      <c r="Y40" s="40">
        <v>0</v>
      </c>
      <c r="Z40" s="40">
        <v>0</v>
      </c>
      <c r="AA40" s="40">
        <v>0</v>
      </c>
      <c r="AB40" s="40">
        <v>0</v>
      </c>
      <c r="AC40" s="40">
        <v>0</v>
      </c>
      <c r="AD40" s="40">
        <v>0</v>
      </c>
      <c r="AE40" s="40">
        <v>0</v>
      </c>
      <c r="AF40" s="40">
        <v>0</v>
      </c>
      <c r="AG40" s="40">
        <v>0</v>
      </c>
      <c r="AH40" s="40">
        <v>0</v>
      </c>
      <c r="AI40" s="40">
        <v>0</v>
      </c>
      <c r="AJ40" s="40">
        <v>0</v>
      </c>
      <c r="AK40" s="40">
        <v>0</v>
      </c>
      <c r="AL40" s="40">
        <v>0</v>
      </c>
      <c r="AM40" s="40">
        <v>0</v>
      </c>
    </row>
    <row r="41" spans="1:39">
      <c r="A41" s="40" t="s">
        <v>145</v>
      </c>
      <c r="B41" s="40">
        <v>6771043378.9399996</v>
      </c>
      <c r="C41" s="40">
        <v>6518259772.1499996</v>
      </c>
      <c r="D41" s="40">
        <v>6390226046.6000004</v>
      </c>
      <c r="E41" s="40">
        <v>6448840391.0299997</v>
      </c>
      <c r="F41" s="40">
        <v>6251259741.0100002</v>
      </c>
      <c r="G41" s="40">
        <v>6243211685.9200001</v>
      </c>
      <c r="H41" s="40">
        <v>6145515129.04</v>
      </c>
      <c r="I41" s="40">
        <v>5728330540.6499996</v>
      </c>
      <c r="J41" s="40">
        <v>5450802370.4099998</v>
      </c>
      <c r="K41" s="40">
        <v>5468931756.1000004</v>
      </c>
      <c r="L41" s="40">
        <v>5282856490.54</v>
      </c>
      <c r="M41" s="40">
        <v>5248227439.5900002</v>
      </c>
      <c r="N41" s="40">
        <v>5296273156.1000004</v>
      </c>
      <c r="O41" s="40">
        <v>2898776463.4899998</v>
      </c>
      <c r="P41" s="40">
        <v>2786309621.98</v>
      </c>
      <c r="Q41" s="40">
        <v>2789247427.3699999</v>
      </c>
      <c r="R41" s="40">
        <v>2763846680.21</v>
      </c>
      <c r="S41" s="40">
        <v>2754437807.8899999</v>
      </c>
      <c r="T41" s="40">
        <v>2422226331.04</v>
      </c>
      <c r="U41" s="40">
        <v>2191422276.9000001</v>
      </c>
      <c r="V41" s="40">
        <v>2071315053.45</v>
      </c>
      <c r="W41" s="40">
        <v>1845921264.79</v>
      </c>
      <c r="X41" s="40">
        <v>1761621349.98</v>
      </c>
      <c r="Y41" s="40">
        <v>1692988956.96</v>
      </c>
      <c r="Z41" s="40">
        <v>1564687134.1800001</v>
      </c>
      <c r="AA41" s="40">
        <v>1478062969.8499999</v>
      </c>
      <c r="AB41" s="40">
        <v>1099582577.6300001</v>
      </c>
      <c r="AC41" s="40">
        <v>1046678813.27</v>
      </c>
      <c r="AD41" s="40">
        <v>875546134.26999998</v>
      </c>
      <c r="AE41" s="40">
        <v>801047742.44000006</v>
      </c>
      <c r="AF41" s="40">
        <v>670092305.58000004</v>
      </c>
      <c r="AG41" s="40">
        <v>603319215.87</v>
      </c>
      <c r="AH41" s="40">
        <v>618436435.02999997</v>
      </c>
      <c r="AI41" s="40">
        <v>626795839.20000005</v>
      </c>
      <c r="AJ41" s="40">
        <v>615412283.76999998</v>
      </c>
      <c r="AK41" s="40">
        <v>407861797.13999999</v>
      </c>
      <c r="AL41" s="40">
        <v>246462895.41999999</v>
      </c>
      <c r="AM41" s="40">
        <v>0</v>
      </c>
    </row>
    <row r="42" spans="1:39">
      <c r="A42" s="40" t="s">
        <v>146</v>
      </c>
      <c r="B42" s="40">
        <v>9905617585.2099991</v>
      </c>
      <c r="C42" s="40">
        <v>9326729672.1599998</v>
      </c>
      <c r="D42" s="40">
        <v>9102091428.1800003</v>
      </c>
      <c r="E42" s="40">
        <v>8754680705.1700001</v>
      </c>
      <c r="F42" s="40">
        <v>8406225147.9200001</v>
      </c>
      <c r="G42" s="40">
        <v>7890570418.6999998</v>
      </c>
      <c r="H42" s="40">
        <v>7846809178.4499998</v>
      </c>
      <c r="I42" s="40">
        <v>7567337027.9499998</v>
      </c>
      <c r="J42" s="40">
        <v>7545757711.75</v>
      </c>
      <c r="K42" s="40">
        <v>7220245182.8999996</v>
      </c>
      <c r="L42" s="40">
        <v>7167558271.8400002</v>
      </c>
      <c r="M42" s="40">
        <v>6987027597.8900003</v>
      </c>
      <c r="N42" s="40">
        <v>7004990438.2200003</v>
      </c>
      <c r="O42" s="40">
        <v>4050869217.7600002</v>
      </c>
      <c r="P42" s="40">
        <v>3905977658.5</v>
      </c>
      <c r="Q42" s="40">
        <v>3842353456.3899999</v>
      </c>
      <c r="R42" s="40">
        <v>3788149869.4299998</v>
      </c>
      <c r="S42" s="40">
        <v>3633784686.9099998</v>
      </c>
      <c r="T42" s="40">
        <v>3452965968.8899999</v>
      </c>
      <c r="U42" s="40">
        <v>3455816272.7800002</v>
      </c>
      <c r="V42" s="40">
        <v>3401932430.1199999</v>
      </c>
      <c r="W42" s="40">
        <v>3223856225.1500001</v>
      </c>
      <c r="X42" s="40">
        <v>3208268887.52</v>
      </c>
      <c r="Y42" s="40">
        <v>3198830245.96</v>
      </c>
      <c r="Z42" s="40">
        <v>3163681963.79</v>
      </c>
      <c r="AA42" s="40">
        <v>3111090574.0100002</v>
      </c>
      <c r="AB42" s="40">
        <v>3067772083.4299998</v>
      </c>
      <c r="AC42" s="40">
        <v>3041521161.3400002</v>
      </c>
      <c r="AD42" s="40">
        <v>3061883296.6100001</v>
      </c>
      <c r="AE42" s="40">
        <v>2968508907.4899998</v>
      </c>
      <c r="AF42" s="40">
        <v>2915698244.6100001</v>
      </c>
      <c r="AG42" s="40">
        <v>2974434455.71</v>
      </c>
      <c r="AH42" s="40">
        <v>877666277.61000001</v>
      </c>
      <c r="AI42" s="40">
        <v>799945863.87</v>
      </c>
      <c r="AJ42" s="40">
        <v>710155088.34000003</v>
      </c>
      <c r="AK42" s="40">
        <v>452776001.19999999</v>
      </c>
      <c r="AL42" s="40">
        <v>327782701.45999998</v>
      </c>
      <c r="AM42" s="40">
        <v>0</v>
      </c>
    </row>
    <row r="43" spans="1:39">
      <c r="A43" s="40" t="s">
        <v>147</v>
      </c>
    </row>
    <row r="44" spans="1:39">
      <c r="A44" s="40" t="s">
        <v>148</v>
      </c>
      <c r="B44" s="40">
        <v>0</v>
      </c>
      <c r="C44" s="40">
        <v>0</v>
      </c>
      <c r="D44" s="40">
        <v>0</v>
      </c>
      <c r="E44" s="40">
        <v>0</v>
      </c>
      <c r="F44" s="40">
        <v>0</v>
      </c>
      <c r="G44" s="40">
        <v>0</v>
      </c>
      <c r="H44" s="40">
        <v>0</v>
      </c>
      <c r="I44" s="40">
        <v>0</v>
      </c>
      <c r="J44" s="40">
        <v>0</v>
      </c>
      <c r="K44" s="40">
        <v>0</v>
      </c>
      <c r="L44" s="40">
        <v>0</v>
      </c>
      <c r="M44" s="40">
        <v>0</v>
      </c>
      <c r="N44" s="40">
        <v>0</v>
      </c>
      <c r="O44" s="40">
        <v>0</v>
      </c>
      <c r="P44" s="40">
        <v>0</v>
      </c>
      <c r="Q44" s="40">
        <v>0</v>
      </c>
      <c r="R44" s="40">
        <v>0</v>
      </c>
      <c r="S44" s="40">
        <v>0</v>
      </c>
      <c r="T44" s="40">
        <v>0</v>
      </c>
      <c r="U44" s="40">
        <v>0</v>
      </c>
      <c r="V44" s="40">
        <v>0</v>
      </c>
      <c r="W44" s="40">
        <v>0</v>
      </c>
      <c r="X44" s="40">
        <v>0</v>
      </c>
      <c r="Y44" s="40">
        <v>0</v>
      </c>
      <c r="Z44" s="40">
        <v>0</v>
      </c>
      <c r="AA44" s="40">
        <v>0</v>
      </c>
      <c r="AB44" s="40">
        <v>0</v>
      </c>
      <c r="AC44" s="40">
        <v>0</v>
      </c>
      <c r="AD44" s="40">
        <v>0</v>
      </c>
      <c r="AE44" s="40">
        <v>0</v>
      </c>
      <c r="AF44" s="40">
        <v>0</v>
      </c>
      <c r="AG44" s="40">
        <v>20000000</v>
      </c>
      <c r="AH44" s="40">
        <v>20000000</v>
      </c>
      <c r="AI44" s="40">
        <v>20000000</v>
      </c>
      <c r="AJ44" s="40">
        <v>0</v>
      </c>
      <c r="AK44" s="40">
        <v>200000000</v>
      </c>
      <c r="AL44" s="40">
        <v>140000000</v>
      </c>
      <c r="AM44" s="40">
        <v>0</v>
      </c>
    </row>
    <row r="45" spans="1:39">
      <c r="A45" s="40" t="s">
        <v>149</v>
      </c>
      <c r="B45" s="40">
        <v>0</v>
      </c>
      <c r="C45" s="40">
        <v>0</v>
      </c>
      <c r="D45" s="40">
        <v>0</v>
      </c>
      <c r="E45" s="40">
        <v>0</v>
      </c>
      <c r="F45" s="40">
        <v>0</v>
      </c>
      <c r="G45" s="40">
        <v>0</v>
      </c>
      <c r="H45" s="40">
        <v>0</v>
      </c>
      <c r="I45" s="40">
        <v>0</v>
      </c>
      <c r="J45" s="40">
        <v>0</v>
      </c>
      <c r="K45" s="40">
        <v>0</v>
      </c>
      <c r="L45" s="40">
        <v>0</v>
      </c>
      <c r="M45" s="40">
        <v>0</v>
      </c>
      <c r="N45" s="40">
        <v>0</v>
      </c>
      <c r="O45" s="40">
        <v>0</v>
      </c>
      <c r="P45" s="40">
        <v>0</v>
      </c>
      <c r="Q45" s="40">
        <v>0</v>
      </c>
      <c r="R45" s="40">
        <v>0</v>
      </c>
      <c r="S45" s="40">
        <v>0</v>
      </c>
      <c r="T45" s="40">
        <v>0</v>
      </c>
      <c r="U45" s="40">
        <v>0</v>
      </c>
      <c r="V45" s="40">
        <v>0</v>
      </c>
      <c r="W45" s="40">
        <v>0</v>
      </c>
      <c r="X45" s="40">
        <v>0</v>
      </c>
      <c r="Y45" s="40">
        <v>0</v>
      </c>
      <c r="Z45" s="40">
        <v>0</v>
      </c>
      <c r="AA45" s="40">
        <v>0</v>
      </c>
      <c r="AB45" s="40">
        <v>0</v>
      </c>
      <c r="AC45" s="40">
        <v>0</v>
      </c>
      <c r="AD45" s="40">
        <v>0</v>
      </c>
      <c r="AE45" s="40">
        <v>0</v>
      </c>
      <c r="AF45" s="40">
        <v>0</v>
      </c>
      <c r="AG45" s="40">
        <v>0</v>
      </c>
      <c r="AH45" s="40">
        <v>0</v>
      </c>
      <c r="AI45" s="40">
        <v>0</v>
      </c>
      <c r="AJ45" s="40">
        <v>0</v>
      </c>
      <c r="AK45" s="40">
        <v>0</v>
      </c>
      <c r="AL45" s="40">
        <v>0</v>
      </c>
      <c r="AM45" s="40">
        <v>0</v>
      </c>
    </row>
    <row r="46" spans="1:39">
      <c r="A46" s="40" t="s">
        <v>150</v>
      </c>
      <c r="B46" s="40">
        <v>0</v>
      </c>
      <c r="C46" s="40">
        <v>0</v>
      </c>
      <c r="D46" s="40">
        <v>0</v>
      </c>
      <c r="E46" s="40">
        <v>0</v>
      </c>
      <c r="F46" s="40">
        <v>0</v>
      </c>
      <c r="G46" s="40">
        <v>0</v>
      </c>
      <c r="H46" s="40">
        <v>0</v>
      </c>
      <c r="I46" s="40">
        <v>0</v>
      </c>
      <c r="J46" s="40">
        <v>0</v>
      </c>
      <c r="K46" s="40">
        <v>0</v>
      </c>
      <c r="L46" s="40">
        <v>0</v>
      </c>
      <c r="M46" s="40">
        <v>0</v>
      </c>
      <c r="N46" s="40">
        <v>0</v>
      </c>
      <c r="O46" s="40">
        <v>0</v>
      </c>
      <c r="P46" s="40">
        <v>0</v>
      </c>
      <c r="Q46" s="40">
        <v>0</v>
      </c>
      <c r="R46" s="40">
        <v>0</v>
      </c>
      <c r="S46" s="40">
        <v>0</v>
      </c>
      <c r="T46" s="40">
        <v>0</v>
      </c>
      <c r="U46" s="40">
        <v>0</v>
      </c>
      <c r="V46" s="40">
        <v>0</v>
      </c>
      <c r="W46" s="40">
        <v>0</v>
      </c>
      <c r="X46" s="40">
        <v>0</v>
      </c>
      <c r="Y46" s="40">
        <v>0</v>
      </c>
      <c r="Z46" s="40">
        <v>0</v>
      </c>
      <c r="AA46" s="40">
        <v>0</v>
      </c>
      <c r="AB46" s="40">
        <v>0</v>
      </c>
      <c r="AC46" s="40">
        <v>0</v>
      </c>
      <c r="AD46" s="40">
        <v>0</v>
      </c>
      <c r="AE46" s="40">
        <v>0</v>
      </c>
      <c r="AF46" s="40">
        <v>0</v>
      </c>
      <c r="AG46" s="40">
        <v>0</v>
      </c>
      <c r="AH46" s="40">
        <v>0</v>
      </c>
      <c r="AI46" s="40">
        <v>0</v>
      </c>
      <c r="AJ46" s="40">
        <v>0</v>
      </c>
      <c r="AK46" s="40">
        <v>0</v>
      </c>
      <c r="AL46" s="40">
        <v>0</v>
      </c>
      <c r="AM46" s="40">
        <v>0</v>
      </c>
    </row>
    <row r="47" spans="1:39">
      <c r="A47" s="40" t="s">
        <v>151</v>
      </c>
      <c r="B47" s="40">
        <v>0</v>
      </c>
      <c r="C47" s="40">
        <v>197591369.91999999</v>
      </c>
      <c r="D47" s="40">
        <v>165394619.88999999</v>
      </c>
      <c r="E47" s="40">
        <v>178615508.63</v>
      </c>
      <c r="F47" s="40">
        <v>145826544.40000001</v>
      </c>
      <c r="G47" s="40">
        <v>146512690.94999999</v>
      </c>
      <c r="H47" s="40">
        <v>180528107.03999999</v>
      </c>
      <c r="I47" s="40">
        <v>210532665.58000001</v>
      </c>
      <c r="J47" s="40">
        <v>225726893.81</v>
      </c>
      <c r="K47" s="40">
        <v>235561649.99000001</v>
      </c>
      <c r="L47" s="40">
        <v>153663705.72999999</v>
      </c>
      <c r="M47" s="40">
        <v>187859706.77000001</v>
      </c>
      <c r="N47" s="40">
        <v>203594975.88999999</v>
      </c>
      <c r="O47" s="40">
        <v>182277236.81999999</v>
      </c>
      <c r="P47" s="40">
        <v>192278973.46000001</v>
      </c>
      <c r="Q47" s="40">
        <v>255973180.87</v>
      </c>
      <c r="R47" s="40">
        <v>223456348.08000001</v>
      </c>
      <c r="S47" s="40">
        <v>232689850.06</v>
      </c>
      <c r="T47" s="40">
        <v>116259281.03</v>
      </c>
      <c r="U47" s="40">
        <v>178013307.09</v>
      </c>
      <c r="V47" s="40">
        <v>155976016.97999999</v>
      </c>
      <c r="W47" s="40">
        <v>84056396.010000005</v>
      </c>
      <c r="X47" s="40">
        <v>88423986.290000007</v>
      </c>
      <c r="Y47" s="40">
        <v>143442855.08000001</v>
      </c>
      <c r="Z47" s="40">
        <v>132313062.95</v>
      </c>
      <c r="AA47" s="40">
        <v>87901764.890000001</v>
      </c>
      <c r="AB47" s="40">
        <v>59509762.600000001</v>
      </c>
      <c r="AC47" s="40">
        <v>71232530.319999993</v>
      </c>
      <c r="AD47" s="40">
        <v>72788052.290000007</v>
      </c>
      <c r="AE47" s="40">
        <v>57177494.530000001</v>
      </c>
      <c r="AF47" s="40">
        <v>11044304.810000001</v>
      </c>
      <c r="AG47" s="40">
        <v>33827035.409999996</v>
      </c>
      <c r="AH47" s="40">
        <v>24809300.100000001</v>
      </c>
      <c r="AI47" s="40">
        <v>25513242.890000001</v>
      </c>
      <c r="AJ47" s="40">
        <v>19717332.219999999</v>
      </c>
      <c r="AK47" s="40">
        <v>37169702.009999998</v>
      </c>
      <c r="AL47" s="40">
        <v>2122214.46</v>
      </c>
      <c r="AM47" s="40">
        <v>0</v>
      </c>
    </row>
    <row r="48" spans="1:39">
      <c r="A48" s="40" t="s">
        <v>152</v>
      </c>
      <c r="B48" s="40">
        <v>752005487.46000004</v>
      </c>
      <c r="C48" s="40">
        <v>729736540.27999997</v>
      </c>
      <c r="D48" s="40">
        <v>695524777.77999997</v>
      </c>
      <c r="E48" s="40">
        <v>531663534.79000002</v>
      </c>
      <c r="F48" s="40">
        <v>348052987.18000001</v>
      </c>
      <c r="G48" s="40">
        <v>200170105.24000001</v>
      </c>
      <c r="H48" s="40">
        <v>160912885.22</v>
      </c>
      <c r="I48" s="40">
        <v>81847805.989999995</v>
      </c>
      <c r="J48" s="40">
        <v>183614838.53999999</v>
      </c>
      <c r="K48" s="40">
        <v>55377694.090000004</v>
      </c>
      <c r="L48" s="40">
        <v>51798120.090000004</v>
      </c>
      <c r="M48" s="40">
        <v>31812823.260000002</v>
      </c>
      <c r="N48" s="40">
        <v>48381423.030000001</v>
      </c>
      <c r="O48" s="40">
        <v>36303657.079999998</v>
      </c>
      <c r="P48" s="40">
        <v>33436636.760000002</v>
      </c>
      <c r="Q48" s="40">
        <v>14101803.27</v>
      </c>
      <c r="R48" s="40">
        <v>23813112.789999999</v>
      </c>
      <c r="S48" s="40">
        <v>25236985.379999999</v>
      </c>
      <c r="T48" s="40">
        <v>30314487.84</v>
      </c>
      <c r="U48" s="40">
        <v>8108222.5899999999</v>
      </c>
      <c r="V48" s="40">
        <v>16021115.630000001</v>
      </c>
      <c r="W48" s="40">
        <v>24933005.879999999</v>
      </c>
      <c r="X48" s="40">
        <v>34217503.57</v>
      </c>
      <c r="Y48" s="40">
        <v>10692319.630000001</v>
      </c>
      <c r="Z48" s="40">
        <v>12470612.25</v>
      </c>
      <c r="AA48" s="40">
        <v>10501725.75</v>
      </c>
      <c r="AB48" s="40">
        <v>12075649.32</v>
      </c>
      <c r="AC48" s="40">
        <v>6504764.9199999999</v>
      </c>
      <c r="AD48" s="40">
        <v>11060053.82</v>
      </c>
      <c r="AE48" s="40">
        <v>15302199.119999999</v>
      </c>
      <c r="AF48" s="40">
        <v>17128988.969999999</v>
      </c>
      <c r="AG48" s="40">
        <v>4260596.45</v>
      </c>
      <c r="AH48" s="40">
        <v>6705076.5599999996</v>
      </c>
      <c r="AI48" s="40">
        <v>7740804.5</v>
      </c>
      <c r="AJ48" s="40">
        <v>2806596.4</v>
      </c>
      <c r="AK48" s="40">
        <v>1003987.96</v>
      </c>
      <c r="AL48" s="40">
        <v>593524.96</v>
      </c>
      <c r="AM48" s="40">
        <v>0</v>
      </c>
    </row>
    <row r="49" spans="1:39">
      <c r="A49" s="40" t="s">
        <v>153</v>
      </c>
      <c r="B49" s="40">
        <v>0</v>
      </c>
      <c r="C49" s="40">
        <v>0</v>
      </c>
      <c r="D49" s="40">
        <v>0</v>
      </c>
      <c r="E49" s="40">
        <v>0</v>
      </c>
      <c r="F49" s="40">
        <v>0</v>
      </c>
      <c r="G49" s="40">
        <v>0</v>
      </c>
      <c r="H49" s="40">
        <v>0</v>
      </c>
      <c r="I49" s="40">
        <v>0</v>
      </c>
      <c r="J49" s="40">
        <v>0</v>
      </c>
      <c r="K49" s="40">
        <v>0</v>
      </c>
      <c r="L49" s="40">
        <v>0</v>
      </c>
      <c r="M49" s="40">
        <v>0</v>
      </c>
      <c r="N49" s="40">
        <v>0</v>
      </c>
      <c r="O49" s="40">
        <v>0</v>
      </c>
      <c r="P49" s="40">
        <v>0</v>
      </c>
      <c r="Q49" s="40">
        <v>0</v>
      </c>
      <c r="R49" s="40">
        <v>0</v>
      </c>
      <c r="S49" s="40">
        <v>0</v>
      </c>
      <c r="T49" s="40">
        <v>0</v>
      </c>
      <c r="U49" s="40">
        <v>0</v>
      </c>
      <c r="V49" s="40">
        <v>0</v>
      </c>
      <c r="W49" s="40">
        <v>0</v>
      </c>
      <c r="X49" s="40">
        <v>0</v>
      </c>
      <c r="Y49" s="40">
        <v>0</v>
      </c>
      <c r="Z49" s="40">
        <v>0</v>
      </c>
      <c r="AA49" s="40">
        <v>0</v>
      </c>
      <c r="AB49" s="40">
        <v>0</v>
      </c>
      <c r="AC49" s="40">
        <v>0</v>
      </c>
      <c r="AD49" s="40">
        <v>0</v>
      </c>
      <c r="AE49" s="40">
        <v>0</v>
      </c>
      <c r="AF49" s="40">
        <v>0</v>
      </c>
      <c r="AG49" s="40">
        <v>0</v>
      </c>
      <c r="AH49" s="40">
        <v>0</v>
      </c>
      <c r="AI49" s="40">
        <v>0</v>
      </c>
      <c r="AJ49" s="40">
        <v>0</v>
      </c>
      <c r="AK49" s="40">
        <v>0</v>
      </c>
      <c r="AL49" s="40">
        <v>0</v>
      </c>
      <c r="AM49" s="40">
        <v>0</v>
      </c>
    </row>
    <row r="50" spans="1:39">
      <c r="A50" s="40" t="s">
        <v>154</v>
      </c>
      <c r="B50" s="40">
        <v>11734394.67</v>
      </c>
      <c r="C50" s="40">
        <v>10258693.67</v>
      </c>
      <c r="D50" s="40">
        <v>9321068.8699999992</v>
      </c>
      <c r="E50" s="40">
        <v>26850756.739999998</v>
      </c>
      <c r="F50" s="40">
        <v>12955149.6</v>
      </c>
      <c r="G50" s="40">
        <v>11759047</v>
      </c>
      <c r="H50" s="40">
        <v>9930965.7400000002</v>
      </c>
      <c r="I50" s="40">
        <v>28578711.640000001</v>
      </c>
      <c r="J50" s="40">
        <v>12776084.869999999</v>
      </c>
      <c r="K50" s="40">
        <v>8461774.4900000002</v>
      </c>
      <c r="L50" s="40">
        <v>9168496.6999999993</v>
      </c>
      <c r="M50" s="40">
        <v>13169593.949999999</v>
      </c>
      <c r="N50" s="40">
        <v>11004892.33</v>
      </c>
      <c r="O50" s="40">
        <v>5261452.0999999996</v>
      </c>
      <c r="P50" s="40">
        <v>4541962.4000000004</v>
      </c>
      <c r="Q50" s="40">
        <v>4480796.47</v>
      </c>
      <c r="R50" s="40">
        <v>4608994.53</v>
      </c>
      <c r="S50" s="40">
        <v>4344377.1399999997</v>
      </c>
      <c r="T50" s="40">
        <v>4174201.53</v>
      </c>
      <c r="U50" s="40">
        <v>4391860.13</v>
      </c>
      <c r="V50" s="40">
        <v>3876677.73</v>
      </c>
      <c r="W50" s="40">
        <v>3740309.27</v>
      </c>
      <c r="X50" s="40">
        <v>3638178.68</v>
      </c>
      <c r="Y50" s="40">
        <v>3504907.34</v>
      </c>
      <c r="Z50" s="40">
        <v>3331930.78</v>
      </c>
      <c r="AA50" s="40">
        <v>3172531.65</v>
      </c>
      <c r="AB50" s="40">
        <v>3041671.14</v>
      </c>
      <c r="AC50" s="40">
        <v>2979632.65</v>
      </c>
      <c r="AD50" s="40">
        <v>3394214.98</v>
      </c>
      <c r="AE50" s="40">
        <v>3116159.65</v>
      </c>
      <c r="AF50" s="40">
        <v>2911736.24</v>
      </c>
      <c r="AG50" s="40">
        <v>2534741.92</v>
      </c>
      <c r="AH50" s="40">
        <v>2961782.43</v>
      </c>
      <c r="AI50" s="40">
        <v>2189554.16</v>
      </c>
      <c r="AJ50" s="40">
        <v>1777076.89</v>
      </c>
      <c r="AK50" s="40">
        <v>1462365.65</v>
      </c>
      <c r="AL50" s="40">
        <v>1228873.26</v>
      </c>
      <c r="AM50" s="40">
        <v>0</v>
      </c>
    </row>
    <row r="51" spans="1:39">
      <c r="A51" s="40" t="s">
        <v>155</v>
      </c>
      <c r="B51" s="40">
        <v>97919794.989999995</v>
      </c>
      <c r="C51" s="40">
        <v>76167301.900000006</v>
      </c>
      <c r="D51" s="40">
        <v>87231397.230000004</v>
      </c>
      <c r="E51" s="40">
        <v>62414070.289999999</v>
      </c>
      <c r="F51" s="40">
        <v>94020941.670000002</v>
      </c>
      <c r="G51" s="40">
        <v>53266118.670000002</v>
      </c>
      <c r="H51" s="40">
        <v>82147346.019999996</v>
      </c>
      <c r="I51" s="40">
        <v>54190062.5</v>
      </c>
      <c r="J51" s="40">
        <v>103690315.42</v>
      </c>
      <c r="K51" s="40">
        <v>60852242.170000002</v>
      </c>
      <c r="L51" s="40">
        <v>65362376.5</v>
      </c>
      <c r="M51" s="40">
        <v>45083705.130000003</v>
      </c>
      <c r="N51" s="40">
        <v>93583800.390000001</v>
      </c>
      <c r="O51" s="40">
        <v>62170390.390000001</v>
      </c>
      <c r="P51" s="40">
        <v>43395515.789999999</v>
      </c>
      <c r="Q51" s="40">
        <v>32621267.969999999</v>
      </c>
      <c r="R51" s="40">
        <v>45584146.189999998</v>
      </c>
      <c r="S51" s="40">
        <v>36749995.460000001</v>
      </c>
      <c r="T51" s="40">
        <v>27232238.489999998</v>
      </c>
      <c r="U51" s="40">
        <v>31509233.350000001</v>
      </c>
      <c r="V51" s="40">
        <v>40596676.619999997</v>
      </c>
      <c r="W51" s="40">
        <v>29822569.199999999</v>
      </c>
      <c r="X51" s="40">
        <v>19010837.02</v>
      </c>
      <c r="Y51" s="40">
        <v>16474965.59</v>
      </c>
      <c r="Z51" s="40">
        <v>32050717.539999999</v>
      </c>
      <c r="AA51" s="40">
        <v>29471782.329999998</v>
      </c>
      <c r="AB51" s="40">
        <v>16210854.9</v>
      </c>
      <c r="AC51" s="40">
        <v>14561019.289999999</v>
      </c>
      <c r="AD51" s="40">
        <v>29677815.940000001</v>
      </c>
      <c r="AE51" s="40">
        <v>24569499.559999999</v>
      </c>
      <c r="AF51" s="40">
        <v>11974799.470000001</v>
      </c>
      <c r="AG51" s="40">
        <v>8427623.1799999997</v>
      </c>
      <c r="AH51" s="40">
        <v>25697318.690000001</v>
      </c>
      <c r="AI51" s="40">
        <v>23387306.239999998</v>
      </c>
      <c r="AJ51" s="40">
        <v>6186620.4900000002</v>
      </c>
      <c r="AK51" s="40">
        <v>19795976.23</v>
      </c>
      <c r="AL51" s="40">
        <v>10393462.51</v>
      </c>
      <c r="AM51" s="40">
        <v>0</v>
      </c>
    </row>
    <row r="52" spans="1:39">
      <c r="A52" s="40" t="s">
        <v>156</v>
      </c>
      <c r="B52" s="40">
        <v>0</v>
      </c>
      <c r="C52" s="40">
        <v>118750</v>
      </c>
      <c r="D52" s="40">
        <v>130625</v>
      </c>
      <c r="E52" s="40">
        <v>261250</v>
      </c>
      <c r="F52" s="40">
        <v>237500</v>
      </c>
      <c r="G52" s="40">
        <v>320625</v>
      </c>
      <c r="H52" s="40">
        <v>391875</v>
      </c>
      <c r="I52" s="40">
        <v>522500</v>
      </c>
      <c r="J52" s="40">
        <v>475000</v>
      </c>
      <c r="K52" s="40">
        <v>761250</v>
      </c>
      <c r="L52" s="40">
        <v>761250</v>
      </c>
      <c r="M52" s="40">
        <v>787500</v>
      </c>
      <c r="N52" s="40">
        <v>866250</v>
      </c>
      <c r="O52" s="40">
        <v>0</v>
      </c>
      <c r="P52" s="40">
        <v>0</v>
      </c>
      <c r="Q52" s="40">
        <v>0</v>
      </c>
      <c r="R52" s="40">
        <v>0</v>
      </c>
      <c r="S52" s="40">
        <v>33245.040000000001</v>
      </c>
      <c r="T52" s="40">
        <v>62578.29</v>
      </c>
      <c r="U52" s="40">
        <v>82133.73</v>
      </c>
      <c r="V52" s="40">
        <v>78222.460000000006</v>
      </c>
      <c r="W52" s="40">
        <v>115378.66</v>
      </c>
      <c r="X52" s="40">
        <v>154489.53</v>
      </c>
      <c r="Y52" s="40">
        <v>164267.03</v>
      </c>
      <c r="Z52" s="40">
        <v>253366.69</v>
      </c>
      <c r="AA52" s="40">
        <v>425230.18</v>
      </c>
      <c r="AB52" s="40">
        <v>501836.78</v>
      </c>
      <c r="AC52" s="40">
        <v>506694.25</v>
      </c>
      <c r="AD52" s="40">
        <v>522418.91</v>
      </c>
      <c r="AE52" s="40">
        <v>518770.79</v>
      </c>
      <c r="AF52" s="40">
        <v>610130.21</v>
      </c>
      <c r="AG52" s="40">
        <v>567249.11</v>
      </c>
      <c r="AH52" s="40">
        <v>582250</v>
      </c>
      <c r="AI52" s="40">
        <v>582250</v>
      </c>
      <c r="AJ52" s="40">
        <v>648200</v>
      </c>
      <c r="AK52" s="40">
        <v>0</v>
      </c>
      <c r="AL52" s="40">
        <v>0</v>
      </c>
      <c r="AM52" s="40">
        <v>0</v>
      </c>
    </row>
    <row r="53" spans="1:39">
      <c r="A53" s="40" t="s">
        <v>157</v>
      </c>
      <c r="B53" s="40">
        <v>0</v>
      </c>
      <c r="C53" s="40">
        <v>0</v>
      </c>
      <c r="D53" s="40">
        <v>6000000</v>
      </c>
      <c r="E53" s="40">
        <v>0</v>
      </c>
      <c r="F53" s="40">
        <v>0</v>
      </c>
      <c r="G53" s="40">
        <v>0</v>
      </c>
      <c r="H53" s="40">
        <v>10000000</v>
      </c>
      <c r="I53" s="40">
        <v>0</v>
      </c>
      <c r="J53" s="40">
        <v>0</v>
      </c>
      <c r="K53" s="40">
        <v>0</v>
      </c>
      <c r="L53" s="40">
        <v>8280000</v>
      </c>
      <c r="M53" s="40">
        <v>0</v>
      </c>
      <c r="N53" s="40">
        <v>0</v>
      </c>
      <c r="O53" s="40">
        <v>0</v>
      </c>
      <c r="P53" s="40">
        <v>1000000</v>
      </c>
      <c r="Q53" s="40">
        <v>0</v>
      </c>
      <c r="R53" s="40">
        <v>0</v>
      </c>
      <c r="S53" s="40">
        <v>0</v>
      </c>
      <c r="T53" s="40">
        <v>0</v>
      </c>
      <c r="U53" s="40">
        <v>0</v>
      </c>
      <c r="V53" s="40">
        <v>0</v>
      </c>
      <c r="W53" s="40">
        <v>0</v>
      </c>
      <c r="X53" s="40">
        <v>0</v>
      </c>
      <c r="Y53" s="40">
        <v>0</v>
      </c>
      <c r="Z53" s="40">
        <v>0</v>
      </c>
      <c r="AA53" s="40">
        <v>0</v>
      </c>
      <c r="AB53" s="40">
        <v>0</v>
      </c>
      <c r="AC53" s="40">
        <v>0</v>
      </c>
      <c r="AD53" s="40">
        <v>0</v>
      </c>
      <c r="AE53" s="40">
        <v>0</v>
      </c>
      <c r="AF53" s="40">
        <v>0</v>
      </c>
      <c r="AG53" s="40">
        <v>0</v>
      </c>
      <c r="AH53" s="40">
        <v>0</v>
      </c>
      <c r="AI53" s="40">
        <v>0</v>
      </c>
      <c r="AJ53" s="40">
        <v>0</v>
      </c>
      <c r="AK53" s="40">
        <v>3150000</v>
      </c>
      <c r="AL53" s="40">
        <v>7287500</v>
      </c>
      <c r="AM53" s="40">
        <v>0</v>
      </c>
    </row>
    <row r="54" spans="1:39">
      <c r="A54" s="40" t="s">
        <v>158</v>
      </c>
      <c r="B54" s="40">
        <v>198211113.78</v>
      </c>
      <c r="C54" s="40">
        <v>190175134.99000001</v>
      </c>
      <c r="D54" s="40">
        <v>259583130.84</v>
      </c>
      <c r="E54" s="40">
        <v>259104024.62</v>
      </c>
      <c r="F54" s="40">
        <v>253716420.37</v>
      </c>
      <c r="G54" s="40">
        <v>253748098.56999999</v>
      </c>
      <c r="H54" s="40">
        <v>288087262.54000002</v>
      </c>
      <c r="I54" s="40">
        <v>225255165.63999999</v>
      </c>
      <c r="J54" s="40">
        <v>234751508.69</v>
      </c>
      <c r="K54" s="40">
        <v>235303903.08000001</v>
      </c>
      <c r="L54" s="40">
        <v>393282741.41000003</v>
      </c>
      <c r="M54" s="40">
        <v>383167235.08999997</v>
      </c>
      <c r="N54" s="40">
        <v>1035724071.45</v>
      </c>
      <c r="O54" s="40">
        <v>22760402.199999999</v>
      </c>
      <c r="P54" s="40">
        <v>17156501.969999999</v>
      </c>
      <c r="Q54" s="40">
        <v>15580650.060000001</v>
      </c>
      <c r="R54" s="40">
        <v>17055083.289999999</v>
      </c>
      <c r="S54" s="40">
        <v>17714573.940000001</v>
      </c>
      <c r="T54" s="40">
        <v>16514098.67</v>
      </c>
      <c r="U54" s="40">
        <v>15969930.52</v>
      </c>
      <c r="V54" s="40">
        <v>16931614.210000001</v>
      </c>
      <c r="W54" s="40">
        <v>17794555.309999999</v>
      </c>
      <c r="X54" s="40">
        <v>17953637.609999999</v>
      </c>
      <c r="Y54" s="40">
        <v>16928054.559999999</v>
      </c>
      <c r="Z54" s="40">
        <v>10764492.310000001</v>
      </c>
      <c r="AA54" s="40">
        <v>7834497.5199999996</v>
      </c>
      <c r="AB54" s="40">
        <v>7131488.9400000004</v>
      </c>
      <c r="AC54" s="40">
        <v>7302037.3700000001</v>
      </c>
      <c r="AD54" s="40">
        <v>7272049.8700000001</v>
      </c>
      <c r="AE54" s="40">
        <v>6666123.4699999997</v>
      </c>
      <c r="AF54" s="40">
        <v>6223562.8300000001</v>
      </c>
      <c r="AG54" s="40">
        <v>5558439.6799999997</v>
      </c>
      <c r="AH54" s="40">
        <v>7812941.1500000004</v>
      </c>
      <c r="AI54" s="40">
        <v>3877629.15</v>
      </c>
      <c r="AJ54" s="40">
        <v>8176563.9800000004</v>
      </c>
      <c r="AK54" s="40">
        <v>9729240.9100000001</v>
      </c>
      <c r="AL54" s="40">
        <v>36604143.659999996</v>
      </c>
      <c r="AM54" s="40">
        <v>0</v>
      </c>
    </row>
    <row r="55" spans="1:39">
      <c r="A55" s="40" t="s">
        <v>159</v>
      </c>
      <c r="B55" s="40">
        <v>0</v>
      </c>
      <c r="C55" s="40">
        <v>0</v>
      </c>
      <c r="D55" s="40">
        <v>0</v>
      </c>
      <c r="E55" s="40">
        <v>0</v>
      </c>
      <c r="F55" s="40">
        <v>0</v>
      </c>
      <c r="G55" s="40">
        <v>0</v>
      </c>
      <c r="H55" s="40">
        <v>0</v>
      </c>
      <c r="I55" s="40">
        <v>0</v>
      </c>
      <c r="J55" s="40">
        <v>0</v>
      </c>
      <c r="K55" s="40">
        <v>0</v>
      </c>
      <c r="L55" s="40">
        <v>0</v>
      </c>
      <c r="M55" s="40">
        <v>0</v>
      </c>
      <c r="N55" s="40">
        <v>0</v>
      </c>
      <c r="O55" s="40">
        <v>0</v>
      </c>
      <c r="P55" s="40">
        <v>0</v>
      </c>
      <c r="Q55" s="40">
        <v>0</v>
      </c>
      <c r="R55" s="40">
        <v>0</v>
      </c>
      <c r="S55" s="40">
        <v>0</v>
      </c>
      <c r="T55" s="40">
        <v>0</v>
      </c>
      <c r="U55" s="40">
        <v>0</v>
      </c>
      <c r="V55" s="40">
        <v>0</v>
      </c>
      <c r="W55" s="40">
        <v>0</v>
      </c>
      <c r="X55" s="40">
        <v>0</v>
      </c>
      <c r="Y55" s="40">
        <v>0</v>
      </c>
      <c r="Z55" s="40">
        <v>0</v>
      </c>
      <c r="AA55" s="40">
        <v>0</v>
      </c>
      <c r="AB55" s="40">
        <v>0</v>
      </c>
      <c r="AC55" s="40">
        <v>0</v>
      </c>
      <c r="AD55" s="40">
        <v>0</v>
      </c>
      <c r="AE55" s="40">
        <v>0</v>
      </c>
      <c r="AF55" s="40">
        <v>0</v>
      </c>
      <c r="AG55" s="40">
        <v>0</v>
      </c>
      <c r="AH55" s="40">
        <v>0</v>
      </c>
      <c r="AI55" s="40">
        <v>0</v>
      </c>
      <c r="AJ55" s="40">
        <v>0</v>
      </c>
      <c r="AK55" s="40">
        <v>0</v>
      </c>
      <c r="AL55" s="40">
        <v>0</v>
      </c>
      <c r="AM55" s="40">
        <v>0</v>
      </c>
    </row>
    <row r="56" spans="1:39">
      <c r="A56" s="40" t="s">
        <v>160</v>
      </c>
      <c r="B56" s="40">
        <v>0</v>
      </c>
      <c r="C56" s="40">
        <v>0</v>
      </c>
      <c r="D56" s="40">
        <v>0</v>
      </c>
      <c r="E56" s="40">
        <v>0</v>
      </c>
      <c r="F56" s="40">
        <v>0</v>
      </c>
      <c r="G56" s="40">
        <v>0</v>
      </c>
      <c r="H56" s="40">
        <v>0</v>
      </c>
      <c r="I56" s="40">
        <v>0</v>
      </c>
      <c r="J56" s="40">
        <v>0</v>
      </c>
      <c r="K56" s="40">
        <v>0</v>
      </c>
      <c r="L56" s="40">
        <v>0</v>
      </c>
      <c r="M56" s="40">
        <v>0</v>
      </c>
      <c r="N56" s="40">
        <v>0</v>
      </c>
      <c r="O56" s="40">
        <v>0</v>
      </c>
      <c r="P56" s="40">
        <v>0</v>
      </c>
      <c r="Q56" s="40">
        <v>0</v>
      </c>
      <c r="R56" s="40">
        <v>0</v>
      </c>
      <c r="S56" s="40">
        <v>0</v>
      </c>
      <c r="T56" s="40">
        <v>0</v>
      </c>
      <c r="U56" s="40">
        <v>0</v>
      </c>
      <c r="V56" s="40">
        <v>0</v>
      </c>
      <c r="W56" s="40">
        <v>0</v>
      </c>
      <c r="X56" s="40">
        <v>0</v>
      </c>
      <c r="Y56" s="40">
        <v>0</v>
      </c>
      <c r="Z56" s="40">
        <v>0</v>
      </c>
      <c r="AA56" s="40">
        <v>0</v>
      </c>
      <c r="AB56" s="40">
        <v>0</v>
      </c>
      <c r="AC56" s="40">
        <v>0</v>
      </c>
      <c r="AD56" s="40">
        <v>0</v>
      </c>
      <c r="AE56" s="40">
        <v>0</v>
      </c>
      <c r="AF56" s="40">
        <v>0</v>
      </c>
      <c r="AG56" s="40">
        <v>0</v>
      </c>
      <c r="AH56" s="40">
        <v>0</v>
      </c>
      <c r="AI56" s="40">
        <v>0</v>
      </c>
      <c r="AJ56" s="40">
        <v>0</v>
      </c>
      <c r="AK56" s="40">
        <v>0</v>
      </c>
      <c r="AL56" s="40">
        <v>0</v>
      </c>
      <c r="AM56" s="40">
        <v>0</v>
      </c>
    </row>
    <row r="57" spans="1:39">
      <c r="A57" s="40" t="s">
        <v>161</v>
      </c>
      <c r="B57" s="40">
        <v>0</v>
      </c>
      <c r="C57" s="40">
        <v>0</v>
      </c>
      <c r="D57" s="40">
        <v>0</v>
      </c>
      <c r="E57" s="40">
        <v>0</v>
      </c>
      <c r="F57" s="40">
        <v>0</v>
      </c>
      <c r="G57" s="40">
        <v>0</v>
      </c>
      <c r="H57" s="40">
        <v>0</v>
      </c>
      <c r="I57" s="40">
        <v>0</v>
      </c>
      <c r="J57" s="40">
        <v>0</v>
      </c>
      <c r="K57" s="40">
        <v>0</v>
      </c>
      <c r="L57" s="40">
        <v>0</v>
      </c>
      <c r="M57" s="40">
        <v>0</v>
      </c>
      <c r="N57" s="40">
        <v>0</v>
      </c>
      <c r="O57" s="40">
        <v>0</v>
      </c>
      <c r="P57" s="40">
        <v>0</v>
      </c>
      <c r="Q57" s="40">
        <v>0</v>
      </c>
      <c r="R57" s="40">
        <v>0</v>
      </c>
      <c r="S57" s="40">
        <v>0</v>
      </c>
      <c r="T57" s="40">
        <v>0</v>
      </c>
      <c r="U57" s="40">
        <v>0</v>
      </c>
      <c r="V57" s="40">
        <v>0</v>
      </c>
      <c r="W57" s="40">
        <v>0</v>
      </c>
      <c r="X57" s="40">
        <v>0</v>
      </c>
      <c r="Y57" s="40">
        <v>0</v>
      </c>
      <c r="Z57" s="40">
        <v>0</v>
      </c>
      <c r="AA57" s="40">
        <v>0</v>
      </c>
      <c r="AB57" s="40">
        <v>0</v>
      </c>
      <c r="AC57" s="40">
        <v>0</v>
      </c>
      <c r="AD57" s="40">
        <v>0</v>
      </c>
      <c r="AE57" s="40">
        <v>0</v>
      </c>
      <c r="AF57" s="40">
        <v>0</v>
      </c>
      <c r="AG57" s="40">
        <v>0</v>
      </c>
      <c r="AH57" s="40">
        <v>0</v>
      </c>
      <c r="AI57" s="40">
        <v>0</v>
      </c>
      <c r="AJ57" s="40">
        <v>0</v>
      </c>
      <c r="AK57" s="40">
        <v>0</v>
      </c>
      <c r="AL57" s="40">
        <v>0</v>
      </c>
      <c r="AM57" s="40">
        <v>0</v>
      </c>
    </row>
    <row r="58" spans="1:39">
      <c r="A58" s="40" t="s">
        <v>162</v>
      </c>
      <c r="B58" s="40">
        <v>0</v>
      </c>
      <c r="C58" s="40">
        <v>100000000</v>
      </c>
      <c r="D58" s="40">
        <v>100000000</v>
      </c>
      <c r="E58" s="40">
        <v>200000000</v>
      </c>
      <c r="F58" s="40">
        <v>0</v>
      </c>
      <c r="G58" s="40">
        <v>0</v>
      </c>
      <c r="H58" s="40">
        <v>0</v>
      </c>
      <c r="I58" s="40">
        <v>0</v>
      </c>
      <c r="J58" s="40">
        <v>0</v>
      </c>
      <c r="K58" s="40">
        <v>0</v>
      </c>
      <c r="L58" s="40">
        <v>0</v>
      </c>
      <c r="M58" s="40">
        <v>0</v>
      </c>
      <c r="N58" s="40">
        <v>0</v>
      </c>
      <c r="O58" s="40">
        <v>0</v>
      </c>
      <c r="P58" s="40">
        <v>0</v>
      </c>
      <c r="Q58" s="40">
        <v>0</v>
      </c>
      <c r="R58" s="40">
        <v>0</v>
      </c>
      <c r="S58" s="40">
        <v>10000000</v>
      </c>
      <c r="T58" s="40">
        <v>20000000</v>
      </c>
      <c r="U58" s="40">
        <v>30000000</v>
      </c>
      <c r="V58" s="40">
        <v>40000000</v>
      </c>
      <c r="W58" s="40">
        <v>40000000</v>
      </c>
      <c r="X58" s="40">
        <v>40000000</v>
      </c>
      <c r="Y58" s="40">
        <v>40000000</v>
      </c>
      <c r="Z58" s="40">
        <v>80000000</v>
      </c>
      <c r="AA58" s="40">
        <v>159500000</v>
      </c>
      <c r="AB58" s="40">
        <v>159500000</v>
      </c>
      <c r="AC58" s="40">
        <v>159500000</v>
      </c>
      <c r="AD58" s="40">
        <v>60000000</v>
      </c>
      <c r="AE58" s="40">
        <v>60000000</v>
      </c>
      <c r="AF58" s="40">
        <v>80000000</v>
      </c>
      <c r="AG58" s="40">
        <v>130000000</v>
      </c>
      <c r="AH58" s="40">
        <v>138000000</v>
      </c>
      <c r="AI58" s="40">
        <v>128000000</v>
      </c>
      <c r="AJ58" s="40">
        <v>38000000</v>
      </c>
      <c r="AK58" s="40">
        <v>0</v>
      </c>
      <c r="AL58" s="40">
        <v>0</v>
      </c>
      <c r="AM58" s="40">
        <v>0</v>
      </c>
    </row>
    <row r="59" spans="1:39">
      <c r="A59" s="40" t="s">
        <v>163</v>
      </c>
      <c r="B59" s="40">
        <v>0</v>
      </c>
      <c r="C59" s="40">
        <v>0</v>
      </c>
      <c r="D59" s="40">
        <v>0</v>
      </c>
      <c r="E59" s="40">
        <v>0</v>
      </c>
      <c r="F59" s="40">
        <v>0</v>
      </c>
      <c r="G59" s="40">
        <v>0</v>
      </c>
      <c r="H59" s="40">
        <v>0</v>
      </c>
      <c r="I59" s="40">
        <v>0</v>
      </c>
      <c r="J59" s="40">
        <v>0</v>
      </c>
      <c r="K59" s="40">
        <v>0</v>
      </c>
      <c r="L59" s="40">
        <v>0</v>
      </c>
      <c r="M59" s="40">
        <v>0</v>
      </c>
      <c r="N59" s="40">
        <v>0</v>
      </c>
      <c r="O59" s="40">
        <v>0</v>
      </c>
      <c r="P59" s="40">
        <v>0</v>
      </c>
      <c r="Q59" s="40">
        <v>0</v>
      </c>
      <c r="R59" s="40">
        <v>5283332.8899999997</v>
      </c>
      <c r="S59" s="40">
        <v>5319047.2</v>
      </c>
      <c r="T59" s="40">
        <v>5354761.51</v>
      </c>
      <c r="U59" s="40">
        <v>5390475.8200000003</v>
      </c>
      <c r="V59" s="40">
        <v>5026190.13</v>
      </c>
      <c r="W59" s="40">
        <v>5061904.4400000004</v>
      </c>
      <c r="X59" s="40">
        <v>5097618.75</v>
      </c>
      <c r="Y59" s="40">
        <v>5133333.0599999996</v>
      </c>
      <c r="Z59" s="40">
        <v>4369047.37</v>
      </c>
      <c r="AA59" s="40">
        <v>4404761.68</v>
      </c>
      <c r="AB59" s="40">
        <v>4440475.99</v>
      </c>
      <c r="AC59" s="40">
        <v>4476190.3</v>
      </c>
      <c r="AD59" s="40">
        <v>4511904.6100000003</v>
      </c>
      <c r="AE59" s="40">
        <v>4547618.92</v>
      </c>
      <c r="AF59" s="40">
        <v>4583333.2300000004</v>
      </c>
      <c r="AG59" s="40">
        <v>4619047.54</v>
      </c>
      <c r="AH59" s="40">
        <v>4654761.8499999996</v>
      </c>
      <c r="AI59" s="40">
        <v>4690476.16</v>
      </c>
      <c r="AJ59" s="40">
        <v>4761904.78</v>
      </c>
      <c r="AK59" s="40">
        <v>4904761.92</v>
      </c>
      <c r="AL59" s="40">
        <v>0</v>
      </c>
      <c r="AM59" s="40">
        <v>0</v>
      </c>
    </row>
    <row r="60" spans="1:39">
      <c r="A60" s="40" t="s">
        <v>164</v>
      </c>
      <c r="B60" s="40">
        <v>1344077726.6800001</v>
      </c>
      <c r="C60" s="40">
        <v>1304047790.76</v>
      </c>
      <c r="D60" s="40">
        <v>1323185619.6099999</v>
      </c>
      <c r="E60" s="40">
        <v>1258909145.0699999</v>
      </c>
      <c r="F60" s="40">
        <v>854809543.22000003</v>
      </c>
      <c r="G60" s="40">
        <v>665776685.42999995</v>
      </c>
      <c r="H60" s="40">
        <v>731998441.55999994</v>
      </c>
      <c r="I60" s="40">
        <v>600926911.35000002</v>
      </c>
      <c r="J60" s="40">
        <v>761034641.33000004</v>
      </c>
      <c r="K60" s="40">
        <v>596318513.82000005</v>
      </c>
      <c r="L60" s="40">
        <v>682316690.42999995</v>
      </c>
      <c r="M60" s="40">
        <v>661880564.20000005</v>
      </c>
      <c r="N60" s="40">
        <v>1393155413.0899999</v>
      </c>
      <c r="O60" s="40">
        <v>308773138.58999997</v>
      </c>
      <c r="P60" s="40">
        <v>291809590.38</v>
      </c>
      <c r="Q60" s="40">
        <v>322757698.63999999</v>
      </c>
      <c r="R60" s="40">
        <v>319801017.76999998</v>
      </c>
      <c r="S60" s="40">
        <v>332088074.22000003</v>
      </c>
      <c r="T60" s="40">
        <v>219911647.36000001</v>
      </c>
      <c r="U60" s="40">
        <v>273465163.23000002</v>
      </c>
      <c r="V60" s="40">
        <v>278506513.75999999</v>
      </c>
      <c r="W60" s="40">
        <v>205524118.77000001</v>
      </c>
      <c r="X60" s="40">
        <v>208496251.44999999</v>
      </c>
      <c r="Y60" s="40">
        <v>236340702.28999999</v>
      </c>
      <c r="Z60" s="40">
        <v>275553229.88999999</v>
      </c>
      <c r="AA60" s="40">
        <v>303212294</v>
      </c>
      <c r="AB60" s="40">
        <v>262411739.66999999</v>
      </c>
      <c r="AC60" s="40">
        <v>267062869.09999999</v>
      </c>
      <c r="AD60" s="40">
        <v>189226510.41999999</v>
      </c>
      <c r="AE60" s="40">
        <v>171897866.03999999</v>
      </c>
      <c r="AF60" s="40">
        <v>134476855.75999999</v>
      </c>
      <c r="AG60" s="40">
        <v>209794733.28999999</v>
      </c>
      <c r="AH60" s="40">
        <v>231223430.78</v>
      </c>
      <c r="AI60" s="40">
        <v>215981263.09999999</v>
      </c>
      <c r="AJ60" s="40">
        <v>82074294.760000005</v>
      </c>
      <c r="AK60" s="40">
        <v>277216034.68000001</v>
      </c>
      <c r="AL60" s="40">
        <v>198229718.84999999</v>
      </c>
      <c r="AM60" s="40">
        <v>0</v>
      </c>
    </row>
    <row r="61" spans="1:39">
      <c r="A61" s="40" t="s">
        <v>165</v>
      </c>
    </row>
    <row r="62" spans="1:39">
      <c r="A62" s="40" t="s">
        <v>166</v>
      </c>
      <c r="B62" s="40">
        <v>0</v>
      </c>
      <c r="C62" s="40">
        <v>0</v>
      </c>
      <c r="D62" s="40">
        <v>0</v>
      </c>
      <c r="E62" s="40">
        <v>0</v>
      </c>
      <c r="F62" s="40">
        <v>200000000</v>
      </c>
      <c r="G62" s="40">
        <v>270000000</v>
      </c>
      <c r="H62" s="40">
        <v>300000000</v>
      </c>
      <c r="I62" s="40">
        <v>400000000</v>
      </c>
      <c r="J62" s="40">
        <v>400000000</v>
      </c>
      <c r="K62" s="40">
        <v>580000000</v>
      </c>
      <c r="L62" s="40">
        <v>580000000</v>
      </c>
      <c r="M62" s="40">
        <v>600000000</v>
      </c>
      <c r="N62" s="40">
        <v>600000000</v>
      </c>
      <c r="O62" s="40">
        <v>0</v>
      </c>
      <c r="P62" s="40">
        <v>0</v>
      </c>
      <c r="Q62" s="40">
        <v>0</v>
      </c>
      <c r="R62" s="40">
        <v>0</v>
      </c>
      <c r="S62" s="40">
        <v>0</v>
      </c>
      <c r="T62" s="40">
        <v>0</v>
      </c>
      <c r="U62" s="40">
        <v>0</v>
      </c>
      <c r="V62" s="40">
        <v>0</v>
      </c>
      <c r="W62" s="40">
        <v>10000000</v>
      </c>
      <c r="X62" s="40">
        <v>20000000</v>
      </c>
      <c r="Y62" s="40">
        <v>30000000</v>
      </c>
      <c r="Z62" s="40">
        <v>40000000</v>
      </c>
      <c r="AA62" s="40">
        <v>50000000</v>
      </c>
      <c r="AB62" s="40">
        <v>60000000</v>
      </c>
      <c r="AC62" s="40">
        <v>70000000</v>
      </c>
      <c r="AD62" s="40">
        <v>200000000</v>
      </c>
      <c r="AE62" s="40">
        <v>210000000</v>
      </c>
      <c r="AF62" s="40">
        <v>222000000</v>
      </c>
      <c r="AG62" s="40">
        <v>232000000</v>
      </c>
      <c r="AH62" s="40">
        <v>262000000</v>
      </c>
      <c r="AI62" s="40">
        <v>272000000</v>
      </c>
      <c r="AJ62" s="40">
        <v>362000000</v>
      </c>
      <c r="AK62" s="40">
        <v>0</v>
      </c>
      <c r="AL62" s="40">
        <v>0</v>
      </c>
      <c r="AM62" s="40">
        <v>0</v>
      </c>
    </row>
    <row r="63" spans="1:39">
      <c r="A63" s="40" t="s">
        <v>167</v>
      </c>
      <c r="B63" s="40">
        <v>0</v>
      </c>
      <c r="C63" s="40">
        <v>0</v>
      </c>
      <c r="D63" s="40">
        <v>0</v>
      </c>
      <c r="E63" s="40">
        <v>0</v>
      </c>
      <c r="F63" s="40">
        <v>0</v>
      </c>
      <c r="G63" s="40">
        <v>0</v>
      </c>
      <c r="H63" s="40">
        <v>0</v>
      </c>
      <c r="I63" s="40">
        <v>0</v>
      </c>
      <c r="J63" s="40">
        <v>0</v>
      </c>
      <c r="K63" s="40">
        <v>0</v>
      </c>
      <c r="L63" s="40">
        <v>0</v>
      </c>
      <c r="M63" s="40">
        <v>0</v>
      </c>
      <c r="N63" s="40">
        <v>0</v>
      </c>
      <c r="O63" s="40">
        <v>0</v>
      </c>
      <c r="P63" s="40">
        <v>0</v>
      </c>
      <c r="Q63" s="40">
        <v>0</v>
      </c>
      <c r="R63" s="40">
        <v>0</v>
      </c>
      <c r="S63" s="40">
        <v>0</v>
      </c>
      <c r="T63" s="40">
        <v>0</v>
      </c>
      <c r="U63" s="40">
        <v>0</v>
      </c>
      <c r="V63" s="40">
        <v>0</v>
      </c>
      <c r="W63" s="40">
        <v>0</v>
      </c>
      <c r="X63" s="40">
        <v>0</v>
      </c>
      <c r="Y63" s="40">
        <v>0</v>
      </c>
      <c r="Z63" s="40">
        <v>0</v>
      </c>
      <c r="AA63" s="40">
        <v>0</v>
      </c>
      <c r="AB63" s="40">
        <v>0</v>
      </c>
      <c r="AC63" s="40">
        <v>0</v>
      </c>
      <c r="AD63" s="40">
        <v>0</v>
      </c>
      <c r="AE63" s="40">
        <v>0</v>
      </c>
      <c r="AF63" s="40">
        <v>0</v>
      </c>
      <c r="AG63" s="40">
        <v>0</v>
      </c>
      <c r="AH63" s="40">
        <v>0</v>
      </c>
      <c r="AI63" s="40">
        <v>0</v>
      </c>
      <c r="AJ63" s="40">
        <v>0</v>
      </c>
      <c r="AK63" s="40">
        <v>0</v>
      </c>
      <c r="AL63" s="40">
        <v>0</v>
      </c>
      <c r="AM63" s="40">
        <v>0</v>
      </c>
    </row>
    <row r="64" spans="1:39">
      <c r="A64" s="40" t="s">
        <v>168</v>
      </c>
      <c r="B64" s="40">
        <v>0</v>
      </c>
      <c r="C64" s="40">
        <v>0</v>
      </c>
      <c r="D64" s="40">
        <v>0</v>
      </c>
      <c r="E64" s="40">
        <v>0</v>
      </c>
      <c r="F64" s="40">
        <v>0</v>
      </c>
      <c r="G64" s="40">
        <v>0</v>
      </c>
      <c r="H64" s="40">
        <v>0</v>
      </c>
      <c r="I64" s="40">
        <v>0</v>
      </c>
      <c r="J64" s="40">
        <v>0</v>
      </c>
      <c r="K64" s="40">
        <v>0</v>
      </c>
      <c r="L64" s="40">
        <v>0</v>
      </c>
      <c r="M64" s="40">
        <v>0</v>
      </c>
      <c r="N64" s="40">
        <v>0</v>
      </c>
      <c r="O64" s="40">
        <v>0</v>
      </c>
      <c r="P64" s="40">
        <v>0</v>
      </c>
      <c r="Q64" s="40">
        <v>0</v>
      </c>
      <c r="R64" s="40">
        <v>0</v>
      </c>
      <c r="S64" s="40">
        <v>0</v>
      </c>
      <c r="T64" s="40">
        <v>0</v>
      </c>
      <c r="U64" s="40">
        <v>0</v>
      </c>
      <c r="V64" s="40">
        <v>0</v>
      </c>
      <c r="W64" s="40">
        <v>0</v>
      </c>
      <c r="X64" s="40">
        <v>0</v>
      </c>
      <c r="Y64" s="40">
        <v>0</v>
      </c>
      <c r="Z64" s="40">
        <v>0</v>
      </c>
      <c r="AA64" s="40">
        <v>0</v>
      </c>
      <c r="AB64" s="40">
        <v>0</v>
      </c>
      <c r="AC64" s="40">
        <v>0</v>
      </c>
      <c r="AD64" s="40">
        <v>0</v>
      </c>
      <c r="AE64" s="40">
        <v>0</v>
      </c>
      <c r="AF64" s="40">
        <v>0</v>
      </c>
      <c r="AG64" s="40">
        <v>0</v>
      </c>
      <c r="AH64" s="40">
        <v>0</v>
      </c>
      <c r="AI64" s="40">
        <v>0</v>
      </c>
      <c r="AJ64" s="40">
        <v>0</v>
      </c>
      <c r="AK64" s="40">
        <v>0</v>
      </c>
      <c r="AL64" s="40">
        <v>0</v>
      </c>
      <c r="AM64" s="40">
        <v>0</v>
      </c>
    </row>
    <row r="65" spans="1:39">
      <c r="A65" s="40" t="s">
        <v>169</v>
      </c>
      <c r="B65" s="40">
        <v>0</v>
      </c>
      <c r="C65" s="40">
        <v>0</v>
      </c>
      <c r="D65" s="40">
        <v>0</v>
      </c>
      <c r="E65" s="40">
        <v>0</v>
      </c>
      <c r="F65" s="40">
        <v>0</v>
      </c>
      <c r="G65" s="40">
        <v>0</v>
      </c>
      <c r="H65" s="40">
        <v>0</v>
      </c>
      <c r="I65" s="40">
        <v>0</v>
      </c>
      <c r="J65" s="40">
        <v>0</v>
      </c>
      <c r="K65" s="40">
        <v>0</v>
      </c>
      <c r="L65" s="40">
        <v>0</v>
      </c>
      <c r="M65" s="40">
        <v>0</v>
      </c>
      <c r="N65" s="40">
        <v>0</v>
      </c>
      <c r="O65" s="40">
        <v>0</v>
      </c>
      <c r="P65" s="40">
        <v>0</v>
      </c>
      <c r="Q65" s="40">
        <v>0</v>
      </c>
      <c r="R65" s="40">
        <v>0</v>
      </c>
      <c r="S65" s="40">
        <v>0</v>
      </c>
      <c r="T65" s="40">
        <v>0</v>
      </c>
      <c r="U65" s="40">
        <v>0</v>
      </c>
      <c r="V65" s="40">
        <v>0</v>
      </c>
      <c r="W65" s="40">
        <v>0</v>
      </c>
      <c r="X65" s="40">
        <v>0</v>
      </c>
      <c r="Y65" s="40">
        <v>0</v>
      </c>
      <c r="Z65" s="40">
        <v>0</v>
      </c>
      <c r="AA65" s="40">
        <v>0</v>
      </c>
      <c r="AB65" s="40">
        <v>0</v>
      </c>
      <c r="AC65" s="40">
        <v>0</v>
      </c>
      <c r="AD65" s="40">
        <v>0</v>
      </c>
      <c r="AE65" s="40">
        <v>0</v>
      </c>
      <c r="AF65" s="40">
        <v>0</v>
      </c>
      <c r="AG65" s="40">
        <v>0</v>
      </c>
      <c r="AH65" s="40">
        <v>0</v>
      </c>
      <c r="AI65" s="40">
        <v>0</v>
      </c>
      <c r="AJ65" s="40">
        <v>0</v>
      </c>
      <c r="AK65" s="40">
        <v>0</v>
      </c>
      <c r="AL65" s="40">
        <v>0</v>
      </c>
      <c r="AM65" s="40">
        <v>0</v>
      </c>
    </row>
    <row r="66" spans="1:39">
      <c r="A66" s="40" t="s">
        <v>170</v>
      </c>
      <c r="B66" s="40">
        <v>0</v>
      </c>
      <c r="C66" s="40">
        <v>0</v>
      </c>
      <c r="D66" s="40">
        <v>0</v>
      </c>
      <c r="E66" s="40">
        <v>0</v>
      </c>
      <c r="F66" s="40">
        <v>0</v>
      </c>
      <c r="G66" s="40">
        <v>0</v>
      </c>
      <c r="H66" s="40">
        <v>0</v>
      </c>
      <c r="I66" s="40">
        <v>0</v>
      </c>
      <c r="J66" s="40">
        <v>0</v>
      </c>
      <c r="K66" s="40">
        <v>0</v>
      </c>
      <c r="L66" s="40">
        <v>0</v>
      </c>
      <c r="M66" s="40">
        <v>0</v>
      </c>
      <c r="N66" s="40">
        <v>0</v>
      </c>
      <c r="O66" s="40">
        <v>0</v>
      </c>
      <c r="P66" s="40">
        <v>0</v>
      </c>
      <c r="Q66" s="40">
        <v>0</v>
      </c>
      <c r="R66" s="40">
        <v>0</v>
      </c>
      <c r="S66" s="40">
        <v>0</v>
      </c>
      <c r="T66" s="40">
        <v>0</v>
      </c>
      <c r="U66" s="40">
        <v>0</v>
      </c>
      <c r="V66" s="40">
        <v>0</v>
      </c>
      <c r="W66" s="40">
        <v>0</v>
      </c>
      <c r="X66" s="40">
        <v>0</v>
      </c>
      <c r="Y66" s="40">
        <v>0</v>
      </c>
      <c r="Z66" s="40">
        <v>0</v>
      </c>
      <c r="AA66" s="40">
        <v>0</v>
      </c>
      <c r="AB66" s="40">
        <v>0</v>
      </c>
      <c r="AC66" s="40">
        <v>0</v>
      </c>
      <c r="AD66" s="40">
        <v>0</v>
      </c>
      <c r="AE66" s="40">
        <v>0</v>
      </c>
      <c r="AF66" s="40">
        <v>0</v>
      </c>
      <c r="AG66" s="40">
        <v>0</v>
      </c>
      <c r="AH66" s="40">
        <v>0</v>
      </c>
      <c r="AI66" s="40">
        <v>0</v>
      </c>
      <c r="AJ66" s="40">
        <v>0</v>
      </c>
      <c r="AK66" s="40">
        <v>0</v>
      </c>
      <c r="AL66" s="40">
        <v>0</v>
      </c>
      <c r="AM66" s="40">
        <v>0</v>
      </c>
    </row>
    <row r="67" spans="1:39">
      <c r="A67" s="40" t="s">
        <v>171</v>
      </c>
      <c r="B67" s="40">
        <v>6164672.0899999999</v>
      </c>
      <c r="C67" s="40">
        <v>6364672.0899999999</v>
      </c>
      <c r="D67" s="40">
        <v>7674672.0899999999</v>
      </c>
      <c r="E67" s="40">
        <v>7668772.0899999999</v>
      </c>
      <c r="F67" s="40">
        <v>0</v>
      </c>
      <c r="G67" s="40">
        <v>0</v>
      </c>
      <c r="H67" s="40">
        <v>0</v>
      </c>
      <c r="I67" s="40">
        <v>0</v>
      </c>
      <c r="J67" s="40">
        <v>0</v>
      </c>
      <c r="K67" s="40">
        <v>0</v>
      </c>
      <c r="L67" s="40">
        <v>0</v>
      </c>
      <c r="M67" s="40">
        <v>0</v>
      </c>
      <c r="N67" s="40">
        <v>0</v>
      </c>
      <c r="O67" s="40">
        <v>0</v>
      </c>
      <c r="P67" s="40">
        <v>0</v>
      </c>
      <c r="Q67" s="40">
        <v>0</v>
      </c>
      <c r="R67" s="40">
        <v>0</v>
      </c>
      <c r="S67" s="40">
        <v>0</v>
      </c>
      <c r="T67" s="40">
        <v>0</v>
      </c>
      <c r="U67" s="40">
        <v>0</v>
      </c>
      <c r="V67" s="40">
        <v>0</v>
      </c>
      <c r="W67" s="40">
        <v>0</v>
      </c>
      <c r="X67" s="40">
        <v>0</v>
      </c>
      <c r="Y67" s="40">
        <v>0</v>
      </c>
      <c r="Z67" s="40">
        <v>0</v>
      </c>
      <c r="AA67" s="40">
        <v>0</v>
      </c>
      <c r="AB67" s="40">
        <v>0</v>
      </c>
      <c r="AC67" s="40">
        <v>0</v>
      </c>
      <c r="AD67" s="40">
        <v>0</v>
      </c>
      <c r="AE67" s="40">
        <v>0</v>
      </c>
      <c r="AF67" s="40">
        <v>0</v>
      </c>
      <c r="AG67" s="40">
        <v>0</v>
      </c>
      <c r="AH67" s="40">
        <v>0</v>
      </c>
      <c r="AI67" s="40">
        <v>0</v>
      </c>
      <c r="AJ67" s="40">
        <v>0</v>
      </c>
      <c r="AK67" s="40">
        <v>0</v>
      </c>
      <c r="AL67" s="40">
        <v>0</v>
      </c>
      <c r="AM67" s="40">
        <v>0</v>
      </c>
    </row>
    <row r="68" spans="1:39">
      <c r="A68" s="40" t="s">
        <v>172</v>
      </c>
      <c r="B68" s="40">
        <v>0</v>
      </c>
      <c r="C68" s="40">
        <v>0</v>
      </c>
      <c r="D68" s="40">
        <v>0</v>
      </c>
      <c r="E68" s="40">
        <v>0</v>
      </c>
      <c r="F68" s="40">
        <v>0</v>
      </c>
      <c r="G68" s="40">
        <v>0</v>
      </c>
      <c r="H68" s="40">
        <v>0</v>
      </c>
      <c r="I68" s="40">
        <v>0</v>
      </c>
      <c r="J68" s="40">
        <v>0</v>
      </c>
      <c r="K68" s="40">
        <v>0</v>
      </c>
      <c r="L68" s="40">
        <v>0</v>
      </c>
      <c r="M68" s="40">
        <v>0</v>
      </c>
      <c r="N68" s="40">
        <v>0</v>
      </c>
      <c r="O68" s="40">
        <v>0</v>
      </c>
      <c r="P68" s="40">
        <v>0</v>
      </c>
      <c r="Q68" s="40">
        <v>0</v>
      </c>
      <c r="R68" s="40">
        <v>0</v>
      </c>
      <c r="S68" s="40">
        <v>0</v>
      </c>
      <c r="T68" s="40">
        <v>0</v>
      </c>
      <c r="U68" s="40">
        <v>0</v>
      </c>
      <c r="V68" s="40">
        <v>0</v>
      </c>
      <c r="W68" s="40">
        <v>0</v>
      </c>
      <c r="X68" s="40">
        <v>0</v>
      </c>
      <c r="Y68" s="40">
        <v>0</v>
      </c>
      <c r="Z68" s="40">
        <v>0</v>
      </c>
      <c r="AA68" s="40">
        <v>0</v>
      </c>
      <c r="AB68" s="40">
        <v>0</v>
      </c>
      <c r="AC68" s="40">
        <v>0</v>
      </c>
      <c r="AD68" s="40">
        <v>0</v>
      </c>
      <c r="AE68" s="40">
        <v>0</v>
      </c>
      <c r="AF68" s="40">
        <v>0</v>
      </c>
      <c r="AG68" s="40">
        <v>0</v>
      </c>
      <c r="AH68" s="40">
        <v>0</v>
      </c>
      <c r="AI68" s="40">
        <v>0</v>
      </c>
      <c r="AJ68" s="40">
        <v>0</v>
      </c>
      <c r="AK68" s="40">
        <v>0</v>
      </c>
      <c r="AL68" s="40">
        <v>23137.97</v>
      </c>
      <c r="AM68" s="40">
        <v>0</v>
      </c>
    </row>
    <row r="69" spans="1:39">
      <c r="A69" s="40" t="s">
        <v>173</v>
      </c>
      <c r="B69" s="40">
        <v>8771370.0099999998</v>
      </c>
      <c r="C69" s="40">
        <v>8395965.5800000001</v>
      </c>
      <c r="D69" s="40">
        <v>8457233.6400000006</v>
      </c>
      <c r="E69" s="40">
        <v>10323745.970000001</v>
      </c>
      <c r="F69" s="40">
        <v>4454761.17</v>
      </c>
      <c r="G69" s="40">
        <v>4490475.4800000004</v>
      </c>
      <c r="H69" s="40">
        <v>4926189.79</v>
      </c>
      <c r="I69" s="40">
        <v>4961904.0999999996</v>
      </c>
      <c r="J69" s="40">
        <v>8976390.3900000006</v>
      </c>
      <c r="K69" s="40">
        <v>8943301.8100000005</v>
      </c>
      <c r="L69" s="40">
        <v>10768940.75</v>
      </c>
      <c r="M69" s="40">
        <v>11092792.59</v>
      </c>
      <c r="N69" s="40">
        <v>15805475.65</v>
      </c>
      <c r="O69" s="40">
        <v>5176189.96</v>
      </c>
      <c r="P69" s="40">
        <v>5211904.2699999996</v>
      </c>
      <c r="Q69" s="40">
        <v>5247618.58</v>
      </c>
      <c r="R69" s="40">
        <v>0</v>
      </c>
      <c r="S69" s="40">
        <v>0</v>
      </c>
      <c r="T69" s="40">
        <v>0</v>
      </c>
      <c r="U69" s="40">
        <v>0</v>
      </c>
      <c r="V69" s="40">
        <v>0</v>
      </c>
      <c r="W69" s="40">
        <v>0</v>
      </c>
      <c r="X69" s="40">
        <v>0</v>
      </c>
      <c r="Y69" s="40">
        <v>0</v>
      </c>
      <c r="Z69" s="40">
        <v>0</v>
      </c>
      <c r="AA69" s="40">
        <v>0</v>
      </c>
      <c r="AB69" s="40">
        <v>0</v>
      </c>
      <c r="AC69" s="40">
        <v>0</v>
      </c>
      <c r="AD69" s="40">
        <v>0</v>
      </c>
      <c r="AE69" s="40">
        <v>0</v>
      </c>
      <c r="AF69" s="40">
        <v>0</v>
      </c>
      <c r="AG69" s="40">
        <v>0</v>
      </c>
      <c r="AH69" s="40">
        <v>0</v>
      </c>
      <c r="AI69" s="40">
        <v>0</v>
      </c>
      <c r="AJ69" s="40">
        <v>0</v>
      </c>
      <c r="AK69" s="40">
        <v>0</v>
      </c>
      <c r="AL69" s="40">
        <v>0</v>
      </c>
      <c r="AM69" s="40">
        <v>0</v>
      </c>
    </row>
    <row r="70" spans="1:39">
      <c r="A70" s="40" t="s">
        <v>174</v>
      </c>
      <c r="B70" s="40">
        <v>0</v>
      </c>
      <c r="C70" s="40">
        <v>0</v>
      </c>
      <c r="D70" s="40">
        <v>0</v>
      </c>
      <c r="E70" s="40">
        <v>0</v>
      </c>
      <c r="F70" s="40">
        <v>0</v>
      </c>
      <c r="G70" s="40">
        <v>0</v>
      </c>
      <c r="H70" s="40">
        <v>0</v>
      </c>
      <c r="I70" s="40">
        <v>0</v>
      </c>
      <c r="J70" s="40">
        <v>0</v>
      </c>
      <c r="K70" s="40">
        <v>0</v>
      </c>
      <c r="L70" s="40">
        <v>0</v>
      </c>
      <c r="M70" s="40">
        <v>0</v>
      </c>
      <c r="N70" s="40">
        <v>0</v>
      </c>
      <c r="O70" s="40">
        <v>0</v>
      </c>
      <c r="P70" s="40">
        <v>0</v>
      </c>
      <c r="Q70" s="40">
        <v>0</v>
      </c>
      <c r="R70" s="40">
        <v>0</v>
      </c>
      <c r="S70" s="40">
        <v>0</v>
      </c>
      <c r="T70" s="40">
        <v>0</v>
      </c>
      <c r="U70" s="40">
        <v>0</v>
      </c>
      <c r="V70" s="40">
        <v>0</v>
      </c>
      <c r="W70" s="40">
        <v>0</v>
      </c>
      <c r="X70" s="40">
        <v>0</v>
      </c>
      <c r="Y70" s="40">
        <v>0</v>
      </c>
      <c r="Z70" s="40">
        <v>0</v>
      </c>
      <c r="AA70" s="40">
        <v>0</v>
      </c>
      <c r="AB70" s="40">
        <v>0</v>
      </c>
      <c r="AC70" s="40">
        <v>0</v>
      </c>
      <c r="AD70" s="40">
        <v>0</v>
      </c>
      <c r="AE70" s="40">
        <v>0</v>
      </c>
      <c r="AF70" s="40">
        <v>0</v>
      </c>
      <c r="AG70" s="40">
        <v>0</v>
      </c>
      <c r="AH70" s="40">
        <v>0</v>
      </c>
      <c r="AI70" s="40">
        <v>0</v>
      </c>
      <c r="AJ70" s="40">
        <v>0</v>
      </c>
      <c r="AK70" s="40">
        <v>0</v>
      </c>
      <c r="AL70" s="40">
        <v>0</v>
      </c>
      <c r="AM70" s="40">
        <v>0</v>
      </c>
    </row>
    <row r="71" spans="1:39">
      <c r="A71" s="40" t="s">
        <v>175</v>
      </c>
      <c r="B71" s="40">
        <v>14936042.1</v>
      </c>
      <c r="C71" s="40">
        <v>14760637.67</v>
      </c>
      <c r="D71" s="40">
        <v>16131905.73</v>
      </c>
      <c r="E71" s="40">
        <v>17992518.059999999</v>
      </c>
      <c r="F71" s="40">
        <v>204454761.16999999</v>
      </c>
      <c r="G71" s="40">
        <v>274490475.48000002</v>
      </c>
      <c r="H71" s="40">
        <v>304926189.79000002</v>
      </c>
      <c r="I71" s="40">
        <v>404961904.10000002</v>
      </c>
      <c r="J71" s="40">
        <v>408976390.38999999</v>
      </c>
      <c r="K71" s="40">
        <v>588943301.80999994</v>
      </c>
      <c r="L71" s="40">
        <v>590768940.75</v>
      </c>
      <c r="M71" s="40">
        <v>611092792.59000003</v>
      </c>
      <c r="N71" s="40">
        <v>615805475.64999998</v>
      </c>
      <c r="O71" s="40">
        <v>5176189.96</v>
      </c>
      <c r="P71" s="40">
        <v>5211904.2699999996</v>
      </c>
      <c r="Q71" s="40">
        <v>5247618.58</v>
      </c>
      <c r="R71" s="40">
        <v>0</v>
      </c>
      <c r="S71" s="40">
        <v>0</v>
      </c>
      <c r="T71" s="40">
        <v>0</v>
      </c>
      <c r="U71" s="40">
        <v>0</v>
      </c>
      <c r="V71" s="40">
        <v>0</v>
      </c>
      <c r="W71" s="40">
        <v>10000000</v>
      </c>
      <c r="X71" s="40">
        <v>20000000</v>
      </c>
      <c r="Y71" s="40">
        <v>30000000</v>
      </c>
      <c r="Z71" s="40">
        <v>40000000</v>
      </c>
      <c r="AA71" s="40">
        <v>50000000</v>
      </c>
      <c r="AB71" s="40">
        <v>60000000</v>
      </c>
      <c r="AC71" s="40">
        <v>70000000</v>
      </c>
      <c r="AD71" s="40">
        <v>200000000</v>
      </c>
      <c r="AE71" s="40">
        <v>210000000</v>
      </c>
      <c r="AF71" s="40">
        <v>222000000</v>
      </c>
      <c r="AG71" s="40">
        <v>232000000</v>
      </c>
      <c r="AH71" s="40">
        <v>262000000</v>
      </c>
      <c r="AI71" s="40">
        <v>272000000</v>
      </c>
      <c r="AJ71" s="40">
        <v>362000000</v>
      </c>
      <c r="AK71" s="40">
        <v>0</v>
      </c>
      <c r="AL71" s="40">
        <v>23137.97</v>
      </c>
      <c r="AM71" s="40">
        <v>0</v>
      </c>
    </row>
    <row r="72" spans="1:39">
      <c r="A72" s="40" t="s">
        <v>176</v>
      </c>
      <c r="B72" s="40">
        <v>1359013768.78</v>
      </c>
      <c r="C72" s="40">
        <v>1318808428.4300001</v>
      </c>
      <c r="D72" s="40">
        <v>1339317525.3399999</v>
      </c>
      <c r="E72" s="40">
        <v>1276901663.1300001</v>
      </c>
      <c r="F72" s="40">
        <v>1059264304.39</v>
      </c>
      <c r="G72" s="40">
        <v>940267160.90999997</v>
      </c>
      <c r="H72" s="40">
        <v>1036924631.35</v>
      </c>
      <c r="I72" s="40">
        <v>1005888815.45</v>
      </c>
      <c r="J72" s="40">
        <v>1170011031.72</v>
      </c>
      <c r="K72" s="40">
        <v>1185261815.6300001</v>
      </c>
      <c r="L72" s="40">
        <v>1273085631.1800001</v>
      </c>
      <c r="M72" s="40">
        <v>1272973356.79</v>
      </c>
      <c r="N72" s="40">
        <v>2008960888.74</v>
      </c>
      <c r="O72" s="40">
        <v>313949328.55000001</v>
      </c>
      <c r="P72" s="40">
        <v>297021494.64999998</v>
      </c>
      <c r="Q72" s="40">
        <v>328005317.22000003</v>
      </c>
      <c r="R72" s="40">
        <v>319801017.76999998</v>
      </c>
      <c r="S72" s="40">
        <v>332088074.22000003</v>
      </c>
      <c r="T72" s="40">
        <v>219911647.36000001</v>
      </c>
      <c r="U72" s="40">
        <v>273465163.23000002</v>
      </c>
      <c r="V72" s="40">
        <v>278506513.75999999</v>
      </c>
      <c r="W72" s="40">
        <v>215524118.77000001</v>
      </c>
      <c r="X72" s="40">
        <v>228496251.44999999</v>
      </c>
      <c r="Y72" s="40">
        <v>266340702.28999999</v>
      </c>
      <c r="Z72" s="40">
        <v>315553229.88999999</v>
      </c>
      <c r="AA72" s="40">
        <v>353212294</v>
      </c>
      <c r="AB72" s="40">
        <v>322411739.67000002</v>
      </c>
      <c r="AC72" s="40">
        <v>337062869.10000002</v>
      </c>
      <c r="AD72" s="40">
        <v>389226510.42000002</v>
      </c>
      <c r="AE72" s="40">
        <v>381897866.04000002</v>
      </c>
      <c r="AF72" s="40">
        <v>356476855.75999999</v>
      </c>
      <c r="AG72" s="40">
        <v>441794733.29000002</v>
      </c>
      <c r="AH72" s="40">
        <v>493223430.77999997</v>
      </c>
      <c r="AI72" s="40">
        <v>487981263.10000002</v>
      </c>
      <c r="AJ72" s="40">
        <v>444074294.75999999</v>
      </c>
      <c r="AK72" s="40">
        <v>277216034.68000001</v>
      </c>
      <c r="AL72" s="40">
        <v>198252856.81999999</v>
      </c>
      <c r="AM72" s="40">
        <v>0</v>
      </c>
    </row>
    <row r="73" spans="1:39">
      <c r="A73" s="40" t="s">
        <v>177</v>
      </c>
    </row>
    <row r="74" spans="1:39">
      <c r="A74" s="40" t="s">
        <v>178</v>
      </c>
      <c r="B74" s="40">
        <v>1452607800</v>
      </c>
      <c r="C74" s="40">
        <v>1452607800</v>
      </c>
      <c r="D74" s="40">
        <v>1452607800</v>
      </c>
      <c r="E74" s="40">
        <v>1452607800</v>
      </c>
      <c r="F74" s="40">
        <v>1452607800</v>
      </c>
      <c r="G74" s="40">
        <v>1452607800</v>
      </c>
      <c r="H74" s="40">
        <v>1452613577</v>
      </c>
      <c r="I74" s="40">
        <v>1452613577</v>
      </c>
      <c r="J74" s="40">
        <v>1452613577</v>
      </c>
      <c r="K74" s="40">
        <v>1452613577</v>
      </c>
      <c r="L74" s="40">
        <v>1452613577</v>
      </c>
      <c r="M74" s="40">
        <v>1452680502</v>
      </c>
      <c r="N74" s="40">
        <v>1430926821</v>
      </c>
      <c r="O74" s="40">
        <v>557690200</v>
      </c>
      <c r="P74" s="40">
        <v>557775000</v>
      </c>
      <c r="Q74" s="40">
        <v>557775000</v>
      </c>
      <c r="R74" s="40">
        <v>557775000</v>
      </c>
      <c r="S74" s="40">
        <v>557775000</v>
      </c>
      <c r="T74" s="40">
        <v>557815000</v>
      </c>
      <c r="U74" s="40">
        <v>557815000</v>
      </c>
      <c r="V74" s="40">
        <v>558216000</v>
      </c>
      <c r="W74" s="40">
        <v>558216000</v>
      </c>
      <c r="X74" s="40">
        <v>554400000</v>
      </c>
      <c r="Y74" s="40">
        <v>554400000</v>
      </c>
      <c r="Z74" s="40">
        <v>554400000</v>
      </c>
      <c r="AA74" s="40">
        <v>554400000</v>
      </c>
      <c r="AB74" s="40">
        <v>369600000</v>
      </c>
      <c r="AC74" s="40">
        <v>369600000</v>
      </c>
      <c r="AD74" s="40">
        <v>369600000</v>
      </c>
      <c r="AE74" s="40">
        <v>369600000</v>
      </c>
      <c r="AF74" s="40">
        <v>168000000</v>
      </c>
      <c r="AG74" s="40">
        <v>168000000</v>
      </c>
      <c r="AH74" s="40">
        <v>126000000</v>
      </c>
      <c r="AI74" s="40">
        <v>126000000</v>
      </c>
      <c r="AJ74" s="40">
        <v>126000000</v>
      </c>
      <c r="AK74" s="40">
        <v>60000000</v>
      </c>
      <c r="AL74" s="40">
        <v>60000000</v>
      </c>
      <c r="AM74" s="40">
        <v>0</v>
      </c>
    </row>
    <row r="75" spans="1:39">
      <c r="A75" s="40" t="s">
        <v>179</v>
      </c>
      <c r="B75" s="40">
        <v>2476312069.0900002</v>
      </c>
      <c r="C75" s="40">
        <v>2476312069.0900002</v>
      </c>
      <c r="D75" s="40">
        <v>2476312069.0900002</v>
      </c>
      <c r="E75" s="40">
        <v>2476312069.0900002</v>
      </c>
      <c r="F75" s="40">
        <v>2476316569.0900002</v>
      </c>
      <c r="G75" s="40">
        <v>2476316569.0900002</v>
      </c>
      <c r="H75" s="40">
        <v>2476212683.5799999</v>
      </c>
      <c r="I75" s="40">
        <v>2476175483.5799999</v>
      </c>
      <c r="J75" s="40">
        <v>2476131550.9000001</v>
      </c>
      <c r="K75" s="40">
        <v>2475954250.9000001</v>
      </c>
      <c r="L75" s="40">
        <v>2475776950.9000001</v>
      </c>
      <c r="M75" s="40">
        <v>2475537852.7399998</v>
      </c>
      <c r="N75" s="40">
        <v>0</v>
      </c>
      <c r="O75" s="40">
        <v>1748490958.0899999</v>
      </c>
      <c r="P75" s="40">
        <v>1748511927.0999999</v>
      </c>
      <c r="Q75" s="40">
        <v>1748111902.0899999</v>
      </c>
      <c r="R75" s="40">
        <v>1747389202.1199999</v>
      </c>
      <c r="S75" s="40">
        <v>1746589202.1099999</v>
      </c>
      <c r="T75" s="40">
        <v>1745994402.0999999</v>
      </c>
      <c r="U75" s="40">
        <v>1745194402.0899999</v>
      </c>
      <c r="V75" s="40">
        <v>1746248432.0899999</v>
      </c>
      <c r="W75" s="40">
        <v>1744854932.0899999</v>
      </c>
      <c r="X75" s="40">
        <v>1724349852.0899999</v>
      </c>
      <c r="Y75" s="40">
        <v>1724349852.0899999</v>
      </c>
      <c r="Z75" s="40">
        <v>1724349852.0899999</v>
      </c>
      <c r="AA75" s="40">
        <v>1724349852.0899999</v>
      </c>
      <c r="AB75" s="40">
        <v>1909149852.0899999</v>
      </c>
      <c r="AC75" s="40">
        <v>1909149852.0899999</v>
      </c>
      <c r="AD75" s="40">
        <v>1909149852.0899999</v>
      </c>
      <c r="AE75" s="40">
        <v>1909149852.0899999</v>
      </c>
      <c r="AF75" s="40">
        <v>2110749852.0899999</v>
      </c>
      <c r="AG75" s="40">
        <v>2110749852.0899999</v>
      </c>
      <c r="AH75" s="40">
        <v>24328852.09</v>
      </c>
      <c r="AI75" s="40">
        <v>24328852.09</v>
      </c>
      <c r="AJ75" s="40">
        <v>24328852.09</v>
      </c>
      <c r="AK75" s="40">
        <v>350000</v>
      </c>
      <c r="AL75" s="40">
        <v>350000</v>
      </c>
      <c r="AM75" s="40">
        <v>0</v>
      </c>
    </row>
    <row r="76" spans="1:39">
      <c r="A76" s="40" t="s">
        <v>180</v>
      </c>
      <c r="B76" s="40">
        <v>0</v>
      </c>
      <c r="C76" s="40">
        <v>0</v>
      </c>
      <c r="D76" s="40">
        <v>0</v>
      </c>
      <c r="E76" s="40">
        <v>0</v>
      </c>
      <c r="F76" s="40">
        <v>0</v>
      </c>
      <c r="G76" s="40">
        <v>0</v>
      </c>
      <c r="H76" s="40">
        <v>4059719.25</v>
      </c>
      <c r="I76" s="40">
        <v>4059719.25</v>
      </c>
      <c r="J76" s="40">
        <v>11428368</v>
      </c>
      <c r="K76" s="40">
        <v>11428368</v>
      </c>
      <c r="L76" s="40">
        <v>11428368</v>
      </c>
      <c r="M76" s="40">
        <v>11544792</v>
      </c>
      <c r="N76" s="40">
        <v>0</v>
      </c>
      <c r="O76" s="40">
        <v>0</v>
      </c>
      <c r="P76" s="40">
        <v>512544</v>
      </c>
      <c r="Q76" s="40">
        <v>464304</v>
      </c>
      <c r="R76" s="40">
        <v>0</v>
      </c>
      <c r="S76" s="40">
        <v>0</v>
      </c>
      <c r="T76" s="40">
        <v>0</v>
      </c>
      <c r="U76" s="40">
        <v>0</v>
      </c>
      <c r="V76" s="40">
        <v>0</v>
      </c>
      <c r="W76" s="40">
        <v>0</v>
      </c>
      <c r="X76" s="40">
        <v>0</v>
      </c>
      <c r="Y76" s="40">
        <v>0</v>
      </c>
      <c r="Z76" s="40">
        <v>0</v>
      </c>
      <c r="AA76" s="40">
        <v>0</v>
      </c>
      <c r="AB76" s="40">
        <v>0</v>
      </c>
      <c r="AC76" s="40">
        <v>0</v>
      </c>
      <c r="AD76" s="40">
        <v>0</v>
      </c>
      <c r="AE76" s="40">
        <v>0</v>
      </c>
      <c r="AF76" s="40">
        <v>0</v>
      </c>
      <c r="AG76" s="40">
        <v>0</v>
      </c>
      <c r="AH76" s="40">
        <v>0</v>
      </c>
      <c r="AI76" s="40">
        <v>0</v>
      </c>
      <c r="AJ76" s="40">
        <v>0</v>
      </c>
      <c r="AK76" s="40">
        <v>0</v>
      </c>
      <c r="AL76" s="40">
        <v>0</v>
      </c>
      <c r="AM76" s="40">
        <v>0</v>
      </c>
    </row>
    <row r="77" spans="1:39">
      <c r="A77" s="40" t="s">
        <v>181</v>
      </c>
      <c r="B77" s="40">
        <v>-18837783.68</v>
      </c>
      <c r="C77" s="40">
        <v>-30772196.539999999</v>
      </c>
      <c r="D77" s="40">
        <v>-35979247.909999996</v>
      </c>
      <c r="E77" s="40">
        <v>-7448262.71</v>
      </c>
      <c r="F77" s="40">
        <v>5632555.3099999996</v>
      </c>
      <c r="G77" s="40">
        <v>7068322.8899999997</v>
      </c>
      <c r="H77" s="40">
        <v>8992183.8800000008</v>
      </c>
      <c r="I77" s="40">
        <v>-7080414.2000000002</v>
      </c>
      <c r="J77" s="40">
        <v>1166.49</v>
      </c>
      <c r="K77" s="40">
        <v>0</v>
      </c>
      <c r="L77" s="40">
        <v>0</v>
      </c>
      <c r="M77" s="40">
        <v>0</v>
      </c>
      <c r="N77" s="40">
        <v>0</v>
      </c>
      <c r="O77" s="40">
        <v>0</v>
      </c>
      <c r="P77" s="40">
        <v>0</v>
      </c>
      <c r="Q77" s="40">
        <v>0</v>
      </c>
      <c r="R77" s="40">
        <v>0</v>
      </c>
      <c r="S77" s="40">
        <v>0</v>
      </c>
      <c r="T77" s="40">
        <v>0</v>
      </c>
      <c r="U77" s="40">
        <v>0</v>
      </c>
      <c r="V77" s="40">
        <v>0</v>
      </c>
      <c r="W77" s="40">
        <v>0</v>
      </c>
      <c r="X77" s="40">
        <v>0</v>
      </c>
      <c r="Y77" s="40">
        <v>0</v>
      </c>
      <c r="Z77" s="40">
        <v>0</v>
      </c>
      <c r="AA77" s="40">
        <v>0</v>
      </c>
      <c r="AB77" s="40">
        <v>0</v>
      </c>
      <c r="AC77" s="40">
        <v>0</v>
      </c>
      <c r="AD77" s="40">
        <v>0</v>
      </c>
      <c r="AE77" s="40">
        <v>0</v>
      </c>
      <c r="AF77" s="40">
        <v>0</v>
      </c>
      <c r="AG77" s="40">
        <v>0</v>
      </c>
      <c r="AH77" s="40">
        <v>0</v>
      </c>
      <c r="AI77" s="40">
        <v>0</v>
      </c>
      <c r="AJ77" s="40">
        <v>0</v>
      </c>
      <c r="AK77" s="40">
        <v>0</v>
      </c>
      <c r="AL77" s="40">
        <v>0</v>
      </c>
      <c r="AM77" s="40">
        <v>0</v>
      </c>
    </row>
    <row r="78" spans="1:39">
      <c r="A78" s="40" t="s">
        <v>182</v>
      </c>
      <c r="B78" s="40">
        <v>0</v>
      </c>
      <c r="C78" s="40">
        <v>0</v>
      </c>
      <c r="D78" s="40">
        <v>0</v>
      </c>
      <c r="E78" s="40">
        <v>0</v>
      </c>
      <c r="F78" s="40">
        <v>0</v>
      </c>
      <c r="G78" s="40">
        <v>0</v>
      </c>
      <c r="H78" s="40">
        <v>0</v>
      </c>
      <c r="I78" s="40">
        <v>0</v>
      </c>
      <c r="J78" s="40">
        <v>0</v>
      </c>
      <c r="K78" s="40">
        <v>0</v>
      </c>
      <c r="L78" s="40">
        <v>0</v>
      </c>
      <c r="M78" s="40">
        <v>0</v>
      </c>
      <c r="N78" s="40">
        <v>0</v>
      </c>
      <c r="O78" s="40">
        <v>0</v>
      </c>
      <c r="P78" s="40">
        <v>0</v>
      </c>
      <c r="Q78" s="40">
        <v>0</v>
      </c>
      <c r="R78" s="40">
        <v>0</v>
      </c>
      <c r="S78" s="40">
        <v>0</v>
      </c>
      <c r="T78" s="40">
        <v>0</v>
      </c>
      <c r="U78" s="40">
        <v>0</v>
      </c>
      <c r="V78" s="40">
        <v>0</v>
      </c>
      <c r="W78" s="40">
        <v>0</v>
      </c>
      <c r="X78" s="40">
        <v>0</v>
      </c>
      <c r="Y78" s="40">
        <v>0</v>
      </c>
      <c r="Z78" s="40">
        <v>0</v>
      </c>
      <c r="AA78" s="40">
        <v>0</v>
      </c>
      <c r="AB78" s="40">
        <v>0</v>
      </c>
      <c r="AC78" s="40">
        <v>0</v>
      </c>
      <c r="AD78" s="40">
        <v>0</v>
      </c>
      <c r="AE78" s="40">
        <v>0</v>
      </c>
      <c r="AF78" s="40">
        <v>0</v>
      </c>
      <c r="AG78" s="40">
        <v>0</v>
      </c>
      <c r="AH78" s="40">
        <v>0</v>
      </c>
      <c r="AI78" s="40">
        <v>0</v>
      </c>
      <c r="AJ78" s="40">
        <v>0</v>
      </c>
      <c r="AK78" s="40">
        <v>0</v>
      </c>
      <c r="AL78" s="40">
        <v>0</v>
      </c>
      <c r="AM78" s="40">
        <v>0</v>
      </c>
    </row>
    <row r="79" spans="1:39">
      <c r="A79" s="40" t="s">
        <v>183</v>
      </c>
      <c r="B79" s="40">
        <v>256799377.74000001</v>
      </c>
      <c r="C79" s="40">
        <v>256799377.74000001</v>
      </c>
      <c r="D79" s="40">
        <v>256799377.74000001</v>
      </c>
      <c r="E79" s="40">
        <v>256799377.74000001</v>
      </c>
      <c r="F79" s="40">
        <v>197539000.25999999</v>
      </c>
      <c r="G79" s="40">
        <v>197539000.25999999</v>
      </c>
      <c r="H79" s="40">
        <v>197539000.25999999</v>
      </c>
      <c r="I79" s="40">
        <v>197539000.25999999</v>
      </c>
      <c r="J79" s="40">
        <v>160928221.41</v>
      </c>
      <c r="K79" s="40">
        <v>160928221.41</v>
      </c>
      <c r="L79" s="40">
        <v>160928221.41</v>
      </c>
      <c r="M79" s="40">
        <v>160928221.41</v>
      </c>
      <c r="N79" s="40">
        <v>124458149.63</v>
      </c>
      <c r="O79" s="40">
        <v>124458149.63</v>
      </c>
      <c r="P79" s="40">
        <v>124458149.63</v>
      </c>
      <c r="Q79" s="40">
        <v>124458149.63</v>
      </c>
      <c r="R79" s="40">
        <v>99557973.579999998</v>
      </c>
      <c r="S79" s="40">
        <v>99557973.579999998</v>
      </c>
      <c r="T79" s="40">
        <v>99557973.579999998</v>
      </c>
      <c r="U79" s="40">
        <v>99557973.579999998</v>
      </c>
      <c r="V79" s="40">
        <v>74491263.400000006</v>
      </c>
      <c r="W79" s="40">
        <v>74491263.400000006</v>
      </c>
      <c r="X79" s="40">
        <v>74491263.400000006</v>
      </c>
      <c r="Y79" s="40">
        <v>74491263.400000006</v>
      </c>
      <c r="Z79" s="40">
        <v>49635944.340000004</v>
      </c>
      <c r="AA79" s="40">
        <v>49635944.340000004</v>
      </c>
      <c r="AB79" s="40">
        <v>49635944.340000004</v>
      </c>
      <c r="AC79" s="40">
        <v>49635944.340000004</v>
      </c>
      <c r="AD79" s="40">
        <v>31244114.469999999</v>
      </c>
      <c r="AE79" s="40">
        <v>31244114.469999999</v>
      </c>
      <c r="AF79" s="40">
        <v>31244114.469999999</v>
      </c>
      <c r="AG79" s="40">
        <v>31244114.469999999</v>
      </c>
      <c r="AH79" s="40">
        <v>19739193.870000001</v>
      </c>
      <c r="AI79" s="40">
        <v>19739193.870000001</v>
      </c>
      <c r="AJ79" s="40">
        <v>19739193.870000001</v>
      </c>
      <c r="AK79" s="40">
        <v>13375640.85</v>
      </c>
      <c r="AL79" s="40">
        <v>10051039.23</v>
      </c>
      <c r="AM79" s="40">
        <v>0</v>
      </c>
    </row>
    <row r="80" spans="1:39">
      <c r="A80" s="40" t="s">
        <v>184</v>
      </c>
      <c r="B80" s="40">
        <v>0</v>
      </c>
      <c r="C80" s="40">
        <v>0</v>
      </c>
      <c r="D80" s="40">
        <v>0</v>
      </c>
      <c r="E80" s="40">
        <v>0</v>
      </c>
      <c r="F80" s="40">
        <v>0</v>
      </c>
      <c r="G80" s="40">
        <v>0</v>
      </c>
      <c r="H80" s="40">
        <v>0</v>
      </c>
      <c r="I80" s="40">
        <v>0</v>
      </c>
      <c r="J80" s="40">
        <v>0</v>
      </c>
      <c r="K80" s="40">
        <v>0</v>
      </c>
      <c r="L80" s="40">
        <v>0</v>
      </c>
      <c r="M80" s="40">
        <v>0</v>
      </c>
      <c r="N80" s="40">
        <v>0</v>
      </c>
      <c r="O80" s="40">
        <v>0</v>
      </c>
      <c r="P80" s="40">
        <v>0</v>
      </c>
      <c r="Q80" s="40">
        <v>0</v>
      </c>
      <c r="R80" s="40">
        <v>0</v>
      </c>
      <c r="S80" s="40">
        <v>0</v>
      </c>
      <c r="T80" s="40">
        <v>0</v>
      </c>
      <c r="U80" s="40">
        <v>0</v>
      </c>
      <c r="V80" s="40">
        <v>0</v>
      </c>
      <c r="W80" s="40">
        <v>0</v>
      </c>
      <c r="X80" s="40">
        <v>0</v>
      </c>
      <c r="Y80" s="40">
        <v>0</v>
      </c>
      <c r="Z80" s="40">
        <v>0</v>
      </c>
      <c r="AA80" s="40">
        <v>0</v>
      </c>
      <c r="AB80" s="40">
        <v>0</v>
      </c>
      <c r="AC80" s="40">
        <v>0</v>
      </c>
      <c r="AD80" s="40">
        <v>0</v>
      </c>
      <c r="AE80" s="40">
        <v>0</v>
      </c>
      <c r="AF80" s="40">
        <v>0</v>
      </c>
      <c r="AG80" s="40">
        <v>0</v>
      </c>
      <c r="AH80" s="40">
        <v>0</v>
      </c>
      <c r="AI80" s="40">
        <v>0</v>
      </c>
      <c r="AJ80" s="40">
        <v>0</v>
      </c>
      <c r="AK80" s="40">
        <v>0</v>
      </c>
      <c r="AL80" s="40">
        <v>0</v>
      </c>
      <c r="AM80" s="40">
        <v>0</v>
      </c>
    </row>
    <row r="81" spans="1:39">
      <c r="A81" s="40" t="s">
        <v>185</v>
      </c>
      <c r="B81" s="40">
        <v>4125214325.0599999</v>
      </c>
      <c r="C81" s="40">
        <v>3642965981.21</v>
      </c>
      <c r="D81" s="40">
        <v>3474268224.6100001</v>
      </c>
      <c r="E81" s="40">
        <v>3152076189.9200001</v>
      </c>
      <c r="F81" s="40">
        <v>3061632984.3299999</v>
      </c>
      <c r="G81" s="40">
        <v>2667331501.1100001</v>
      </c>
      <c r="H81" s="40">
        <v>2534033452.54</v>
      </c>
      <c r="I81" s="40">
        <v>2288985858.1700001</v>
      </c>
      <c r="J81" s="40">
        <v>2187084135.5799999</v>
      </c>
      <c r="K81" s="40">
        <v>1855429309.1199999</v>
      </c>
      <c r="L81" s="40">
        <v>1719030939.78</v>
      </c>
      <c r="M81" s="40">
        <v>1524979100.25</v>
      </c>
      <c r="N81" s="40">
        <v>1470067520.0599999</v>
      </c>
      <c r="O81" s="40">
        <v>1207732645.6199999</v>
      </c>
      <c r="P81" s="40">
        <v>1110067648.5</v>
      </c>
      <c r="Q81" s="40">
        <v>1014541768.01</v>
      </c>
      <c r="R81" s="40">
        <v>994597147.72000003</v>
      </c>
      <c r="S81" s="40">
        <v>851189355.33000004</v>
      </c>
      <c r="T81" s="40">
        <v>783979856.85000002</v>
      </c>
      <c r="U81" s="40">
        <v>734040194.26999998</v>
      </c>
      <c r="V81" s="40">
        <v>698777688.49000001</v>
      </c>
      <c r="W81" s="40">
        <v>585048847.23000002</v>
      </c>
      <c r="X81" s="40">
        <v>581226766.09000003</v>
      </c>
      <c r="Y81" s="40">
        <v>533843042.73000002</v>
      </c>
      <c r="Z81" s="40">
        <v>519742937.47000003</v>
      </c>
      <c r="AA81" s="40">
        <v>429492483.57999998</v>
      </c>
      <c r="AB81" s="40">
        <v>416974547.32999998</v>
      </c>
      <c r="AC81" s="40">
        <v>376072495.81</v>
      </c>
      <c r="AD81" s="40">
        <v>362662819.63</v>
      </c>
      <c r="AE81" s="40">
        <v>276617074.88999999</v>
      </c>
      <c r="AF81" s="40">
        <v>249227422.28999999</v>
      </c>
      <c r="AG81" s="40">
        <v>222645755.86000001</v>
      </c>
      <c r="AH81" s="40">
        <v>214374800.87</v>
      </c>
      <c r="AI81" s="40">
        <v>141896554.81</v>
      </c>
      <c r="AJ81" s="40">
        <v>96012747.620000005</v>
      </c>
      <c r="AK81" s="40">
        <v>90381231.090000004</v>
      </c>
      <c r="AL81" s="40">
        <v>50541111.759999998</v>
      </c>
      <c r="AM81" s="40">
        <v>0</v>
      </c>
    </row>
    <row r="82" spans="1:39">
      <c r="A82" s="40" t="s">
        <v>186</v>
      </c>
      <c r="B82" s="40">
        <v>8292095788.21</v>
      </c>
      <c r="C82" s="40">
        <v>7797913031.5</v>
      </c>
      <c r="D82" s="40">
        <v>7624008223.5299997</v>
      </c>
      <c r="E82" s="40">
        <v>7330347174.04</v>
      </c>
      <c r="F82" s="40">
        <v>7193728908.9899998</v>
      </c>
      <c r="G82" s="40">
        <v>6800863193.3500004</v>
      </c>
      <c r="H82" s="40">
        <v>6665331178.0100002</v>
      </c>
      <c r="I82" s="40">
        <v>6404173785.5600004</v>
      </c>
      <c r="J82" s="40">
        <v>6265330283.3800001</v>
      </c>
      <c r="K82" s="40">
        <v>5933496990.4300003</v>
      </c>
      <c r="L82" s="40">
        <v>5796921321.0900002</v>
      </c>
      <c r="M82" s="40">
        <v>5602580884.3999996</v>
      </c>
      <c r="N82" s="40">
        <v>4889076527.7700005</v>
      </c>
      <c r="O82" s="40">
        <v>3638371953.3400002</v>
      </c>
      <c r="P82" s="40">
        <v>3540300181.23</v>
      </c>
      <c r="Q82" s="40">
        <v>3444422515.73</v>
      </c>
      <c r="R82" s="40">
        <v>3399319323.4200001</v>
      </c>
      <c r="S82" s="40">
        <v>3255111531.02</v>
      </c>
      <c r="T82" s="40">
        <v>3187347232.5300002</v>
      </c>
      <c r="U82" s="40">
        <v>3136607569.9400001</v>
      </c>
      <c r="V82" s="40">
        <v>3077733383.98</v>
      </c>
      <c r="W82" s="40">
        <v>2962611042.7199998</v>
      </c>
      <c r="X82" s="40">
        <v>2934467881.5799999</v>
      </c>
      <c r="Y82" s="40">
        <v>2887084158.2199998</v>
      </c>
      <c r="Z82" s="40">
        <v>2848128733.9000001</v>
      </c>
      <c r="AA82" s="40">
        <v>2757878280.0100002</v>
      </c>
      <c r="AB82" s="40">
        <v>2745360343.7600002</v>
      </c>
      <c r="AC82" s="40">
        <v>2704458292.2399998</v>
      </c>
      <c r="AD82" s="40">
        <v>2672656786.1900001</v>
      </c>
      <c r="AE82" s="40">
        <v>2586611041.4499998</v>
      </c>
      <c r="AF82" s="40">
        <v>2559221388.8499999</v>
      </c>
      <c r="AG82" s="40">
        <v>2532639722.4200001</v>
      </c>
      <c r="AH82" s="40">
        <v>384442846.82999998</v>
      </c>
      <c r="AI82" s="40">
        <v>311964600.76999998</v>
      </c>
      <c r="AJ82" s="40">
        <v>266080793.58000001</v>
      </c>
      <c r="AK82" s="40">
        <v>164106871.94</v>
      </c>
      <c r="AL82" s="40">
        <v>120942150.98999999</v>
      </c>
      <c r="AM82" s="40">
        <v>0</v>
      </c>
    </row>
    <row r="83" spans="1:39">
      <c r="A83" s="40" t="s">
        <v>187</v>
      </c>
      <c r="B83" s="40">
        <v>254508028.22</v>
      </c>
      <c r="C83" s="40">
        <v>210008212.22999999</v>
      </c>
      <c r="D83" s="40">
        <v>138765679.31</v>
      </c>
      <c r="E83" s="40">
        <v>147431868</v>
      </c>
      <c r="F83" s="40">
        <v>153231934.53999999</v>
      </c>
      <c r="G83" s="40">
        <v>149440064.44</v>
      </c>
      <c r="H83" s="40">
        <v>144553369.09</v>
      </c>
      <c r="I83" s="40">
        <v>157274426.94</v>
      </c>
      <c r="J83" s="40">
        <v>110416396.65000001</v>
      </c>
      <c r="K83" s="40">
        <v>101486376.84</v>
      </c>
      <c r="L83" s="40">
        <v>97551319.569999993</v>
      </c>
      <c r="M83" s="40">
        <v>111473356.7</v>
      </c>
      <c r="N83" s="40">
        <v>106953021.70999999</v>
      </c>
      <c r="O83" s="40">
        <v>98547935.870000005</v>
      </c>
      <c r="P83" s="40">
        <v>68655982.620000005</v>
      </c>
      <c r="Q83" s="40">
        <v>69925623.439999998</v>
      </c>
      <c r="R83" s="40">
        <v>69029528.239999995</v>
      </c>
      <c r="S83" s="40">
        <v>46585081.670000002</v>
      </c>
      <c r="T83" s="40">
        <v>45707089</v>
      </c>
      <c r="U83" s="40">
        <v>45743539.609999999</v>
      </c>
      <c r="V83" s="40">
        <v>45692532.380000003</v>
      </c>
      <c r="W83" s="40">
        <v>45721063.659999996</v>
      </c>
      <c r="X83" s="40">
        <v>45304754.490000002</v>
      </c>
      <c r="Y83" s="40">
        <v>45405385.450000003</v>
      </c>
      <c r="Z83" s="40">
        <v>0</v>
      </c>
      <c r="AA83" s="40">
        <v>0</v>
      </c>
      <c r="AB83" s="40">
        <v>0</v>
      </c>
      <c r="AC83" s="40">
        <v>0</v>
      </c>
      <c r="AD83" s="40">
        <v>0</v>
      </c>
      <c r="AE83" s="40">
        <v>0</v>
      </c>
      <c r="AF83" s="40">
        <v>0</v>
      </c>
      <c r="AG83" s="40">
        <v>0</v>
      </c>
      <c r="AH83" s="40">
        <v>0</v>
      </c>
      <c r="AI83" s="40">
        <v>0</v>
      </c>
      <c r="AJ83" s="40">
        <v>0</v>
      </c>
      <c r="AK83" s="40">
        <v>11453094.58</v>
      </c>
      <c r="AL83" s="40">
        <v>8587693.6500000004</v>
      </c>
      <c r="AM83" s="40">
        <v>0</v>
      </c>
    </row>
    <row r="84" spans="1:39">
      <c r="A84" s="40" t="s">
        <v>188</v>
      </c>
      <c r="B84" s="40">
        <v>8546603816.4300003</v>
      </c>
      <c r="C84" s="40">
        <v>8007921243.7299995</v>
      </c>
      <c r="D84" s="40">
        <v>7762773902.8400002</v>
      </c>
      <c r="E84" s="40">
        <v>7477779042.04</v>
      </c>
      <c r="F84" s="40">
        <v>7346960843.5299997</v>
      </c>
      <c r="G84" s="40">
        <v>6950303257.79</v>
      </c>
      <c r="H84" s="40">
        <v>6809884547.1000004</v>
      </c>
      <c r="I84" s="40">
        <v>6561448212.5</v>
      </c>
      <c r="J84" s="40">
        <v>6375746680.0299997</v>
      </c>
      <c r="K84" s="40">
        <v>6034983367.2700005</v>
      </c>
      <c r="L84" s="40">
        <v>5894472640.6599998</v>
      </c>
      <c r="M84" s="40">
        <v>5714054241.1000004</v>
      </c>
      <c r="N84" s="40">
        <v>4996029549.4799995</v>
      </c>
      <c r="O84" s="40">
        <v>3736919889.21</v>
      </c>
      <c r="P84" s="40">
        <v>3608956163.8499999</v>
      </c>
      <c r="Q84" s="40">
        <v>3514348139.1700001</v>
      </c>
      <c r="R84" s="40">
        <v>3468348851.6599998</v>
      </c>
      <c r="S84" s="40">
        <v>3301696612.6900001</v>
      </c>
      <c r="T84" s="40">
        <v>3233054321.5300002</v>
      </c>
      <c r="U84" s="40">
        <v>3182351109.5500002</v>
      </c>
      <c r="V84" s="40">
        <v>3123425916.3600001</v>
      </c>
      <c r="W84" s="40">
        <v>3008332106.3800001</v>
      </c>
      <c r="X84" s="40">
        <v>2979772636.0700002</v>
      </c>
      <c r="Y84" s="40">
        <v>2932489543.6700001</v>
      </c>
      <c r="Z84" s="40">
        <v>2848128733.9000001</v>
      </c>
      <c r="AA84" s="40">
        <v>2757878280.0100002</v>
      </c>
      <c r="AB84" s="40">
        <v>2745360343.7600002</v>
      </c>
      <c r="AC84" s="40">
        <v>2704458292.2399998</v>
      </c>
      <c r="AD84" s="40">
        <v>2672656786.1900001</v>
      </c>
      <c r="AE84" s="40">
        <v>2586611041.4499998</v>
      </c>
      <c r="AF84" s="40">
        <v>2559221388.8499999</v>
      </c>
      <c r="AG84" s="40">
        <v>2532639722.4200001</v>
      </c>
      <c r="AH84" s="40">
        <v>384442846.82999998</v>
      </c>
      <c r="AI84" s="40">
        <v>311964600.76999998</v>
      </c>
      <c r="AJ84" s="40">
        <v>266080793.58000001</v>
      </c>
      <c r="AK84" s="40">
        <v>175559966.52000001</v>
      </c>
      <c r="AL84" s="40">
        <v>129529844.64</v>
      </c>
      <c r="AM84" s="40">
        <v>0</v>
      </c>
    </row>
    <row r="85" spans="1:39">
      <c r="A85" s="40" t="s">
        <v>189</v>
      </c>
      <c r="B85" s="40">
        <v>9905617585.2099991</v>
      </c>
      <c r="C85" s="40">
        <v>9326729672.1599998</v>
      </c>
      <c r="D85" s="40">
        <v>9102091428.1800003</v>
      </c>
      <c r="E85" s="40">
        <v>8754680705.1700001</v>
      </c>
      <c r="F85" s="40">
        <v>8406225147.9200001</v>
      </c>
      <c r="G85" s="40">
        <v>7890570418.6999998</v>
      </c>
      <c r="H85" s="40">
        <v>7846809178.4499998</v>
      </c>
      <c r="I85" s="40">
        <v>7567337027.9499998</v>
      </c>
      <c r="J85" s="40">
        <v>7545757711.75</v>
      </c>
      <c r="K85" s="40">
        <v>7220245182.8999996</v>
      </c>
      <c r="L85" s="40">
        <v>7167558271.8400002</v>
      </c>
      <c r="M85" s="40">
        <v>6987027597.8900003</v>
      </c>
      <c r="N85" s="40">
        <v>7004990438.2200003</v>
      </c>
      <c r="O85" s="40">
        <v>4050869217.7600002</v>
      </c>
      <c r="P85" s="40">
        <v>3905977658.5</v>
      </c>
      <c r="Q85" s="40">
        <v>3842353456.3899999</v>
      </c>
      <c r="R85" s="40">
        <v>3788149869.4299998</v>
      </c>
      <c r="S85" s="40">
        <v>3633784686.9099998</v>
      </c>
      <c r="T85" s="40">
        <v>3452965968.8899999</v>
      </c>
      <c r="U85" s="40">
        <v>3455816272.7800002</v>
      </c>
      <c r="V85" s="40">
        <v>3401932430.1199999</v>
      </c>
      <c r="W85" s="40">
        <v>3223856225.1500001</v>
      </c>
      <c r="X85" s="40">
        <v>3208268887.52</v>
      </c>
      <c r="Y85" s="40">
        <v>3198830245.96</v>
      </c>
      <c r="Z85" s="40">
        <v>3163681963.79</v>
      </c>
      <c r="AA85" s="40">
        <v>3111090574.0100002</v>
      </c>
      <c r="AB85" s="40">
        <v>3067772083.4299998</v>
      </c>
      <c r="AC85" s="40">
        <v>3041521161.3400002</v>
      </c>
      <c r="AD85" s="40">
        <v>3061883296.6100001</v>
      </c>
      <c r="AE85" s="40">
        <v>2968508907.4899998</v>
      </c>
      <c r="AF85" s="40">
        <v>2915698244.6100001</v>
      </c>
      <c r="AG85" s="40">
        <v>2974434455.71</v>
      </c>
      <c r="AH85" s="40">
        <v>877666277.61000001</v>
      </c>
      <c r="AI85" s="40">
        <v>799945863.87</v>
      </c>
      <c r="AJ85" s="40">
        <v>710155088.34000003</v>
      </c>
      <c r="AK85" s="40">
        <v>452776001.19999999</v>
      </c>
      <c r="AL85" s="40">
        <v>327782701.45999998</v>
      </c>
      <c r="AM85" s="4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AO31"/>
  <sheetViews>
    <sheetView workbookViewId="0">
      <selection activeCell="A2" sqref="A2"/>
    </sheetView>
  </sheetViews>
  <sheetFormatPr defaultRowHeight="13.5"/>
  <cols>
    <col min="1" max="1" width="37" style="40" bestFit="1" customWidth="1"/>
    <col min="2" max="3" width="13.875" style="40" hidden="1" customWidth="1"/>
    <col min="4" max="4" width="12.75" style="40" hidden="1" customWidth="1"/>
    <col min="5" max="5" width="12.75" style="40" bestFit="1" customWidth="1"/>
    <col min="6" max="8" width="12.75" style="40" hidden="1" customWidth="1"/>
    <col min="9" max="9" width="12.75" style="40" bestFit="1" customWidth="1"/>
    <col min="10" max="12" width="12.75" style="40" hidden="1" customWidth="1"/>
    <col min="13" max="13" width="12.75" style="40" bestFit="1" customWidth="1"/>
    <col min="14" max="16" width="12.75" style="40" hidden="1" customWidth="1"/>
    <col min="17" max="17" width="13.875" style="40" bestFit="1" customWidth="1"/>
    <col min="18" max="20" width="12.75" style="40" hidden="1" customWidth="1"/>
    <col min="21" max="21" width="13.875" style="40" bestFit="1" customWidth="1"/>
    <col min="22" max="22" width="13.875" style="40" hidden="1" customWidth="1"/>
    <col min="23" max="24" width="12.75" style="40" hidden="1" customWidth="1"/>
    <col min="25" max="25" width="13.875" style="40" bestFit="1" customWidth="1"/>
    <col min="26" max="26" width="13.875" style="40" hidden="1" customWidth="1"/>
    <col min="27" max="28" width="12.75" style="40" hidden="1" customWidth="1"/>
    <col min="29" max="29" width="13.875" style="40" bestFit="1" customWidth="1"/>
    <col min="30" max="32" width="12.75" style="40" hidden="1" customWidth="1"/>
    <col min="33" max="33" width="12.75" style="40" bestFit="1" customWidth="1"/>
    <col min="34" max="36" width="12.75" style="40" hidden="1" customWidth="1"/>
    <col min="37" max="37" width="12.75" style="40" bestFit="1" customWidth="1"/>
    <col min="38" max="38" width="12.75" style="40" hidden="1" customWidth="1"/>
    <col min="39" max="40" width="12.75" style="40" bestFit="1" customWidth="1"/>
    <col min="41" max="41" width="9.5" style="40" hidden="1" customWidth="1"/>
    <col min="42" max="16384" width="9" style="40"/>
  </cols>
  <sheetData>
    <row r="1" spans="1:41">
      <c r="A1" s="40">
        <v>300144</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20150630</v>
      </c>
      <c r="P1" s="40">
        <v>20150331</v>
      </c>
      <c r="Q1" s="40">
        <v>20141231</v>
      </c>
      <c r="R1" s="40">
        <v>20140930</v>
      </c>
      <c r="S1" s="40">
        <v>20140630</v>
      </c>
      <c r="T1" s="40">
        <v>20140331</v>
      </c>
      <c r="U1" s="40">
        <v>20131231</v>
      </c>
      <c r="V1" s="40">
        <v>20130930</v>
      </c>
      <c r="W1" s="40">
        <v>20130630</v>
      </c>
      <c r="X1" s="40">
        <v>20130331</v>
      </c>
      <c r="Y1" s="40">
        <v>20121231</v>
      </c>
      <c r="Z1" s="40">
        <v>20120930</v>
      </c>
      <c r="AA1" s="40">
        <v>20120630</v>
      </c>
      <c r="AB1" s="40">
        <v>20120331</v>
      </c>
      <c r="AC1" s="40">
        <v>20111231</v>
      </c>
      <c r="AD1" s="40">
        <v>20110930</v>
      </c>
      <c r="AE1" s="40">
        <v>20110630</v>
      </c>
      <c r="AF1" s="40">
        <v>20110331</v>
      </c>
      <c r="AG1" s="40">
        <v>20101231</v>
      </c>
      <c r="AH1" s="40">
        <v>20100930</v>
      </c>
      <c r="AI1" s="40">
        <v>20100630</v>
      </c>
      <c r="AJ1" s="40">
        <v>20100331</v>
      </c>
      <c r="AK1" s="40">
        <v>20091231</v>
      </c>
      <c r="AL1" s="40">
        <v>20090930</v>
      </c>
      <c r="AM1" s="40">
        <v>20081231</v>
      </c>
      <c r="AN1" s="40">
        <v>20071231</v>
      </c>
      <c r="AO1" s="40">
        <v>19700101</v>
      </c>
    </row>
    <row r="2" spans="1:41">
      <c r="A2" s="40" t="s">
        <v>105</v>
      </c>
      <c r="B2" s="40" t="s">
        <v>106</v>
      </c>
      <c r="C2" s="40" t="s">
        <v>106</v>
      </c>
      <c r="D2" s="40" t="s">
        <v>106</v>
      </c>
      <c r="E2" s="40" t="s">
        <v>106</v>
      </c>
      <c r="F2" s="40" t="s">
        <v>106</v>
      </c>
      <c r="G2" s="40" t="s">
        <v>106</v>
      </c>
      <c r="H2" s="40" t="s">
        <v>106</v>
      </c>
      <c r="I2" s="40" t="s">
        <v>106</v>
      </c>
      <c r="J2" s="40" t="s">
        <v>106</v>
      </c>
      <c r="K2" s="40" t="s">
        <v>106</v>
      </c>
      <c r="L2" s="40" t="s">
        <v>106</v>
      </c>
      <c r="M2" s="40" t="s">
        <v>106</v>
      </c>
      <c r="N2" s="40" t="s">
        <v>106</v>
      </c>
      <c r="O2" s="40" t="s">
        <v>106</v>
      </c>
      <c r="P2" s="40" t="s">
        <v>106</v>
      </c>
      <c r="Q2" s="40" t="s">
        <v>106</v>
      </c>
      <c r="R2" s="40" t="s">
        <v>106</v>
      </c>
      <c r="S2" s="40" t="s">
        <v>106</v>
      </c>
      <c r="T2" s="40" t="s">
        <v>106</v>
      </c>
      <c r="U2" s="40" t="s">
        <v>106</v>
      </c>
      <c r="V2" s="40" t="s">
        <v>106</v>
      </c>
      <c r="W2" s="40" t="s">
        <v>106</v>
      </c>
      <c r="X2" s="40" t="s">
        <v>106</v>
      </c>
      <c r="Y2" s="40" t="s">
        <v>106</v>
      </c>
      <c r="Z2" s="40" t="s">
        <v>106</v>
      </c>
      <c r="AA2" s="40" t="s">
        <v>106</v>
      </c>
      <c r="AB2" s="40" t="s">
        <v>106</v>
      </c>
      <c r="AC2" s="40" t="s">
        <v>106</v>
      </c>
      <c r="AD2" s="40" t="s">
        <v>106</v>
      </c>
      <c r="AE2" s="40" t="s">
        <v>106</v>
      </c>
      <c r="AF2" s="40" t="s">
        <v>106</v>
      </c>
      <c r="AG2" s="40" t="s">
        <v>106</v>
      </c>
      <c r="AH2" s="40" t="s">
        <v>106</v>
      </c>
      <c r="AI2" s="40" t="s">
        <v>106</v>
      </c>
      <c r="AJ2" s="40" t="s">
        <v>106</v>
      </c>
      <c r="AK2" s="40" t="s">
        <v>106</v>
      </c>
      <c r="AL2" s="40" t="s">
        <v>106</v>
      </c>
      <c r="AM2" s="40" t="s">
        <v>106</v>
      </c>
      <c r="AN2" s="40" t="s">
        <v>106</v>
      </c>
    </row>
    <row r="3" spans="1:41">
      <c r="A3" s="40" t="s">
        <v>190</v>
      </c>
      <c r="B3" s="40">
        <v>2470912647.8899999</v>
      </c>
      <c r="C3" s="40">
        <v>1511122341.47</v>
      </c>
      <c r="D3" s="40">
        <v>711858013.41999996</v>
      </c>
      <c r="E3" s="40">
        <v>3023831231.2600002</v>
      </c>
      <c r="F3" s="40">
        <v>2314326039.1900001</v>
      </c>
      <c r="G3" s="40">
        <v>1392625375.96</v>
      </c>
      <c r="H3" s="40">
        <v>671536114.29999995</v>
      </c>
      <c r="I3" s="40">
        <v>2644228901.6500001</v>
      </c>
      <c r="J3" s="40">
        <v>1967937279.8800001</v>
      </c>
      <c r="K3" s="40">
        <v>1186096962.6400001</v>
      </c>
      <c r="L3" s="40">
        <v>573096382.94000006</v>
      </c>
      <c r="M3" s="40">
        <v>1694513980</v>
      </c>
      <c r="N3" s="40">
        <v>1186851491.97</v>
      </c>
      <c r="O3" s="40">
        <v>573096827.35000002</v>
      </c>
      <c r="P3" s="40">
        <v>215087091.66</v>
      </c>
      <c r="Q3" s="40">
        <v>935119130.20000005</v>
      </c>
      <c r="R3" s="40">
        <v>717090481.13</v>
      </c>
      <c r="S3" s="40">
        <v>390702285.31999999</v>
      </c>
      <c r="T3" s="40">
        <v>136182814.12</v>
      </c>
      <c r="U3" s="40">
        <v>678715861.76999998</v>
      </c>
      <c r="V3" s="40">
        <v>493049084.73000002</v>
      </c>
      <c r="W3" s="40">
        <v>263261511.91</v>
      </c>
      <c r="X3" s="40">
        <v>87778558.150000006</v>
      </c>
      <c r="Y3" s="40">
        <v>586157062.79999995</v>
      </c>
      <c r="Z3" s="40">
        <v>448844863.13999999</v>
      </c>
      <c r="AA3" s="40">
        <v>239641352.28999999</v>
      </c>
      <c r="AB3" s="40">
        <v>70873420.760000005</v>
      </c>
      <c r="AC3" s="40">
        <v>504532175.13999999</v>
      </c>
      <c r="AD3" s="40">
        <v>387976059.27999997</v>
      </c>
      <c r="AE3" s="40">
        <v>211943709.74000001</v>
      </c>
      <c r="AF3" s="40">
        <v>55899969.600000001</v>
      </c>
      <c r="AG3" s="40">
        <v>444756661.94999999</v>
      </c>
      <c r="AH3" s="40">
        <v>341931081.75999999</v>
      </c>
      <c r="AI3" s="40">
        <v>181540262.36000001</v>
      </c>
      <c r="AJ3" s="40">
        <v>46532722.890000001</v>
      </c>
      <c r="AK3" s="40">
        <v>273295452.88999999</v>
      </c>
      <c r="AL3" s="40">
        <v>205602995.31</v>
      </c>
      <c r="AM3" s="40">
        <v>197711410.31</v>
      </c>
      <c r="AN3" s="40">
        <v>121023496.59</v>
      </c>
      <c r="AO3" s="40">
        <v>0</v>
      </c>
    </row>
    <row r="4" spans="1:41">
      <c r="A4" s="40" t="s">
        <v>191</v>
      </c>
      <c r="B4" s="40">
        <v>2470912647.8899999</v>
      </c>
      <c r="C4" s="40">
        <v>1511122341.47</v>
      </c>
      <c r="D4" s="40">
        <v>711858013.41999996</v>
      </c>
      <c r="E4" s="40">
        <v>3023831231.2600002</v>
      </c>
      <c r="F4" s="40">
        <v>2314326039.1900001</v>
      </c>
      <c r="G4" s="40">
        <v>1392625375.96</v>
      </c>
      <c r="H4" s="40">
        <v>671536114.29999995</v>
      </c>
      <c r="I4" s="40">
        <v>2644228901.6500001</v>
      </c>
      <c r="J4" s="40">
        <v>1967937279.8800001</v>
      </c>
      <c r="K4" s="40">
        <v>1186096962.6400001</v>
      </c>
      <c r="L4" s="40">
        <v>573096382.94000006</v>
      </c>
      <c r="M4" s="40">
        <v>1694513980</v>
      </c>
      <c r="N4" s="40">
        <v>1186851491.97</v>
      </c>
      <c r="O4" s="40">
        <v>573096827.35000002</v>
      </c>
      <c r="P4" s="40">
        <v>215087091.66</v>
      </c>
      <c r="Q4" s="40">
        <v>935119130.20000005</v>
      </c>
      <c r="R4" s="40">
        <v>717090481.13</v>
      </c>
      <c r="S4" s="40">
        <v>390702285.31999999</v>
      </c>
      <c r="T4" s="40">
        <v>136182814.12</v>
      </c>
      <c r="U4" s="40">
        <v>678715861.76999998</v>
      </c>
      <c r="V4" s="40">
        <v>493049084.73000002</v>
      </c>
      <c r="W4" s="40">
        <v>263261511.91</v>
      </c>
      <c r="X4" s="40">
        <v>87778558.150000006</v>
      </c>
      <c r="Y4" s="40">
        <v>586157062.79999995</v>
      </c>
      <c r="Z4" s="40">
        <v>448844863.13999999</v>
      </c>
      <c r="AA4" s="40">
        <v>239641352.28999999</v>
      </c>
      <c r="AB4" s="40">
        <v>70873420.760000005</v>
      </c>
      <c r="AC4" s="40">
        <v>504532175.13999999</v>
      </c>
      <c r="AD4" s="40">
        <v>387976059.27999997</v>
      </c>
      <c r="AE4" s="40">
        <v>211943709.74000001</v>
      </c>
      <c r="AF4" s="40">
        <v>55899969.600000001</v>
      </c>
      <c r="AG4" s="40">
        <v>444756661.94999999</v>
      </c>
      <c r="AH4" s="40">
        <v>341931081.75999999</v>
      </c>
      <c r="AI4" s="40">
        <v>181540262.36000001</v>
      </c>
      <c r="AJ4" s="40">
        <v>46532722.890000001</v>
      </c>
      <c r="AK4" s="40">
        <v>273295452.88999999</v>
      </c>
      <c r="AL4" s="40">
        <v>205602995.31</v>
      </c>
      <c r="AM4" s="40">
        <v>197711410.31</v>
      </c>
      <c r="AN4" s="40">
        <v>121023496.59</v>
      </c>
      <c r="AO4" s="40">
        <v>0</v>
      </c>
    </row>
    <row r="5" spans="1:41">
      <c r="A5" s="40" t="s">
        <v>192</v>
      </c>
      <c r="B5" s="40">
        <v>1142070139.3399999</v>
      </c>
      <c r="C5" s="40">
        <v>757135956.94000006</v>
      </c>
      <c r="D5" s="40">
        <v>365222425.38</v>
      </c>
      <c r="E5" s="40">
        <v>1701002798.1800001</v>
      </c>
      <c r="F5" s="40">
        <v>1200130480.27</v>
      </c>
      <c r="G5" s="40">
        <v>771605735.47000003</v>
      </c>
      <c r="H5" s="40">
        <v>379418990.63</v>
      </c>
      <c r="I5" s="40">
        <v>1510625846.05</v>
      </c>
      <c r="J5" s="40">
        <v>999609151.85000002</v>
      </c>
      <c r="K5" s="40">
        <v>640736570.92999995</v>
      </c>
      <c r="L5" s="40">
        <v>323336830.08999997</v>
      </c>
      <c r="M5" s="40">
        <v>871568205.96000004</v>
      </c>
      <c r="N5" s="40">
        <v>487066118.49000001</v>
      </c>
      <c r="O5" s="40">
        <v>229354828.46000001</v>
      </c>
      <c r="P5" s="40">
        <v>110012213.54000001</v>
      </c>
      <c r="Q5" s="40">
        <v>469647144.79000002</v>
      </c>
      <c r="R5" s="40">
        <v>314449734.66000003</v>
      </c>
      <c r="S5" s="40">
        <v>177837976.59</v>
      </c>
      <c r="T5" s="40">
        <v>75080467.170000002</v>
      </c>
      <c r="U5" s="40">
        <v>308482004.25</v>
      </c>
      <c r="V5" s="40">
        <v>198133726.58000001</v>
      </c>
      <c r="W5" s="40">
        <v>116433274.95</v>
      </c>
      <c r="X5" s="40">
        <v>52218450.039999999</v>
      </c>
      <c r="Y5" s="40">
        <v>286812394.83999997</v>
      </c>
      <c r="Z5" s="40">
        <v>199284722.33000001</v>
      </c>
      <c r="AA5" s="40">
        <v>110637939.28</v>
      </c>
      <c r="AB5" s="40">
        <v>43040180.909999996</v>
      </c>
      <c r="AC5" s="40">
        <v>223844591.09999999</v>
      </c>
      <c r="AD5" s="40">
        <v>152151856.75</v>
      </c>
      <c r="AE5" s="40">
        <v>90405498.620000005</v>
      </c>
      <c r="AF5" s="40">
        <v>36779615.759999998</v>
      </c>
      <c r="AG5" s="40">
        <v>216138612.81</v>
      </c>
      <c r="AH5" s="40">
        <v>152076977.72999999</v>
      </c>
      <c r="AI5" s="40">
        <v>88069167.519999996</v>
      </c>
      <c r="AJ5" s="40">
        <v>37794253.810000002</v>
      </c>
      <c r="AK5" s="40">
        <v>157412346.33000001</v>
      </c>
      <c r="AL5" s="40">
        <v>108914630.84</v>
      </c>
      <c r="AM5" s="40">
        <v>107279570.48999999</v>
      </c>
      <c r="AN5" s="40">
        <v>65616683.829999998</v>
      </c>
      <c r="AO5" s="40">
        <v>0</v>
      </c>
    </row>
    <row r="6" spans="1:41">
      <c r="A6" s="40" t="s">
        <v>193</v>
      </c>
      <c r="B6" s="40">
        <v>736718565</v>
      </c>
      <c r="C6" s="40">
        <v>485020138.13999999</v>
      </c>
      <c r="D6" s="40">
        <v>227975969.03</v>
      </c>
      <c r="E6" s="40">
        <v>1113022779.3699999</v>
      </c>
      <c r="F6" s="40">
        <v>785745637.04999995</v>
      </c>
      <c r="G6" s="40">
        <v>506383339.85000002</v>
      </c>
      <c r="H6" s="40">
        <v>258799770.08000001</v>
      </c>
      <c r="I6" s="40">
        <v>1014187220.09</v>
      </c>
      <c r="J6" s="40">
        <v>666183203.38999999</v>
      </c>
      <c r="K6" s="40">
        <v>427484436.87</v>
      </c>
      <c r="L6" s="40">
        <v>218201817.16999999</v>
      </c>
      <c r="M6" s="40">
        <v>582067363.26999998</v>
      </c>
      <c r="N6" s="40">
        <v>320612969.88</v>
      </c>
      <c r="O6" s="40">
        <v>155381958.02000001</v>
      </c>
      <c r="P6" s="40">
        <v>75829869.879999995</v>
      </c>
      <c r="Q6" s="40">
        <v>306886789.69</v>
      </c>
      <c r="R6" s="40">
        <v>186123061.5</v>
      </c>
      <c r="S6" s="40">
        <v>107594800.64</v>
      </c>
      <c r="T6" s="40">
        <v>45828304.390000001</v>
      </c>
      <c r="U6" s="40">
        <v>198128917.91</v>
      </c>
      <c r="V6" s="40">
        <v>125262197.26000001</v>
      </c>
      <c r="W6" s="40">
        <v>75250820.340000004</v>
      </c>
      <c r="X6" s="40">
        <v>34456897.469999999</v>
      </c>
      <c r="Y6" s="40">
        <v>177879156.28</v>
      </c>
      <c r="Z6" s="40">
        <v>124491361.02</v>
      </c>
      <c r="AA6" s="40">
        <v>69779077.959999993</v>
      </c>
      <c r="AB6" s="40">
        <v>28135019.690000001</v>
      </c>
      <c r="AC6" s="40">
        <v>125278040.84</v>
      </c>
      <c r="AD6" s="40">
        <v>86553076.450000003</v>
      </c>
      <c r="AE6" s="40">
        <v>50513051.979999997</v>
      </c>
      <c r="AF6" s="40">
        <v>20455728.43</v>
      </c>
      <c r="AG6" s="40">
        <v>105488846.31999999</v>
      </c>
      <c r="AH6" s="40">
        <v>75060651.689999998</v>
      </c>
      <c r="AI6" s="40">
        <v>43212956.5</v>
      </c>
      <c r="AJ6" s="40">
        <v>17540412.359999999</v>
      </c>
      <c r="AK6" s="40">
        <v>82141466.530000001</v>
      </c>
      <c r="AL6" s="40">
        <v>53941265.390000001</v>
      </c>
      <c r="AM6" s="40">
        <v>46805683.710000001</v>
      </c>
      <c r="AN6" s="40">
        <v>26493351.870000001</v>
      </c>
      <c r="AO6" s="40">
        <v>0</v>
      </c>
    </row>
    <row r="7" spans="1:41">
      <c r="A7" s="40" t="s">
        <v>194</v>
      </c>
      <c r="B7" s="40">
        <v>19996974.739999998</v>
      </c>
      <c r="C7" s="40">
        <v>14481864.189999999</v>
      </c>
      <c r="D7" s="40">
        <v>4679471.74</v>
      </c>
      <c r="E7" s="40">
        <v>30381624.760000002</v>
      </c>
      <c r="F7" s="40">
        <v>22503451.350000001</v>
      </c>
      <c r="G7" s="40">
        <v>15149923.15</v>
      </c>
      <c r="H7" s="40">
        <v>6058676.5899999999</v>
      </c>
      <c r="I7" s="40">
        <v>34262836.140000001</v>
      </c>
      <c r="J7" s="40">
        <v>22998409.579999998</v>
      </c>
      <c r="K7" s="40">
        <v>18674150.699999999</v>
      </c>
      <c r="L7" s="40">
        <v>12017542.810000001</v>
      </c>
      <c r="M7" s="40">
        <v>48724915.409999996</v>
      </c>
      <c r="N7" s="40">
        <v>38149856.409999996</v>
      </c>
      <c r="O7" s="40">
        <v>20875952.66</v>
      </c>
      <c r="P7" s="40">
        <v>7709747.6799999997</v>
      </c>
      <c r="Q7" s="40">
        <v>34263198.840000004</v>
      </c>
      <c r="R7" s="40">
        <v>26016226.030000001</v>
      </c>
      <c r="S7" s="40">
        <v>14141463.720000001</v>
      </c>
      <c r="T7" s="40">
        <v>4923894.12</v>
      </c>
      <c r="U7" s="40">
        <v>25009427.07</v>
      </c>
      <c r="V7" s="40">
        <v>18331405.629999999</v>
      </c>
      <c r="W7" s="40">
        <v>9820866.0299999993</v>
      </c>
      <c r="X7" s="40">
        <v>3218594.73</v>
      </c>
      <c r="Y7" s="40">
        <v>21923584.879999999</v>
      </c>
      <c r="Z7" s="40">
        <v>16460318.01</v>
      </c>
      <c r="AA7" s="40">
        <v>8790960.3000000007</v>
      </c>
      <c r="AB7" s="40">
        <v>2492564.7200000002</v>
      </c>
      <c r="AC7" s="40">
        <v>19260611.23</v>
      </c>
      <c r="AD7" s="40">
        <v>14693878.83</v>
      </c>
      <c r="AE7" s="40">
        <v>8195141.1699999999</v>
      </c>
      <c r="AF7" s="40">
        <v>1972871.77</v>
      </c>
      <c r="AG7" s="40">
        <v>15718223.34</v>
      </c>
      <c r="AH7" s="40">
        <v>12140717.619999999</v>
      </c>
      <c r="AI7" s="40">
        <v>6421509.5599999996</v>
      </c>
      <c r="AJ7" s="40">
        <v>1738629.1</v>
      </c>
      <c r="AK7" s="40">
        <v>9757316</v>
      </c>
      <c r="AL7" s="40">
        <v>7385720.8799999999</v>
      </c>
      <c r="AM7" s="40">
        <v>7153845.96</v>
      </c>
      <c r="AN7" s="40">
        <v>4747224.03</v>
      </c>
      <c r="AO7" s="40">
        <v>0</v>
      </c>
    </row>
    <row r="8" spans="1:41">
      <c r="A8" s="40" t="s">
        <v>195</v>
      </c>
      <c r="B8" s="40">
        <v>208626366.58000001</v>
      </c>
      <c r="C8" s="40">
        <v>141047373.18000001</v>
      </c>
      <c r="D8" s="40">
        <v>73223875.439999998</v>
      </c>
      <c r="E8" s="40">
        <v>325298838.81</v>
      </c>
      <c r="F8" s="40">
        <v>237599948.91</v>
      </c>
      <c r="G8" s="40">
        <v>148532019.68000001</v>
      </c>
      <c r="H8" s="40">
        <v>75093376.159999996</v>
      </c>
      <c r="I8" s="40">
        <v>276605414.42000002</v>
      </c>
      <c r="J8" s="40">
        <v>188775241.50999999</v>
      </c>
      <c r="K8" s="40">
        <v>115565298.36</v>
      </c>
      <c r="L8" s="40">
        <v>55260624.520000003</v>
      </c>
      <c r="M8" s="40">
        <v>106520269.88</v>
      </c>
      <c r="N8" s="40">
        <v>51339565.350000001</v>
      </c>
      <c r="O8" s="40">
        <v>13334706.439999999</v>
      </c>
      <c r="P8" s="40">
        <v>8720297.6199999992</v>
      </c>
      <c r="Q8" s="40">
        <v>36585795.130000003</v>
      </c>
      <c r="R8" s="40">
        <v>36828432.020000003</v>
      </c>
      <c r="S8" s="40">
        <v>14437942.57</v>
      </c>
      <c r="T8" s="40">
        <v>5639463.8300000001</v>
      </c>
      <c r="U8" s="40">
        <v>23602001.190000001</v>
      </c>
      <c r="V8" s="40">
        <v>17309163.93</v>
      </c>
      <c r="W8" s="40">
        <v>10523982.550000001</v>
      </c>
      <c r="X8" s="40">
        <v>3727688.38</v>
      </c>
      <c r="Y8" s="40">
        <v>37941258.979999997</v>
      </c>
      <c r="Z8" s="40">
        <v>27887652.66</v>
      </c>
      <c r="AA8" s="40">
        <v>13588228.390000001</v>
      </c>
      <c r="AB8" s="40">
        <v>4972984.3</v>
      </c>
      <c r="AC8" s="40">
        <v>41864607.770000003</v>
      </c>
      <c r="AD8" s="40">
        <v>28409497.920000002</v>
      </c>
      <c r="AE8" s="40">
        <v>17062895.609999999</v>
      </c>
      <c r="AF8" s="40">
        <v>4304831.04</v>
      </c>
      <c r="AG8" s="40">
        <v>30368526.43</v>
      </c>
      <c r="AH8" s="40">
        <v>21058667.079999998</v>
      </c>
      <c r="AI8" s="40">
        <v>9103438.1699999999</v>
      </c>
      <c r="AJ8" s="40">
        <v>2700796.01</v>
      </c>
      <c r="AK8" s="40">
        <v>22067926.09</v>
      </c>
      <c r="AL8" s="40">
        <v>15622748.359999999</v>
      </c>
      <c r="AM8" s="40">
        <v>24252931.140000001</v>
      </c>
      <c r="AN8" s="40">
        <v>14812811.25</v>
      </c>
      <c r="AO8" s="40">
        <v>0</v>
      </c>
    </row>
    <row r="9" spans="1:41">
      <c r="A9" s="40" t="s">
        <v>196</v>
      </c>
      <c r="B9" s="40">
        <v>134087522.77</v>
      </c>
      <c r="C9" s="40">
        <v>122059213</v>
      </c>
      <c r="D9" s="40">
        <v>58497573.329999998</v>
      </c>
      <c r="E9" s="40">
        <v>211789878.16</v>
      </c>
      <c r="F9" s="40">
        <v>144082488.80000001</v>
      </c>
      <c r="G9" s="40">
        <v>92611360</v>
      </c>
      <c r="H9" s="40">
        <v>37088807.609999999</v>
      </c>
      <c r="I9" s="40">
        <v>169132938.08000001</v>
      </c>
      <c r="J9" s="40">
        <v>109764026.81</v>
      </c>
      <c r="K9" s="40">
        <v>72919490.5</v>
      </c>
      <c r="L9" s="40">
        <v>32906743.789999999</v>
      </c>
      <c r="M9" s="40">
        <v>132056262.72</v>
      </c>
      <c r="N9" s="40">
        <v>80108497.269999996</v>
      </c>
      <c r="O9" s="40">
        <v>44856084.210000001</v>
      </c>
      <c r="P9" s="40">
        <v>20742065.359999999</v>
      </c>
      <c r="Q9" s="40">
        <v>103069854.95999999</v>
      </c>
      <c r="R9" s="40">
        <v>73631489.049999997</v>
      </c>
      <c r="S9" s="40">
        <v>46553044.229999997</v>
      </c>
      <c r="T9" s="40">
        <v>21301107.920000002</v>
      </c>
      <c r="U9" s="40">
        <v>75966541.950000003</v>
      </c>
      <c r="V9" s="40">
        <v>48454884.810000002</v>
      </c>
      <c r="W9" s="40">
        <v>28892832.940000001</v>
      </c>
      <c r="X9" s="40">
        <v>14794422.43</v>
      </c>
      <c r="Y9" s="40">
        <v>62448206.18</v>
      </c>
      <c r="Z9" s="40">
        <v>40955172.990000002</v>
      </c>
      <c r="AA9" s="40">
        <v>24909573.43</v>
      </c>
      <c r="AB9" s="40">
        <v>10602234.01</v>
      </c>
      <c r="AC9" s="40">
        <v>49950591.689999998</v>
      </c>
      <c r="AD9" s="40">
        <v>30590283.280000001</v>
      </c>
      <c r="AE9" s="40">
        <v>20040155.91</v>
      </c>
      <c r="AF9" s="40">
        <v>11673885.33</v>
      </c>
      <c r="AG9" s="40">
        <v>40611513.450000003</v>
      </c>
      <c r="AH9" s="40">
        <v>25275389.460000001</v>
      </c>
      <c r="AI9" s="40">
        <v>17043730.809999999</v>
      </c>
      <c r="AJ9" s="40">
        <v>10287289.17</v>
      </c>
      <c r="AK9" s="40">
        <v>26876761.23</v>
      </c>
      <c r="AL9" s="40">
        <v>20088774.649999999</v>
      </c>
      <c r="AM9" s="40">
        <v>16122635.24</v>
      </c>
      <c r="AN9" s="40">
        <v>9210030.9299999997</v>
      </c>
      <c r="AO9" s="40">
        <v>0</v>
      </c>
    </row>
    <row r="10" spans="1:41">
      <c r="A10" s="40" t="s">
        <v>197</v>
      </c>
      <c r="B10" s="40">
        <v>-15800474.17</v>
      </c>
      <c r="C10" s="40">
        <v>-9119793.0500000007</v>
      </c>
      <c r="D10" s="40">
        <v>-936865.27</v>
      </c>
      <c r="E10" s="40">
        <v>11550922.310000001</v>
      </c>
      <c r="F10" s="40">
        <v>8524614.1699999999</v>
      </c>
      <c r="G10" s="40">
        <v>7148390.8899999997</v>
      </c>
      <c r="H10" s="40">
        <v>2333265.2000000002</v>
      </c>
      <c r="I10" s="40">
        <v>13425509.83</v>
      </c>
      <c r="J10" s="40">
        <v>9115751.4499999993</v>
      </c>
      <c r="K10" s="40">
        <v>5831077.9900000002</v>
      </c>
      <c r="L10" s="40">
        <v>5086096.75</v>
      </c>
      <c r="M10" s="40">
        <v>1195018.8700000001</v>
      </c>
      <c r="N10" s="40">
        <v>-3379950.15</v>
      </c>
      <c r="O10" s="40">
        <v>-5299976.21</v>
      </c>
      <c r="P10" s="40">
        <v>-3157939.01</v>
      </c>
      <c r="Q10" s="40">
        <v>-12482381.49</v>
      </c>
      <c r="R10" s="40">
        <v>-8827307.4299999997</v>
      </c>
      <c r="S10" s="40">
        <v>-5722595.54</v>
      </c>
      <c r="T10" s="40">
        <v>-2876841.69</v>
      </c>
      <c r="U10" s="40">
        <v>-15009309.810000001</v>
      </c>
      <c r="V10" s="40">
        <v>-11840232.26</v>
      </c>
      <c r="W10" s="40">
        <v>-8357462.9199999999</v>
      </c>
      <c r="X10" s="40">
        <v>-4275400.16</v>
      </c>
      <c r="Y10" s="40">
        <v>-13148062.949999999</v>
      </c>
      <c r="Z10" s="40">
        <v>-10178527.93</v>
      </c>
      <c r="AA10" s="40">
        <v>-6197878.7800000003</v>
      </c>
      <c r="AB10" s="40">
        <v>-3242186.46</v>
      </c>
      <c r="AC10" s="40">
        <v>-13165263.77</v>
      </c>
      <c r="AD10" s="40">
        <v>-8810880.1899999995</v>
      </c>
      <c r="AE10" s="40">
        <v>-5510384.21</v>
      </c>
      <c r="AF10" s="40">
        <v>-1621693.85</v>
      </c>
      <c r="AG10" s="40">
        <v>23890594.489999998</v>
      </c>
      <c r="AH10" s="40">
        <v>18279179.75</v>
      </c>
      <c r="AI10" s="40">
        <v>12063791.359999999</v>
      </c>
      <c r="AJ10" s="40">
        <v>5378055.4400000004</v>
      </c>
      <c r="AK10" s="40">
        <v>17430889.129999999</v>
      </c>
      <c r="AL10" s="40">
        <v>12472883.75</v>
      </c>
      <c r="AM10" s="40">
        <v>12428777.24</v>
      </c>
      <c r="AN10" s="40">
        <v>9772412.9399999995</v>
      </c>
      <c r="AO10" s="40">
        <v>0</v>
      </c>
    </row>
    <row r="11" spans="1:41">
      <c r="A11" s="40" t="s">
        <v>198</v>
      </c>
      <c r="B11" s="40">
        <v>5278946.4000000004</v>
      </c>
      <c r="C11" s="40">
        <v>3647161.48</v>
      </c>
      <c r="D11" s="40">
        <v>1782401.11</v>
      </c>
      <c r="E11" s="40">
        <v>8958754.7699999996</v>
      </c>
      <c r="F11" s="40">
        <v>1674339.99</v>
      </c>
      <c r="G11" s="40">
        <v>1780701.9</v>
      </c>
      <c r="H11" s="40">
        <v>45094.99</v>
      </c>
      <c r="I11" s="40">
        <v>3011927.49</v>
      </c>
      <c r="J11" s="40">
        <v>2772519.11</v>
      </c>
      <c r="K11" s="40">
        <v>262116.51</v>
      </c>
      <c r="L11" s="40">
        <v>-135994.95000000001</v>
      </c>
      <c r="M11" s="40">
        <v>1004375.81</v>
      </c>
      <c r="N11" s="40">
        <v>235179.73</v>
      </c>
      <c r="O11" s="40">
        <v>206103.34</v>
      </c>
      <c r="P11" s="40">
        <v>168172.01</v>
      </c>
      <c r="Q11" s="40">
        <v>1323887.6599999999</v>
      </c>
      <c r="R11" s="40">
        <v>677833.49</v>
      </c>
      <c r="S11" s="40">
        <v>833320.97</v>
      </c>
      <c r="T11" s="40">
        <v>264538.59999999998</v>
      </c>
      <c r="U11" s="40">
        <v>784425.94</v>
      </c>
      <c r="V11" s="40">
        <v>616307.21</v>
      </c>
      <c r="W11" s="40">
        <v>302236.01</v>
      </c>
      <c r="X11" s="40">
        <v>296247.19</v>
      </c>
      <c r="Y11" s="40">
        <v>-231748.53</v>
      </c>
      <c r="Z11" s="40">
        <v>-331254.42</v>
      </c>
      <c r="AA11" s="40">
        <v>-232022.02</v>
      </c>
      <c r="AB11" s="40">
        <v>79564.649999999994</v>
      </c>
      <c r="AC11" s="40">
        <v>656003.34</v>
      </c>
      <c r="AD11" s="40">
        <v>716000.46</v>
      </c>
      <c r="AE11" s="40">
        <v>104638.16</v>
      </c>
      <c r="AF11" s="40">
        <v>-6006.96</v>
      </c>
      <c r="AG11" s="40">
        <v>60908.78</v>
      </c>
      <c r="AH11" s="40">
        <v>262372.13</v>
      </c>
      <c r="AI11" s="40">
        <v>223741.12</v>
      </c>
      <c r="AJ11" s="40">
        <v>149071.73000000001</v>
      </c>
      <c r="AK11" s="40">
        <v>-862012.65</v>
      </c>
      <c r="AL11" s="40">
        <v>-596762.18999999994</v>
      </c>
      <c r="AM11" s="40">
        <v>515697.2</v>
      </c>
      <c r="AN11" s="40">
        <v>580852.81000000006</v>
      </c>
      <c r="AO11" s="40">
        <v>0</v>
      </c>
    </row>
    <row r="12" spans="1:41">
      <c r="A12" s="40" t="s">
        <v>199</v>
      </c>
      <c r="B12" s="40">
        <v>7133705.0099999998</v>
      </c>
      <c r="C12" s="40">
        <v>5229677.9400000004</v>
      </c>
      <c r="D12" s="40">
        <v>1657658.06</v>
      </c>
      <c r="E12" s="40">
        <v>1110054.4099999999</v>
      </c>
      <c r="F12" s="40">
        <v>-1977577.79</v>
      </c>
      <c r="G12" s="40">
        <v>-1068490.8799999999</v>
      </c>
      <c r="H12" s="40">
        <v>-113847.21</v>
      </c>
      <c r="I12" s="40">
        <v>113847.21</v>
      </c>
      <c r="J12" s="40">
        <v>0</v>
      </c>
      <c r="K12" s="40">
        <v>0</v>
      </c>
      <c r="L12" s="40">
        <v>0</v>
      </c>
      <c r="M12" s="40">
        <v>0</v>
      </c>
      <c r="N12" s="40">
        <v>0</v>
      </c>
      <c r="O12" s="40">
        <v>0</v>
      </c>
      <c r="P12" s="40">
        <v>0</v>
      </c>
      <c r="Q12" s="40">
        <v>0</v>
      </c>
      <c r="R12" s="40">
        <v>0</v>
      </c>
      <c r="S12" s="40">
        <v>0</v>
      </c>
      <c r="T12" s="40">
        <v>0</v>
      </c>
      <c r="U12" s="40">
        <v>0</v>
      </c>
      <c r="V12" s="40">
        <v>0</v>
      </c>
      <c r="W12" s="40">
        <v>0</v>
      </c>
      <c r="X12" s="40">
        <v>0</v>
      </c>
      <c r="Y12" s="40">
        <v>0</v>
      </c>
      <c r="Z12" s="40">
        <v>0</v>
      </c>
      <c r="AA12" s="40">
        <v>0</v>
      </c>
      <c r="AB12" s="40">
        <v>0</v>
      </c>
      <c r="AC12" s="40">
        <v>0</v>
      </c>
      <c r="AD12" s="40">
        <v>0</v>
      </c>
      <c r="AE12" s="40">
        <v>0</v>
      </c>
      <c r="AF12" s="40">
        <v>0</v>
      </c>
      <c r="AG12" s="40">
        <v>0</v>
      </c>
      <c r="AH12" s="40">
        <v>0</v>
      </c>
      <c r="AI12" s="40">
        <v>0</v>
      </c>
      <c r="AJ12" s="40">
        <v>0</v>
      </c>
      <c r="AK12" s="40">
        <v>0</v>
      </c>
      <c r="AL12" s="40">
        <v>0</v>
      </c>
      <c r="AM12" s="40">
        <v>0</v>
      </c>
      <c r="AN12" s="40">
        <v>0</v>
      </c>
      <c r="AO12" s="40">
        <v>0</v>
      </c>
    </row>
    <row r="13" spans="1:41">
      <c r="A13" s="40" t="s">
        <v>200</v>
      </c>
      <c r="B13" s="40">
        <v>32100000.18</v>
      </c>
      <c r="C13" s="40">
        <v>20361827.960000001</v>
      </c>
      <c r="D13" s="40">
        <v>8485684.9800000004</v>
      </c>
      <c r="E13" s="40">
        <v>17702729.920000002</v>
      </c>
      <c r="F13" s="40">
        <v>20809660.32</v>
      </c>
      <c r="G13" s="40">
        <v>12903185.039999999</v>
      </c>
      <c r="H13" s="40">
        <v>5579388.04</v>
      </c>
      <c r="I13" s="40">
        <v>14451892.1</v>
      </c>
      <c r="J13" s="40">
        <v>4439413.8600000003</v>
      </c>
      <c r="K13" s="40">
        <v>1631416.57</v>
      </c>
      <c r="L13" s="40">
        <v>1778313.73</v>
      </c>
      <c r="M13" s="40">
        <v>4880868.04</v>
      </c>
      <c r="N13" s="40">
        <v>791003.05</v>
      </c>
      <c r="O13" s="40">
        <v>67598.86</v>
      </c>
      <c r="P13" s="40">
        <v>-895117.61</v>
      </c>
      <c r="Q13" s="40">
        <v>6516609.4299999997</v>
      </c>
      <c r="R13" s="40">
        <v>3647096.59</v>
      </c>
      <c r="S13" s="40">
        <v>2188156.4500000002</v>
      </c>
      <c r="T13" s="40">
        <v>742187.24</v>
      </c>
      <c r="U13" s="40">
        <v>10656664.34</v>
      </c>
      <c r="V13" s="40">
        <v>6762262.5199999996</v>
      </c>
      <c r="W13" s="40">
        <v>3988448.61</v>
      </c>
      <c r="X13" s="40">
        <v>396219.44</v>
      </c>
      <c r="Y13" s="40">
        <v>1100350.93</v>
      </c>
      <c r="Z13" s="40">
        <v>0</v>
      </c>
      <c r="AA13" s="40">
        <v>0</v>
      </c>
      <c r="AB13" s="40">
        <v>0</v>
      </c>
      <c r="AC13" s="40">
        <v>0</v>
      </c>
      <c r="AD13" s="40">
        <v>0</v>
      </c>
      <c r="AE13" s="40">
        <v>0</v>
      </c>
      <c r="AF13" s="40">
        <v>0</v>
      </c>
      <c r="AG13" s="40">
        <v>0</v>
      </c>
      <c r="AH13" s="40">
        <v>0</v>
      </c>
      <c r="AI13" s="40">
        <v>0</v>
      </c>
      <c r="AJ13" s="40">
        <v>0</v>
      </c>
      <c r="AK13" s="40">
        <v>666438.85</v>
      </c>
      <c r="AL13" s="40">
        <v>666438.85</v>
      </c>
      <c r="AM13" s="40">
        <v>85706.81</v>
      </c>
      <c r="AN13" s="40">
        <v>709086.76</v>
      </c>
      <c r="AO13" s="40">
        <v>0</v>
      </c>
    </row>
    <row r="14" spans="1:41">
      <c r="A14" s="40" t="s">
        <v>201</v>
      </c>
      <c r="B14" s="40">
        <v>2748472.14</v>
      </c>
      <c r="C14" s="40">
        <v>1681175.82</v>
      </c>
      <c r="D14" s="40">
        <v>371308.43</v>
      </c>
      <c r="E14" s="40">
        <v>4201481.01</v>
      </c>
      <c r="F14" s="40">
        <v>2042302.07</v>
      </c>
      <c r="G14" s="40">
        <v>953854.39</v>
      </c>
      <c r="H14" s="40">
        <v>-253671.15</v>
      </c>
      <c r="I14" s="40">
        <v>1569429.26</v>
      </c>
      <c r="J14" s="40">
        <v>-4208093.43</v>
      </c>
      <c r="K14" s="40">
        <v>-3006090.6</v>
      </c>
      <c r="L14" s="40">
        <v>-414903.26</v>
      </c>
      <c r="M14" s="40">
        <v>3144719.19</v>
      </c>
      <c r="N14" s="40">
        <v>-716460.06</v>
      </c>
      <c r="O14" s="40">
        <v>-1034473.95</v>
      </c>
      <c r="P14" s="40">
        <v>-895117.61</v>
      </c>
      <c r="Q14" s="40">
        <v>3377479.69</v>
      </c>
      <c r="R14" s="40">
        <v>507966.85</v>
      </c>
      <c r="S14" s="40">
        <v>-950973.29</v>
      </c>
      <c r="T14" s="40">
        <v>-1883609.18</v>
      </c>
      <c r="U14" s="40">
        <v>0</v>
      </c>
      <c r="V14" s="40">
        <v>0</v>
      </c>
      <c r="W14" s="40">
        <v>0</v>
      </c>
      <c r="X14" s="40">
        <v>0</v>
      </c>
      <c r="Y14" s="40">
        <v>0</v>
      </c>
      <c r="Z14" s="40">
        <v>0</v>
      </c>
      <c r="AA14" s="40">
        <v>0</v>
      </c>
      <c r="AB14" s="40">
        <v>0</v>
      </c>
      <c r="AC14" s="40">
        <v>0</v>
      </c>
      <c r="AD14" s="40">
        <v>0</v>
      </c>
      <c r="AE14" s="40">
        <v>0</v>
      </c>
      <c r="AF14" s="40">
        <v>0</v>
      </c>
      <c r="AG14" s="40">
        <v>0</v>
      </c>
      <c r="AH14" s="40">
        <v>0</v>
      </c>
      <c r="AI14" s="40">
        <v>0</v>
      </c>
      <c r="AJ14" s="40">
        <v>0</v>
      </c>
      <c r="AK14" s="40">
        <v>0</v>
      </c>
      <c r="AL14" s="40">
        <v>0</v>
      </c>
      <c r="AM14" s="40">
        <v>85706.81</v>
      </c>
      <c r="AN14" s="40">
        <v>-278636.96000000002</v>
      </c>
      <c r="AO14" s="40">
        <v>0</v>
      </c>
    </row>
    <row r="15" spans="1:41">
      <c r="A15" s="40" t="s">
        <v>202</v>
      </c>
      <c r="B15" s="40">
        <v>0</v>
      </c>
      <c r="C15" s="40">
        <v>0</v>
      </c>
      <c r="D15" s="40">
        <v>0</v>
      </c>
      <c r="E15" s="40">
        <v>0</v>
      </c>
      <c r="F15" s="40">
        <v>0</v>
      </c>
      <c r="G15" s="40">
        <v>0</v>
      </c>
      <c r="H15" s="40">
        <v>0</v>
      </c>
      <c r="I15" s="40">
        <v>0</v>
      </c>
      <c r="J15" s="40">
        <v>0</v>
      </c>
      <c r="K15" s="40">
        <v>0</v>
      </c>
      <c r="L15" s="40">
        <v>0</v>
      </c>
      <c r="M15" s="40">
        <v>0</v>
      </c>
      <c r="N15" s="40">
        <v>0</v>
      </c>
      <c r="O15" s="40">
        <v>0</v>
      </c>
      <c r="P15" s="40">
        <v>0</v>
      </c>
      <c r="Q15" s="40">
        <v>0</v>
      </c>
      <c r="R15" s="40">
        <v>0</v>
      </c>
      <c r="S15" s="40">
        <v>0</v>
      </c>
      <c r="T15" s="40">
        <v>0</v>
      </c>
      <c r="U15" s="40">
        <v>0</v>
      </c>
      <c r="V15" s="40">
        <v>0</v>
      </c>
      <c r="W15" s="40">
        <v>0</v>
      </c>
      <c r="X15" s="40">
        <v>0</v>
      </c>
      <c r="Y15" s="40">
        <v>0</v>
      </c>
      <c r="Z15" s="40">
        <v>0</v>
      </c>
      <c r="AA15" s="40">
        <v>0</v>
      </c>
      <c r="AB15" s="40">
        <v>0</v>
      </c>
      <c r="AC15" s="40">
        <v>0</v>
      </c>
      <c r="AD15" s="40">
        <v>0</v>
      </c>
      <c r="AE15" s="40">
        <v>0</v>
      </c>
      <c r="AF15" s="40">
        <v>0</v>
      </c>
      <c r="AG15" s="40">
        <v>0</v>
      </c>
      <c r="AH15" s="40">
        <v>0</v>
      </c>
      <c r="AI15" s="40">
        <v>0</v>
      </c>
      <c r="AJ15" s="40">
        <v>0</v>
      </c>
      <c r="AK15" s="40">
        <v>0</v>
      </c>
      <c r="AL15" s="40">
        <v>0</v>
      </c>
      <c r="AM15" s="40">
        <v>0</v>
      </c>
      <c r="AN15" s="40">
        <v>0</v>
      </c>
      <c r="AO15" s="40">
        <v>0</v>
      </c>
    </row>
    <row r="16" spans="1:41">
      <c r="A16" s="40" t="s">
        <v>203</v>
      </c>
      <c r="B16" s="40">
        <v>1385137890.2</v>
      </c>
      <c r="C16" s="40">
        <v>796578667.54999995</v>
      </c>
      <c r="D16" s="40">
        <v>373531574.08999997</v>
      </c>
      <c r="E16" s="40">
        <v>1346232047.29</v>
      </c>
      <c r="F16" s="40">
        <v>1138550377.4200001</v>
      </c>
      <c r="G16" s="40">
        <v>635916233.26999998</v>
      </c>
      <c r="H16" s="40">
        <v>297582664.5</v>
      </c>
      <c r="I16" s="40">
        <v>1148168794.9100001</v>
      </c>
      <c r="J16" s="40">
        <v>972767541.88999999</v>
      </c>
      <c r="K16" s="40">
        <v>546991808.27999997</v>
      </c>
      <c r="L16" s="40">
        <v>251537866.58000001</v>
      </c>
      <c r="M16" s="40">
        <v>827826642.08000004</v>
      </c>
      <c r="N16" s="40">
        <v>700576376.52999997</v>
      </c>
      <c r="O16" s="40">
        <v>343809597.75</v>
      </c>
      <c r="P16" s="40">
        <v>104179760.51000001</v>
      </c>
      <c r="Q16" s="40">
        <v>471988594.83999997</v>
      </c>
      <c r="R16" s="40">
        <v>406287843.06</v>
      </c>
      <c r="S16" s="40">
        <v>215052465.18000001</v>
      </c>
      <c r="T16" s="40">
        <v>61844534.189999998</v>
      </c>
      <c r="U16" s="40">
        <v>380890521.86000001</v>
      </c>
      <c r="V16" s="40">
        <v>301677620.67000002</v>
      </c>
      <c r="W16" s="40">
        <v>150816685.56999999</v>
      </c>
      <c r="X16" s="40">
        <v>35956327.549999997</v>
      </c>
      <c r="Y16" s="40">
        <v>300445018.88999999</v>
      </c>
      <c r="Z16" s="40">
        <v>249560140.81</v>
      </c>
      <c r="AA16" s="40">
        <v>129003413.01000001</v>
      </c>
      <c r="AB16" s="40">
        <v>27833239.850000001</v>
      </c>
      <c r="AC16" s="40">
        <v>280687584.04000002</v>
      </c>
      <c r="AD16" s="40">
        <v>235824202.53</v>
      </c>
      <c r="AE16" s="40">
        <v>121538211.12</v>
      </c>
      <c r="AF16" s="40">
        <v>19120353.84</v>
      </c>
      <c r="AG16" s="40">
        <v>228618049.13999999</v>
      </c>
      <c r="AH16" s="40">
        <v>189854104.03</v>
      </c>
      <c r="AI16" s="40">
        <v>93471094.840000004</v>
      </c>
      <c r="AJ16" s="40">
        <v>8738469.0800000001</v>
      </c>
      <c r="AK16" s="40">
        <v>116549545.41</v>
      </c>
      <c r="AL16" s="40">
        <v>97354803.319999993</v>
      </c>
      <c r="AM16" s="40">
        <v>90517546.629999995</v>
      </c>
      <c r="AN16" s="40">
        <v>56115899.520000003</v>
      </c>
      <c r="AO16" s="40">
        <v>0</v>
      </c>
    </row>
    <row r="17" spans="1:41">
      <c r="A17" s="40" t="s">
        <v>204</v>
      </c>
      <c r="B17" s="40">
        <v>13926996.67</v>
      </c>
      <c r="C17" s="40">
        <v>11723755.75</v>
      </c>
      <c r="D17" s="40">
        <v>10837886.74</v>
      </c>
      <c r="E17" s="40">
        <v>1608758.68</v>
      </c>
      <c r="F17" s="40">
        <v>728530.58</v>
      </c>
      <c r="G17" s="40">
        <v>367977.7</v>
      </c>
      <c r="H17" s="40">
        <v>766633.31</v>
      </c>
      <c r="I17" s="40">
        <v>18472939.010000002</v>
      </c>
      <c r="J17" s="40">
        <v>10392889.16</v>
      </c>
      <c r="K17" s="40">
        <v>6727098.9199999999</v>
      </c>
      <c r="L17" s="40">
        <v>2368651.7400000002</v>
      </c>
      <c r="M17" s="40">
        <v>35596062.060000002</v>
      </c>
      <c r="N17" s="40">
        <v>23392465.260000002</v>
      </c>
      <c r="O17" s="40">
        <v>19024052.75</v>
      </c>
      <c r="P17" s="40">
        <v>18121338.690000001</v>
      </c>
      <c r="Q17" s="40">
        <v>22031382.899999999</v>
      </c>
      <c r="R17" s="40">
        <v>20829591.100000001</v>
      </c>
      <c r="S17" s="40">
        <v>19556630.260000002</v>
      </c>
      <c r="T17" s="40">
        <v>5939627.4299999997</v>
      </c>
      <c r="U17" s="40">
        <v>38655367.579999998</v>
      </c>
      <c r="V17" s="40">
        <v>29942962.199999999</v>
      </c>
      <c r="W17" s="40">
        <v>28798676.510000002</v>
      </c>
      <c r="X17" s="40">
        <v>27685398.199999999</v>
      </c>
      <c r="Y17" s="40">
        <v>51479203.829999998</v>
      </c>
      <c r="Z17" s="40">
        <v>44915548.600000001</v>
      </c>
      <c r="AA17" s="40">
        <v>44465375.770000003</v>
      </c>
      <c r="AB17" s="40">
        <v>27328025.800000001</v>
      </c>
      <c r="AC17" s="40">
        <v>20918624.41</v>
      </c>
      <c r="AD17" s="40">
        <v>19769857.440000001</v>
      </c>
      <c r="AE17" s="40">
        <v>19303947.609999999</v>
      </c>
      <c r="AF17" s="40">
        <v>18912640.780000001</v>
      </c>
      <c r="AG17" s="40">
        <v>2309221.0299999998</v>
      </c>
      <c r="AH17" s="40">
        <v>1679003.47</v>
      </c>
      <c r="AI17" s="40">
        <v>1325525.6100000001</v>
      </c>
      <c r="AJ17" s="40">
        <v>1039301.31</v>
      </c>
      <c r="AK17" s="40">
        <v>3576824.35</v>
      </c>
      <c r="AL17" s="40">
        <v>408356.21</v>
      </c>
      <c r="AM17" s="40">
        <v>393654.36</v>
      </c>
      <c r="AN17" s="40">
        <v>132157.31</v>
      </c>
      <c r="AO17" s="40">
        <v>0</v>
      </c>
    </row>
    <row r="18" spans="1:41">
      <c r="A18" s="40" t="s">
        <v>205</v>
      </c>
      <c r="B18" s="40">
        <v>20397527.859999999</v>
      </c>
      <c r="C18" s="40">
        <v>13085386.49</v>
      </c>
      <c r="D18" s="40">
        <v>818468.75</v>
      </c>
      <c r="E18" s="40">
        <v>50455986.030000001</v>
      </c>
      <c r="F18" s="40">
        <v>15684370.08</v>
      </c>
      <c r="G18" s="40">
        <v>4067985.54</v>
      </c>
      <c r="H18" s="40">
        <v>1940313.23</v>
      </c>
      <c r="I18" s="40">
        <v>6855213.3499999996</v>
      </c>
      <c r="J18" s="40">
        <v>5304508.33</v>
      </c>
      <c r="K18" s="40">
        <v>5090631.28</v>
      </c>
      <c r="L18" s="40">
        <v>4761344.79</v>
      </c>
      <c r="M18" s="40">
        <v>38296752.520000003</v>
      </c>
      <c r="N18" s="40">
        <v>12706835.02</v>
      </c>
      <c r="O18" s="40">
        <v>235345.31</v>
      </c>
      <c r="P18" s="40">
        <v>88163.58</v>
      </c>
      <c r="Q18" s="40">
        <v>2606799.54</v>
      </c>
      <c r="R18" s="40">
        <v>1608549.98</v>
      </c>
      <c r="S18" s="40">
        <v>1401959.17</v>
      </c>
      <c r="T18" s="40">
        <v>1311752.8999999999</v>
      </c>
      <c r="U18" s="40">
        <v>1083445.02</v>
      </c>
      <c r="V18" s="40">
        <v>748192.66</v>
      </c>
      <c r="W18" s="40">
        <v>271395.06</v>
      </c>
      <c r="X18" s="40">
        <v>25335</v>
      </c>
      <c r="Y18" s="40">
        <v>10724941.41</v>
      </c>
      <c r="Z18" s="40">
        <v>3615306.69</v>
      </c>
      <c r="AA18" s="40">
        <v>3307941.66</v>
      </c>
      <c r="AB18" s="40">
        <v>370983.14</v>
      </c>
      <c r="AC18" s="40">
        <v>4194529.84</v>
      </c>
      <c r="AD18" s="40">
        <v>1572734.12</v>
      </c>
      <c r="AE18" s="40">
        <v>1566302.55</v>
      </c>
      <c r="AF18" s="40">
        <v>121694.75</v>
      </c>
      <c r="AG18" s="40">
        <v>12943823.5</v>
      </c>
      <c r="AH18" s="40">
        <v>204493.86</v>
      </c>
      <c r="AI18" s="40">
        <v>92791.21</v>
      </c>
      <c r="AJ18" s="40">
        <v>31626.31</v>
      </c>
      <c r="AK18" s="40">
        <v>2642749.42</v>
      </c>
      <c r="AL18" s="40">
        <v>587768.35</v>
      </c>
      <c r="AM18" s="40">
        <v>576578.88</v>
      </c>
      <c r="AN18" s="40">
        <v>920071.59</v>
      </c>
      <c r="AO18" s="40">
        <v>0</v>
      </c>
    </row>
    <row r="19" spans="1:41">
      <c r="A19" s="40" t="s">
        <v>206</v>
      </c>
      <c r="B19" s="40">
        <v>0</v>
      </c>
      <c r="C19" s="40">
        <v>0</v>
      </c>
      <c r="D19" s="40">
        <v>0</v>
      </c>
      <c r="E19" s="40">
        <v>0</v>
      </c>
      <c r="F19" s="40">
        <v>2514932.1800000002</v>
      </c>
      <c r="G19" s="40">
        <v>2415367.66</v>
      </c>
      <c r="H19" s="40">
        <v>1461555.23</v>
      </c>
      <c r="I19" s="40">
        <v>4639673.8099999996</v>
      </c>
      <c r="J19" s="40">
        <v>4583371.57</v>
      </c>
      <c r="K19" s="40">
        <v>4574214.7699999996</v>
      </c>
      <c r="L19" s="40">
        <v>4565466.1900000004</v>
      </c>
      <c r="M19" s="40">
        <v>37765766.590000004</v>
      </c>
      <c r="N19" s="40">
        <v>12524379.880000001</v>
      </c>
      <c r="O19" s="40">
        <v>80324.89</v>
      </c>
      <c r="P19" s="40">
        <v>11163.09</v>
      </c>
      <c r="Q19" s="40">
        <v>1241098.6100000001</v>
      </c>
      <c r="R19" s="40">
        <v>787656.02</v>
      </c>
      <c r="S19" s="40">
        <v>766926.26</v>
      </c>
      <c r="T19" s="40">
        <v>701703.4</v>
      </c>
      <c r="U19" s="40">
        <v>240204.86</v>
      </c>
      <c r="V19" s="40">
        <v>240204.86</v>
      </c>
      <c r="W19" s="40">
        <v>209563.38</v>
      </c>
      <c r="X19" s="40">
        <v>5335</v>
      </c>
      <c r="Y19" s="40">
        <v>9369971.2300000004</v>
      </c>
      <c r="Z19" s="40">
        <v>2458282.02</v>
      </c>
      <c r="AA19" s="40">
        <v>2457610.36</v>
      </c>
      <c r="AB19" s="40">
        <v>74251.839999999997</v>
      </c>
      <c r="AC19" s="40">
        <v>2548876.35</v>
      </c>
      <c r="AD19" s="40">
        <v>1326198.95</v>
      </c>
      <c r="AE19" s="40">
        <v>1324956.75</v>
      </c>
      <c r="AF19" s="40">
        <v>0</v>
      </c>
      <c r="AG19" s="40">
        <v>12584530.58</v>
      </c>
      <c r="AH19" s="40">
        <v>22885.88</v>
      </c>
      <c r="AI19" s="40">
        <v>22885.88</v>
      </c>
      <c r="AJ19" s="40">
        <v>0</v>
      </c>
      <c r="AK19" s="40">
        <v>2548321.41</v>
      </c>
      <c r="AL19" s="40">
        <v>427845.88</v>
      </c>
      <c r="AM19" s="40">
        <v>508385.8</v>
      </c>
      <c r="AN19" s="40">
        <v>880894.51</v>
      </c>
      <c r="AO19" s="40">
        <v>0</v>
      </c>
    </row>
    <row r="20" spans="1:41">
      <c r="A20" s="40" t="s">
        <v>207</v>
      </c>
      <c r="B20" s="40">
        <v>1378667359.01</v>
      </c>
      <c r="C20" s="40">
        <v>795217036.80999994</v>
      </c>
      <c r="D20" s="40">
        <v>383550992.07999998</v>
      </c>
      <c r="E20" s="40">
        <v>1297384819.9400001</v>
      </c>
      <c r="F20" s="40">
        <v>1123594537.9200001</v>
      </c>
      <c r="G20" s="40">
        <v>632216225.42999995</v>
      </c>
      <c r="H20" s="40">
        <v>296408984.57999998</v>
      </c>
      <c r="I20" s="40">
        <v>1159786520.5699999</v>
      </c>
      <c r="J20" s="40">
        <v>977855922.72000003</v>
      </c>
      <c r="K20" s="40">
        <v>548628275.91999996</v>
      </c>
      <c r="L20" s="40">
        <v>249145173.53</v>
      </c>
      <c r="M20" s="40">
        <v>825125951.62</v>
      </c>
      <c r="N20" s="40">
        <v>711262006.76999998</v>
      </c>
      <c r="O20" s="40">
        <v>362598305.19</v>
      </c>
      <c r="P20" s="40">
        <v>122212935.62</v>
      </c>
      <c r="Q20" s="40">
        <v>491413178.19999999</v>
      </c>
      <c r="R20" s="40">
        <v>425508884.18000001</v>
      </c>
      <c r="S20" s="40">
        <v>233207136.27000001</v>
      </c>
      <c r="T20" s="40">
        <v>66472408.719999999</v>
      </c>
      <c r="U20" s="40">
        <v>418462444.42000002</v>
      </c>
      <c r="V20" s="40">
        <v>330872390.20999998</v>
      </c>
      <c r="W20" s="40">
        <v>179343967.02000001</v>
      </c>
      <c r="X20" s="40">
        <v>63616390.75</v>
      </c>
      <c r="Y20" s="40">
        <v>341199281.31</v>
      </c>
      <c r="Z20" s="40">
        <v>290860382.72000003</v>
      </c>
      <c r="AA20" s="40">
        <v>170160847.12</v>
      </c>
      <c r="AB20" s="40">
        <v>54790282.509999998</v>
      </c>
      <c r="AC20" s="40">
        <v>297411678.61000001</v>
      </c>
      <c r="AD20" s="40">
        <v>254021325.84999999</v>
      </c>
      <c r="AE20" s="40">
        <v>139275856.18000001</v>
      </c>
      <c r="AF20" s="40">
        <v>37911299.869999997</v>
      </c>
      <c r="AG20" s="40">
        <v>217983446.66999999</v>
      </c>
      <c r="AH20" s="40">
        <v>191328613.63999999</v>
      </c>
      <c r="AI20" s="40">
        <v>94703829.239999995</v>
      </c>
      <c r="AJ20" s="40">
        <v>9746144.0800000001</v>
      </c>
      <c r="AK20" s="40">
        <v>117483620.34</v>
      </c>
      <c r="AL20" s="40">
        <v>97175391.180000007</v>
      </c>
      <c r="AM20" s="40">
        <v>90334622.109999999</v>
      </c>
      <c r="AN20" s="40">
        <v>55327985.240000002</v>
      </c>
      <c r="AO20" s="40">
        <v>0</v>
      </c>
    </row>
    <row r="21" spans="1:41">
      <c r="A21" s="40" t="s">
        <v>208</v>
      </c>
      <c r="B21" s="40">
        <v>239640127.65000001</v>
      </c>
      <c r="C21" s="40">
        <v>135687965.28999999</v>
      </c>
      <c r="D21" s="40">
        <v>64025146.090000004</v>
      </c>
      <c r="E21" s="40">
        <v>228110638.80000001</v>
      </c>
      <c r="F21" s="40">
        <v>198223873.31</v>
      </c>
      <c r="G21" s="40">
        <v>104938914.13</v>
      </c>
      <c r="H21" s="40">
        <v>52577774.920000002</v>
      </c>
      <c r="I21" s="40">
        <v>243319608.58000001</v>
      </c>
      <c r="J21" s="40">
        <v>201681875.13999999</v>
      </c>
      <c r="K21" s="40">
        <v>113039074.61</v>
      </c>
      <c r="L21" s="40">
        <v>55577033.969999999</v>
      </c>
      <c r="M21" s="40">
        <v>179680867.03999999</v>
      </c>
      <c r="N21" s="40">
        <v>161718909.15000001</v>
      </c>
      <c r="O21" s="40">
        <v>83795167.849999994</v>
      </c>
      <c r="P21" s="40">
        <v>26956695.949999999</v>
      </c>
      <c r="Q21" s="40">
        <v>126690403.88</v>
      </c>
      <c r="R21" s="40">
        <v>106476523.29000001</v>
      </c>
      <c r="S21" s="40">
        <v>60027014.340000004</v>
      </c>
      <c r="T21" s="40">
        <v>16569196.75</v>
      </c>
      <c r="U21" s="40">
        <v>109700428.54000001</v>
      </c>
      <c r="V21" s="40">
        <v>82490597.519999996</v>
      </c>
      <c r="W21" s="40">
        <v>44662484.310000002</v>
      </c>
      <c r="X21" s="40">
        <v>16333298.35</v>
      </c>
      <c r="Y21" s="40">
        <v>84785699.969999999</v>
      </c>
      <c r="Z21" s="40">
        <v>73269941.060000002</v>
      </c>
      <c r="AA21" s="40">
        <v>42820859.350000001</v>
      </c>
      <c r="AB21" s="40">
        <v>13888230.99</v>
      </c>
      <c r="AC21" s="40">
        <v>75193108.790000007</v>
      </c>
      <c r="AD21" s="40">
        <v>63604262.079999998</v>
      </c>
      <c r="AE21" s="40">
        <v>34904537.149999999</v>
      </c>
      <c r="AF21" s="40">
        <v>11329633.439999999</v>
      </c>
      <c r="AG21" s="40">
        <v>54645517.829999998</v>
      </c>
      <c r="AH21" s="40">
        <v>47766560.390000001</v>
      </c>
      <c r="AI21" s="40">
        <v>23620022.050000001</v>
      </c>
      <c r="AJ21" s="40">
        <v>2916288.67</v>
      </c>
      <c r="AK21" s="40">
        <v>29071584.789999999</v>
      </c>
      <c r="AL21" s="40">
        <v>24016804.120000001</v>
      </c>
      <c r="AM21" s="40">
        <v>23304500.23</v>
      </c>
      <c r="AN21" s="40">
        <v>10761251.369999999</v>
      </c>
      <c r="AO21" s="40">
        <v>0</v>
      </c>
    </row>
    <row r="22" spans="1:41">
      <c r="A22" s="40" t="s">
        <v>209</v>
      </c>
      <c r="B22" s="40">
        <v>1139027231.3599999</v>
      </c>
      <c r="C22" s="40">
        <v>659529071.51999998</v>
      </c>
      <c r="D22" s="40">
        <v>319525845.99000001</v>
      </c>
      <c r="E22" s="40">
        <v>1069274181.14</v>
      </c>
      <c r="F22" s="40">
        <v>925370664.61000001</v>
      </c>
      <c r="G22" s="40">
        <v>527277311.30000001</v>
      </c>
      <c r="H22" s="40">
        <v>243831209.66</v>
      </c>
      <c r="I22" s="40">
        <v>916466911.99000001</v>
      </c>
      <c r="J22" s="40">
        <v>776174047.58000004</v>
      </c>
      <c r="K22" s="40">
        <v>435589201.31</v>
      </c>
      <c r="L22" s="40">
        <v>193568139.56</v>
      </c>
      <c r="M22" s="40">
        <v>645445084.58000004</v>
      </c>
      <c r="N22" s="40">
        <v>549543097.62</v>
      </c>
      <c r="O22" s="40">
        <v>278803137.33999997</v>
      </c>
      <c r="P22" s="40">
        <v>95256239.670000002</v>
      </c>
      <c r="Q22" s="40">
        <v>364722774.31999999</v>
      </c>
      <c r="R22" s="40">
        <v>319032360.88999999</v>
      </c>
      <c r="S22" s="40">
        <v>173180121.93000001</v>
      </c>
      <c r="T22" s="40">
        <v>49903211.969999999</v>
      </c>
      <c r="U22" s="40">
        <v>308762015.88</v>
      </c>
      <c r="V22" s="40">
        <v>248381792.69</v>
      </c>
      <c r="W22" s="40">
        <v>134681482.71000001</v>
      </c>
      <c r="X22" s="40">
        <v>47283092.399999999</v>
      </c>
      <c r="Y22" s="40">
        <v>256413581.34</v>
      </c>
      <c r="Z22" s="40">
        <v>217590441.66</v>
      </c>
      <c r="AA22" s="40">
        <v>127339987.77</v>
      </c>
      <c r="AB22" s="40">
        <v>40902051.520000003</v>
      </c>
      <c r="AC22" s="40">
        <v>222218569.81999999</v>
      </c>
      <c r="AD22" s="40">
        <v>190417063.77000001</v>
      </c>
      <c r="AE22" s="40">
        <v>104371319.03</v>
      </c>
      <c r="AF22" s="40">
        <v>26581666.43</v>
      </c>
      <c r="AG22" s="40">
        <v>163337928.84</v>
      </c>
      <c r="AH22" s="40">
        <v>143562053.25</v>
      </c>
      <c r="AI22" s="40">
        <v>71083807.189999998</v>
      </c>
      <c r="AJ22" s="40">
        <v>6829855.4100000001</v>
      </c>
      <c r="AK22" s="40">
        <v>88412035.549999997</v>
      </c>
      <c r="AL22" s="40">
        <v>73158587.060000002</v>
      </c>
      <c r="AM22" s="40">
        <v>67030121.880000003</v>
      </c>
      <c r="AN22" s="40">
        <v>44566733.869999997</v>
      </c>
      <c r="AO22" s="40">
        <v>0</v>
      </c>
    </row>
    <row r="23" spans="1:41">
      <c r="A23" s="40" t="s">
        <v>210</v>
      </c>
      <c r="B23" s="40">
        <v>1147451071.1400001</v>
      </c>
      <c r="C23" s="40">
        <v>665202727.28999996</v>
      </c>
      <c r="D23" s="40">
        <v>322192034.69</v>
      </c>
      <c r="E23" s="40">
        <v>1067612066.9299999</v>
      </c>
      <c r="F23" s="40">
        <v>917908483.86000001</v>
      </c>
      <c r="G23" s="40">
        <v>523607000.63999999</v>
      </c>
      <c r="H23" s="40">
        <v>245047594.37</v>
      </c>
      <c r="I23" s="40">
        <v>902305171.90999997</v>
      </c>
      <c r="J23" s="40">
        <v>763792670.47000003</v>
      </c>
      <c r="K23" s="40">
        <v>432137844.00999999</v>
      </c>
      <c r="L23" s="40">
        <v>194051839.53</v>
      </c>
      <c r="M23" s="40">
        <v>630560934.01999998</v>
      </c>
      <c r="N23" s="40">
        <v>539179282.04999995</v>
      </c>
      <c r="O23" s="40">
        <v>276844407.61000001</v>
      </c>
      <c r="P23" s="40">
        <v>95525880.489999995</v>
      </c>
      <c r="Q23" s="40">
        <v>361183249.79000002</v>
      </c>
      <c r="R23" s="40">
        <v>316338453.44999999</v>
      </c>
      <c r="S23" s="40">
        <v>172930661.06</v>
      </c>
      <c r="T23" s="40">
        <v>49939662.579999998</v>
      </c>
      <c r="U23" s="40">
        <v>308423861.72000003</v>
      </c>
      <c r="V23" s="40">
        <v>248094645.75999999</v>
      </c>
      <c r="W23" s="40">
        <v>134365804.5</v>
      </c>
      <c r="X23" s="40">
        <v>47383723.359999999</v>
      </c>
      <c r="Y23" s="40">
        <v>256545865.97999999</v>
      </c>
      <c r="Z23" s="40">
        <v>217590441.66</v>
      </c>
      <c r="AA23" s="40">
        <v>127339987.77</v>
      </c>
      <c r="AB23" s="40">
        <v>40902051.520000003</v>
      </c>
      <c r="AC23" s="40">
        <v>222218569.81999999</v>
      </c>
      <c r="AD23" s="40">
        <v>190417063.77000001</v>
      </c>
      <c r="AE23" s="40">
        <v>104371319.03</v>
      </c>
      <c r="AF23" s="40">
        <v>26581666.43</v>
      </c>
      <c r="AG23" s="40">
        <v>163337928.84</v>
      </c>
      <c r="AH23" s="40">
        <v>143562053.25</v>
      </c>
      <c r="AI23" s="40">
        <v>71083807.189999998</v>
      </c>
      <c r="AJ23" s="40">
        <v>6829855.4100000001</v>
      </c>
      <c r="AK23" s="40">
        <v>86995069.549999997</v>
      </c>
      <c r="AL23" s="40">
        <v>71741621.060000002</v>
      </c>
      <c r="AM23" s="40">
        <v>64164720.950000003</v>
      </c>
      <c r="AN23" s="40">
        <v>45197183.060000002</v>
      </c>
      <c r="AO23" s="40">
        <v>0</v>
      </c>
    </row>
    <row r="24" spans="1:41">
      <c r="A24" s="40" t="s">
        <v>211</v>
      </c>
      <c r="B24" s="40">
        <v>-8423839.7799999993</v>
      </c>
      <c r="C24" s="40">
        <v>-5673655.7699999996</v>
      </c>
      <c r="D24" s="40">
        <v>-2666188.7000000002</v>
      </c>
      <c r="E24" s="40">
        <v>1662114.21</v>
      </c>
      <c r="F24" s="40">
        <v>7462180.75</v>
      </c>
      <c r="G24" s="40">
        <v>3670310.66</v>
      </c>
      <c r="H24" s="40">
        <v>-1216384.71</v>
      </c>
      <c r="I24" s="40">
        <v>14161740.08</v>
      </c>
      <c r="J24" s="40">
        <v>12381377.109999999</v>
      </c>
      <c r="K24" s="40">
        <v>3451357.3</v>
      </c>
      <c r="L24" s="40">
        <v>-483699.97</v>
      </c>
      <c r="M24" s="40">
        <v>14884150.560000001</v>
      </c>
      <c r="N24" s="40">
        <v>10363815.57</v>
      </c>
      <c r="O24" s="40">
        <v>1958729.73</v>
      </c>
      <c r="P24" s="40">
        <v>-269640.82</v>
      </c>
      <c r="Q24" s="40">
        <v>3539524.53</v>
      </c>
      <c r="R24" s="40">
        <v>2693907.44</v>
      </c>
      <c r="S24" s="40">
        <v>249460.87</v>
      </c>
      <c r="T24" s="40">
        <v>-36450.61</v>
      </c>
      <c r="U24" s="40">
        <v>338154.16</v>
      </c>
      <c r="V24" s="40">
        <v>287146.93</v>
      </c>
      <c r="W24" s="40">
        <v>315678.21000000002</v>
      </c>
      <c r="X24" s="40">
        <v>-100630.96</v>
      </c>
      <c r="Y24" s="40">
        <v>-132284.64000000001</v>
      </c>
      <c r="Z24" s="40">
        <v>0</v>
      </c>
      <c r="AA24" s="40">
        <v>0</v>
      </c>
      <c r="AB24" s="40">
        <v>0</v>
      </c>
      <c r="AC24" s="40">
        <v>0</v>
      </c>
      <c r="AD24" s="40">
        <v>0</v>
      </c>
      <c r="AE24" s="40">
        <v>0</v>
      </c>
      <c r="AF24" s="40">
        <v>0</v>
      </c>
      <c r="AG24" s="40">
        <v>0</v>
      </c>
      <c r="AH24" s="40">
        <v>0</v>
      </c>
      <c r="AI24" s="40">
        <v>0</v>
      </c>
      <c r="AJ24" s="40">
        <v>0</v>
      </c>
      <c r="AK24" s="40">
        <v>1416966</v>
      </c>
      <c r="AL24" s="40">
        <v>1416966</v>
      </c>
      <c r="AM24" s="40">
        <v>2865400.93</v>
      </c>
      <c r="AN24" s="40">
        <v>-630449.18999999994</v>
      </c>
      <c r="AO24" s="40">
        <v>0</v>
      </c>
    </row>
    <row r="25" spans="1:41">
      <c r="A25" s="40" t="s">
        <v>212</v>
      </c>
    </row>
    <row r="26" spans="1:41">
      <c r="A26" s="40" t="s">
        <v>213</v>
      </c>
      <c r="B26" s="40">
        <v>0.79</v>
      </c>
      <c r="C26" s="40">
        <v>0.46</v>
      </c>
      <c r="D26" s="40">
        <v>0.22</v>
      </c>
      <c r="E26" s="40">
        <v>0.73</v>
      </c>
      <c r="F26" s="40">
        <v>0.63</v>
      </c>
      <c r="G26" s="40">
        <v>0.36</v>
      </c>
      <c r="H26" s="40">
        <v>0.16869999999999999</v>
      </c>
      <c r="I26" s="40">
        <v>0.62</v>
      </c>
      <c r="J26" s="40">
        <v>0.52580000000000005</v>
      </c>
      <c r="K26" s="40">
        <v>0.29749999999999999</v>
      </c>
      <c r="L26" s="40">
        <v>0.1336</v>
      </c>
      <c r="M26" s="40">
        <v>0.45</v>
      </c>
      <c r="N26" s="40">
        <v>0.38</v>
      </c>
      <c r="O26" s="40">
        <v>0.5</v>
      </c>
      <c r="P26" s="40">
        <v>0.17</v>
      </c>
      <c r="Q26" s="40">
        <v>0.65</v>
      </c>
      <c r="R26" s="40">
        <v>0.56999999999999995</v>
      </c>
      <c r="S26" s="40">
        <v>0.31</v>
      </c>
      <c r="T26" s="40">
        <v>0.09</v>
      </c>
      <c r="U26" s="40">
        <v>0.55000000000000004</v>
      </c>
      <c r="V26" s="40">
        <v>0.45</v>
      </c>
      <c r="W26" s="40">
        <v>0.24</v>
      </c>
      <c r="X26" s="40">
        <v>0.09</v>
      </c>
      <c r="Y26" s="40">
        <v>0.46</v>
      </c>
      <c r="Z26" s="40">
        <v>0.39</v>
      </c>
      <c r="AA26" s="40">
        <v>0.23</v>
      </c>
      <c r="AB26" s="40">
        <v>0.11</v>
      </c>
      <c r="AC26" s="40">
        <v>0.6</v>
      </c>
      <c r="AD26" s="40">
        <v>0.52</v>
      </c>
      <c r="AE26" s="40">
        <v>0.28000000000000003</v>
      </c>
      <c r="AF26" s="40">
        <v>0.16</v>
      </c>
      <c r="AG26" s="40">
        <v>1.26</v>
      </c>
      <c r="AH26" s="40">
        <v>1.1399999999999999</v>
      </c>
      <c r="AI26" s="40">
        <v>0.56000000000000005</v>
      </c>
      <c r="AJ26" s="40">
        <v>0.05</v>
      </c>
      <c r="AK26" s="40">
        <v>0.7</v>
      </c>
      <c r="AL26" s="40">
        <v>0.59</v>
      </c>
      <c r="AM26" s="40">
        <v>0.53</v>
      </c>
      <c r="AN26" s="40">
        <v>0.38</v>
      </c>
      <c r="AO26" s="40">
        <v>0</v>
      </c>
    </row>
    <row r="27" spans="1:41">
      <c r="A27" s="40" t="s">
        <v>214</v>
      </c>
      <c r="B27" s="40">
        <v>0.79</v>
      </c>
      <c r="C27" s="40">
        <v>0.46</v>
      </c>
      <c r="D27" s="40">
        <v>0.22</v>
      </c>
      <c r="E27" s="40">
        <v>0.73</v>
      </c>
      <c r="F27" s="40">
        <v>0.63</v>
      </c>
      <c r="G27" s="40">
        <v>0.36</v>
      </c>
      <c r="H27" s="40">
        <v>0.16869999999999999</v>
      </c>
      <c r="I27" s="40">
        <v>0.62</v>
      </c>
      <c r="J27" s="40">
        <v>0.52580000000000005</v>
      </c>
      <c r="K27" s="40">
        <v>0.29749999999999999</v>
      </c>
      <c r="L27" s="40">
        <v>0.1336</v>
      </c>
      <c r="M27" s="40">
        <v>0.45</v>
      </c>
      <c r="N27" s="40">
        <v>0.38</v>
      </c>
      <c r="O27" s="40">
        <v>0.5</v>
      </c>
      <c r="P27" s="40">
        <v>0.17</v>
      </c>
      <c r="Q27" s="40">
        <v>0.65</v>
      </c>
      <c r="R27" s="40">
        <v>0.56999999999999995</v>
      </c>
      <c r="S27" s="40">
        <v>0.31</v>
      </c>
      <c r="T27" s="40">
        <v>0.09</v>
      </c>
      <c r="U27" s="40">
        <v>0.55000000000000004</v>
      </c>
      <c r="V27" s="40">
        <v>0.45</v>
      </c>
      <c r="W27" s="40">
        <v>0.24</v>
      </c>
      <c r="X27" s="40">
        <v>0.09</v>
      </c>
      <c r="Y27" s="40">
        <v>0.46</v>
      </c>
      <c r="Z27" s="40">
        <v>0.39</v>
      </c>
      <c r="AA27" s="40">
        <v>0.23</v>
      </c>
      <c r="AB27" s="40">
        <v>0.11</v>
      </c>
      <c r="AC27" s="40">
        <v>0.6</v>
      </c>
      <c r="AD27" s="40">
        <v>0.52</v>
      </c>
      <c r="AE27" s="40">
        <v>0.28000000000000003</v>
      </c>
      <c r="AF27" s="40">
        <v>0.16</v>
      </c>
      <c r="AG27" s="40">
        <v>1.26</v>
      </c>
      <c r="AH27" s="40">
        <v>1.1399999999999999</v>
      </c>
      <c r="AI27" s="40">
        <v>0.56000000000000005</v>
      </c>
      <c r="AJ27" s="40">
        <v>0.05</v>
      </c>
      <c r="AK27" s="40">
        <v>0.7</v>
      </c>
      <c r="AL27" s="40">
        <v>0.59</v>
      </c>
      <c r="AM27" s="40">
        <v>0.53</v>
      </c>
      <c r="AN27" s="40">
        <v>0.38</v>
      </c>
      <c r="AO27" s="40">
        <v>0</v>
      </c>
    </row>
    <row r="28" spans="1:41">
      <c r="A28" s="40" t="s">
        <v>215</v>
      </c>
      <c r="B28" s="40">
        <v>-11389520.970000001</v>
      </c>
      <c r="C28" s="40">
        <v>-23323933.829999998</v>
      </c>
      <c r="D28" s="40">
        <v>-28530985.199999999</v>
      </c>
      <c r="E28" s="40">
        <v>-367848.51</v>
      </c>
      <c r="F28" s="40">
        <v>12712969.51</v>
      </c>
      <c r="G28" s="40">
        <v>14148737.09</v>
      </c>
      <c r="H28" s="40">
        <v>-339769.87</v>
      </c>
      <c r="I28" s="40">
        <v>-7080414.2000000002</v>
      </c>
      <c r="J28" s="40">
        <v>1166.49</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0</v>
      </c>
      <c r="AD28" s="40">
        <v>0</v>
      </c>
      <c r="AE28" s="40">
        <v>0</v>
      </c>
      <c r="AF28" s="40">
        <v>0</v>
      </c>
      <c r="AG28" s="40">
        <v>0</v>
      </c>
      <c r="AH28" s="40">
        <v>0</v>
      </c>
      <c r="AI28" s="40">
        <v>0</v>
      </c>
      <c r="AJ28" s="40">
        <v>0</v>
      </c>
      <c r="AK28" s="40">
        <v>0</v>
      </c>
      <c r="AL28" s="40">
        <v>0</v>
      </c>
      <c r="AM28" s="40">
        <v>0</v>
      </c>
      <c r="AN28" s="40">
        <v>0</v>
      </c>
      <c r="AO28" s="40">
        <v>0</v>
      </c>
    </row>
    <row r="29" spans="1:41">
      <c r="A29" s="40" t="s">
        <v>216</v>
      </c>
      <c r="B29" s="40">
        <v>1127637710.3900001</v>
      </c>
      <c r="C29" s="40">
        <v>636205137.69000006</v>
      </c>
      <c r="D29" s="40">
        <v>290994860.79000002</v>
      </c>
      <c r="E29" s="40">
        <v>1068906332.63</v>
      </c>
      <c r="F29" s="40">
        <v>938083634.12</v>
      </c>
      <c r="G29" s="40">
        <v>541426048.38999999</v>
      </c>
      <c r="H29" s="40">
        <v>243491439.78999999</v>
      </c>
      <c r="I29" s="40">
        <v>909386497.78999996</v>
      </c>
      <c r="J29" s="40">
        <v>776175214.07000005</v>
      </c>
      <c r="K29" s="40">
        <v>435589201.31</v>
      </c>
      <c r="L29" s="40">
        <v>193568139.56</v>
      </c>
      <c r="M29" s="40">
        <v>645445084.58000004</v>
      </c>
      <c r="N29" s="40">
        <v>549543097.62</v>
      </c>
      <c r="O29" s="40">
        <v>278803137.33999997</v>
      </c>
      <c r="P29" s="40">
        <v>95256239.670000002</v>
      </c>
      <c r="Q29" s="40">
        <v>364722774.31999999</v>
      </c>
      <c r="R29" s="40">
        <v>319032360.88999999</v>
      </c>
      <c r="S29" s="40">
        <v>173180121.93000001</v>
      </c>
      <c r="T29" s="40">
        <v>49903211.969999999</v>
      </c>
      <c r="U29" s="40">
        <v>308762015.88</v>
      </c>
      <c r="V29" s="40">
        <v>248381792.69</v>
      </c>
      <c r="W29" s="40">
        <v>134681482.71000001</v>
      </c>
      <c r="X29" s="40">
        <v>47283092.399999999</v>
      </c>
      <c r="Y29" s="40">
        <v>256413581.34</v>
      </c>
      <c r="Z29" s="40">
        <v>217590441.66</v>
      </c>
      <c r="AA29" s="40">
        <v>127339987.77</v>
      </c>
      <c r="AB29" s="40">
        <v>40902051.520000003</v>
      </c>
      <c r="AC29" s="40">
        <v>222218569.81999999</v>
      </c>
      <c r="AD29" s="40">
        <v>190417063.77000001</v>
      </c>
      <c r="AE29" s="40">
        <v>104371319.03</v>
      </c>
      <c r="AF29" s="40">
        <v>26581666.43</v>
      </c>
      <c r="AG29" s="40">
        <v>163337928.84</v>
      </c>
      <c r="AH29" s="40">
        <v>143562053.25</v>
      </c>
      <c r="AI29" s="40">
        <v>71083807.189999998</v>
      </c>
      <c r="AJ29" s="40">
        <v>6829855.4100000001</v>
      </c>
      <c r="AK29" s="40">
        <v>88412035.549999997</v>
      </c>
      <c r="AL29" s="40">
        <v>73158587.060000002</v>
      </c>
      <c r="AM29" s="40">
        <v>67030121.880000003</v>
      </c>
      <c r="AN29" s="40">
        <v>44566733.869999997</v>
      </c>
      <c r="AO29" s="40">
        <v>0</v>
      </c>
    </row>
    <row r="30" spans="1:41">
      <c r="A30" s="40" t="s">
        <v>217</v>
      </c>
      <c r="B30" s="40">
        <v>1136061550.1700001</v>
      </c>
      <c r="C30" s="40">
        <v>641878793.46000004</v>
      </c>
      <c r="D30" s="40">
        <v>293661049.49000001</v>
      </c>
      <c r="E30" s="40">
        <v>1067244218.42</v>
      </c>
      <c r="F30" s="40">
        <v>930621453.37</v>
      </c>
      <c r="G30" s="40">
        <v>537755737.73000002</v>
      </c>
      <c r="H30" s="40">
        <v>244707824.5</v>
      </c>
      <c r="I30" s="40">
        <v>895224757.71000004</v>
      </c>
      <c r="J30" s="40">
        <v>763793836.96000004</v>
      </c>
      <c r="K30" s="40">
        <v>432137844.00999999</v>
      </c>
      <c r="L30" s="40">
        <v>194051839.53</v>
      </c>
      <c r="M30" s="40">
        <v>630560934.01999998</v>
      </c>
      <c r="N30" s="40">
        <v>539179282.04999995</v>
      </c>
      <c r="O30" s="40">
        <v>276844407.61000001</v>
      </c>
      <c r="P30" s="40">
        <v>95525880.489999995</v>
      </c>
      <c r="Q30" s="40">
        <v>361183249.79000002</v>
      </c>
      <c r="R30" s="40">
        <v>316338453.44999999</v>
      </c>
      <c r="S30" s="40">
        <v>172930661.06</v>
      </c>
      <c r="T30" s="40">
        <v>49939662.579999998</v>
      </c>
      <c r="U30" s="40">
        <v>308423861.72000003</v>
      </c>
      <c r="V30" s="40">
        <v>248094645.75999999</v>
      </c>
      <c r="W30" s="40">
        <v>134365804.5</v>
      </c>
      <c r="X30" s="40">
        <v>47383723.359999999</v>
      </c>
      <c r="Y30" s="40">
        <v>256545865.97999999</v>
      </c>
      <c r="Z30" s="40">
        <v>217590441.66</v>
      </c>
      <c r="AA30" s="40">
        <v>127339987.77</v>
      </c>
      <c r="AB30" s="40">
        <v>40902051.520000003</v>
      </c>
      <c r="AC30" s="40">
        <v>222218569.81999999</v>
      </c>
      <c r="AD30" s="40">
        <v>190417063.77000001</v>
      </c>
      <c r="AE30" s="40">
        <v>104371319.03</v>
      </c>
      <c r="AF30" s="40">
        <v>26581666.43</v>
      </c>
      <c r="AG30" s="40">
        <v>163337928.84</v>
      </c>
      <c r="AH30" s="40">
        <v>143562053.25</v>
      </c>
      <c r="AI30" s="40">
        <v>71083807.189999998</v>
      </c>
      <c r="AJ30" s="40">
        <v>6829855.4100000001</v>
      </c>
      <c r="AK30" s="40">
        <v>88412035.549999997</v>
      </c>
      <c r="AL30" s="40">
        <v>71741621.060000002</v>
      </c>
      <c r="AM30" s="40">
        <v>67030121.880000003</v>
      </c>
      <c r="AN30" s="40">
        <v>44566733.869999997</v>
      </c>
      <c r="AO30" s="40">
        <v>0</v>
      </c>
    </row>
    <row r="31" spans="1:41">
      <c r="A31" s="40" t="s">
        <v>218</v>
      </c>
      <c r="B31" s="40">
        <v>-8423839.7799999993</v>
      </c>
      <c r="C31" s="40">
        <v>-5673655.7699999996</v>
      </c>
      <c r="D31" s="40">
        <v>-2666188.7000000002</v>
      </c>
      <c r="E31" s="40">
        <v>1662114.21</v>
      </c>
      <c r="F31" s="40">
        <v>7462180.75</v>
      </c>
      <c r="G31" s="40">
        <v>3670310.66</v>
      </c>
      <c r="H31" s="40">
        <v>-1216384.71</v>
      </c>
      <c r="I31" s="40">
        <v>14161740.08</v>
      </c>
      <c r="J31" s="40">
        <v>12381377.109999999</v>
      </c>
      <c r="K31" s="40">
        <v>3451357.3</v>
      </c>
      <c r="L31" s="40">
        <v>-483699.97</v>
      </c>
      <c r="M31" s="40">
        <v>14884150.560000001</v>
      </c>
      <c r="N31" s="40">
        <v>10363815.57</v>
      </c>
      <c r="O31" s="40">
        <v>1958729.73</v>
      </c>
      <c r="P31" s="40">
        <v>-269640.82</v>
      </c>
      <c r="Q31" s="40">
        <v>3539524.53</v>
      </c>
      <c r="R31" s="40">
        <v>2693907.44</v>
      </c>
      <c r="S31" s="40">
        <v>249460.87</v>
      </c>
      <c r="T31" s="40">
        <v>-36450.61</v>
      </c>
      <c r="U31" s="40">
        <v>338154.16</v>
      </c>
      <c r="V31" s="40">
        <v>287146.93</v>
      </c>
      <c r="W31" s="40">
        <v>315678.21000000002</v>
      </c>
      <c r="X31" s="40">
        <v>-100630.96</v>
      </c>
      <c r="Y31" s="40">
        <v>-132284.64000000001</v>
      </c>
      <c r="Z31" s="40">
        <v>0</v>
      </c>
      <c r="AA31" s="40">
        <v>0</v>
      </c>
      <c r="AB31" s="40">
        <v>0</v>
      </c>
      <c r="AC31" s="40">
        <v>0</v>
      </c>
      <c r="AD31" s="40">
        <v>0</v>
      </c>
      <c r="AE31" s="40">
        <v>0</v>
      </c>
      <c r="AF31" s="40">
        <v>0</v>
      </c>
      <c r="AG31" s="40">
        <v>0</v>
      </c>
      <c r="AH31" s="40">
        <v>0</v>
      </c>
      <c r="AI31" s="40">
        <v>0</v>
      </c>
      <c r="AJ31" s="40">
        <v>0</v>
      </c>
      <c r="AK31" s="40">
        <v>0</v>
      </c>
      <c r="AL31" s="40">
        <v>1416966</v>
      </c>
      <c r="AM31" s="40">
        <v>0</v>
      </c>
      <c r="AN31" s="40">
        <v>0</v>
      </c>
      <c r="AO31" s="4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AO77"/>
  <sheetViews>
    <sheetView workbookViewId="0">
      <selection activeCell="A31" sqref="A31"/>
    </sheetView>
  </sheetViews>
  <sheetFormatPr defaultRowHeight="13.5"/>
  <cols>
    <col min="1" max="1" width="54.625" style="40" bestFit="1" customWidth="1"/>
    <col min="2" max="4" width="13.875" style="40" hidden="1" customWidth="1"/>
    <col min="5" max="5" width="13.875" style="40" bestFit="1" customWidth="1"/>
    <col min="6" max="8" width="13.875" style="40" hidden="1" customWidth="1"/>
    <col min="9" max="9" width="13.875" style="40" bestFit="1" customWidth="1"/>
    <col min="10" max="12" width="13.875" style="40" hidden="1" customWidth="1"/>
    <col min="13" max="13" width="13.875" style="40" bestFit="1" customWidth="1"/>
    <col min="14" max="16" width="13.875" style="40" hidden="1" customWidth="1"/>
    <col min="17" max="17" width="13.875" style="40" bestFit="1" customWidth="1"/>
    <col min="18" max="20" width="13.875" style="40" hidden="1" customWidth="1"/>
    <col min="21" max="21" width="13.875" style="40" bestFit="1" customWidth="1"/>
    <col min="22" max="24" width="13.875" style="40" hidden="1" customWidth="1"/>
    <col min="25" max="25" width="13.875" style="40" bestFit="1" customWidth="1"/>
    <col min="26" max="28" width="13.875" style="40" hidden="1" customWidth="1"/>
    <col min="29" max="29" width="13.875" style="40" bestFit="1" customWidth="1"/>
    <col min="30" max="32" width="13.875" style="40" hidden="1" customWidth="1"/>
    <col min="33" max="33" width="13.875" style="40" bestFit="1" customWidth="1"/>
    <col min="34" max="36" width="13.875" style="40" hidden="1" customWidth="1"/>
    <col min="37" max="37" width="13.875" style="40" bestFit="1" customWidth="1"/>
    <col min="38" max="38" width="12.75" style="40" hidden="1" customWidth="1"/>
    <col min="39" max="40" width="13.875" style="40" bestFit="1" customWidth="1"/>
    <col min="41" max="41" width="9.5" style="40" hidden="1" customWidth="1"/>
    <col min="42" max="16384" width="9" style="40"/>
  </cols>
  <sheetData>
    <row r="1" spans="1:41">
      <c r="A1" s="40">
        <v>300144</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20150630</v>
      </c>
      <c r="P1" s="40">
        <v>20150331</v>
      </c>
      <c r="Q1" s="40">
        <v>20141231</v>
      </c>
      <c r="R1" s="40">
        <v>20140930</v>
      </c>
      <c r="S1" s="40">
        <v>20140630</v>
      </c>
      <c r="T1" s="40">
        <v>20140331</v>
      </c>
      <c r="U1" s="40">
        <v>20131231</v>
      </c>
      <c r="V1" s="40">
        <v>20130930</v>
      </c>
      <c r="W1" s="40">
        <v>20130630</v>
      </c>
      <c r="X1" s="40">
        <v>20130331</v>
      </c>
      <c r="Y1" s="40">
        <v>20121231</v>
      </c>
      <c r="Z1" s="40">
        <v>20120930</v>
      </c>
      <c r="AA1" s="40">
        <v>20120630</v>
      </c>
      <c r="AB1" s="40">
        <v>20120331</v>
      </c>
      <c r="AC1" s="40">
        <v>20111231</v>
      </c>
      <c r="AD1" s="40">
        <v>20110930</v>
      </c>
      <c r="AE1" s="40">
        <v>20110630</v>
      </c>
      <c r="AF1" s="40">
        <v>20110331</v>
      </c>
      <c r="AG1" s="40">
        <v>20101231</v>
      </c>
      <c r="AH1" s="40">
        <v>20100930</v>
      </c>
      <c r="AI1" s="40">
        <v>20100630</v>
      </c>
      <c r="AJ1" s="40">
        <v>20100331</v>
      </c>
      <c r="AK1" s="40">
        <v>20091231</v>
      </c>
      <c r="AL1" s="40">
        <v>20090930</v>
      </c>
      <c r="AM1" s="40">
        <v>20081231</v>
      </c>
      <c r="AN1" s="40">
        <v>20071231</v>
      </c>
      <c r="AO1" s="40">
        <v>19700101</v>
      </c>
    </row>
    <row r="2" spans="1:41">
      <c r="A2" s="40" t="s">
        <v>105</v>
      </c>
      <c r="B2" s="40" t="s">
        <v>106</v>
      </c>
      <c r="C2" s="40" t="s">
        <v>106</v>
      </c>
      <c r="D2" s="40" t="s">
        <v>106</v>
      </c>
      <c r="E2" s="40" t="s">
        <v>106</v>
      </c>
      <c r="F2" s="40" t="s">
        <v>106</v>
      </c>
      <c r="G2" s="40" t="s">
        <v>106</v>
      </c>
      <c r="H2" s="40" t="s">
        <v>106</v>
      </c>
      <c r="I2" s="40" t="s">
        <v>106</v>
      </c>
      <c r="J2" s="40" t="s">
        <v>106</v>
      </c>
      <c r="K2" s="40" t="s">
        <v>106</v>
      </c>
      <c r="L2" s="40" t="s">
        <v>106</v>
      </c>
      <c r="M2" s="40" t="s">
        <v>106</v>
      </c>
      <c r="N2" s="40" t="s">
        <v>106</v>
      </c>
      <c r="O2" s="40" t="s">
        <v>106</v>
      </c>
      <c r="P2" s="40" t="s">
        <v>106</v>
      </c>
      <c r="Q2" s="40" t="s">
        <v>106</v>
      </c>
      <c r="R2" s="40" t="s">
        <v>106</v>
      </c>
      <c r="S2" s="40" t="s">
        <v>106</v>
      </c>
      <c r="T2" s="40" t="s">
        <v>106</v>
      </c>
      <c r="U2" s="40" t="s">
        <v>106</v>
      </c>
      <c r="V2" s="40" t="s">
        <v>106</v>
      </c>
      <c r="W2" s="40" t="s">
        <v>106</v>
      </c>
      <c r="X2" s="40" t="s">
        <v>106</v>
      </c>
      <c r="Y2" s="40" t="s">
        <v>106</v>
      </c>
      <c r="Z2" s="40" t="s">
        <v>106</v>
      </c>
      <c r="AA2" s="40" t="s">
        <v>106</v>
      </c>
      <c r="AB2" s="40" t="s">
        <v>106</v>
      </c>
      <c r="AC2" s="40" t="s">
        <v>106</v>
      </c>
      <c r="AD2" s="40" t="s">
        <v>106</v>
      </c>
      <c r="AE2" s="40" t="s">
        <v>106</v>
      </c>
      <c r="AF2" s="40" t="s">
        <v>106</v>
      </c>
      <c r="AG2" s="40" t="s">
        <v>106</v>
      </c>
      <c r="AH2" s="40" t="s">
        <v>106</v>
      </c>
      <c r="AI2" s="40" t="s">
        <v>106</v>
      </c>
      <c r="AJ2" s="40" t="s">
        <v>106</v>
      </c>
      <c r="AK2" s="40" t="s">
        <v>106</v>
      </c>
      <c r="AL2" s="40" t="s">
        <v>106</v>
      </c>
      <c r="AM2" s="40" t="s">
        <v>106</v>
      </c>
      <c r="AN2" s="40" t="s">
        <v>106</v>
      </c>
    </row>
    <row r="3" spans="1:41">
      <c r="A3" s="40" t="s">
        <v>219</v>
      </c>
    </row>
    <row r="4" spans="1:41">
      <c r="A4" s="40" t="s">
        <v>220</v>
      </c>
      <c r="B4" s="40">
        <v>2762208711.4099998</v>
      </c>
      <c r="C4" s="40">
        <v>1752504191.05</v>
      </c>
      <c r="D4" s="40">
        <v>898078454.54999995</v>
      </c>
      <c r="E4" s="40">
        <v>3575789215.4099998</v>
      </c>
      <c r="F4" s="40">
        <v>2710060731.5999999</v>
      </c>
      <c r="G4" s="40">
        <v>1585645654.28</v>
      </c>
      <c r="H4" s="40">
        <v>789415861.42999995</v>
      </c>
      <c r="I4" s="40">
        <v>2797783278.29</v>
      </c>
      <c r="J4" s="40">
        <v>2374407011.3000002</v>
      </c>
      <c r="K4" s="40">
        <v>1345048560.1700001</v>
      </c>
      <c r="L4" s="40">
        <v>605777191.86000001</v>
      </c>
      <c r="M4" s="40">
        <v>1723082214.6099999</v>
      </c>
      <c r="N4" s="40">
        <v>1216926690.5599999</v>
      </c>
      <c r="O4" s="40">
        <v>594954105.87</v>
      </c>
      <c r="P4" s="40">
        <v>233900117.86000001</v>
      </c>
      <c r="Q4" s="40">
        <v>941202971.82000005</v>
      </c>
      <c r="R4" s="40">
        <v>728019843.16999996</v>
      </c>
      <c r="S4" s="40">
        <v>399383876.51999998</v>
      </c>
      <c r="T4" s="40">
        <v>154952342.97</v>
      </c>
      <c r="U4" s="40">
        <v>676527597.10000002</v>
      </c>
      <c r="V4" s="40">
        <v>497135069.55000001</v>
      </c>
      <c r="W4" s="40">
        <v>275705194.69</v>
      </c>
      <c r="X4" s="40">
        <v>110276129.90000001</v>
      </c>
      <c r="Y4" s="40">
        <v>599209063.59000003</v>
      </c>
      <c r="Z4" s="40">
        <v>455073832.07999998</v>
      </c>
      <c r="AA4" s="40">
        <v>240902795.91999999</v>
      </c>
      <c r="AB4" s="40">
        <v>75056793.939999998</v>
      </c>
      <c r="AC4" s="40">
        <v>504470939.25</v>
      </c>
      <c r="AD4" s="40">
        <v>394440999.95999998</v>
      </c>
      <c r="AE4" s="40">
        <v>222254541.75</v>
      </c>
      <c r="AF4" s="40">
        <v>68092948.719999999</v>
      </c>
      <c r="AG4" s="40">
        <v>442316071.61000001</v>
      </c>
      <c r="AH4" s="40">
        <v>340195425.97000003</v>
      </c>
      <c r="AI4" s="40">
        <v>180579905.88</v>
      </c>
      <c r="AJ4" s="40">
        <v>49198560.850000001</v>
      </c>
      <c r="AK4" s="40">
        <v>275396606.56999999</v>
      </c>
      <c r="AL4" s="40">
        <v>203937587.56999999</v>
      </c>
      <c r="AM4" s="40">
        <v>193465176.62</v>
      </c>
      <c r="AN4" s="40">
        <v>120824813.09999999</v>
      </c>
      <c r="AO4" s="40">
        <v>0</v>
      </c>
    </row>
    <row r="5" spans="1:41">
      <c r="A5" s="40" t="s">
        <v>221</v>
      </c>
      <c r="B5" s="40">
        <v>0</v>
      </c>
      <c r="C5" s="40">
        <v>0</v>
      </c>
      <c r="D5" s="40">
        <v>0</v>
      </c>
      <c r="E5" s="40">
        <v>0</v>
      </c>
      <c r="F5" s="40">
        <v>0</v>
      </c>
      <c r="G5" s="40">
        <v>0</v>
      </c>
      <c r="H5" s="40">
        <v>0</v>
      </c>
      <c r="I5" s="40">
        <v>0</v>
      </c>
      <c r="J5" s="40">
        <v>0</v>
      </c>
      <c r="K5" s="40">
        <v>0</v>
      </c>
      <c r="L5" s="40">
        <v>0</v>
      </c>
      <c r="M5" s="40">
        <v>0</v>
      </c>
      <c r="N5" s="40">
        <v>0</v>
      </c>
      <c r="O5" s="40">
        <v>0</v>
      </c>
      <c r="P5" s="40">
        <v>0</v>
      </c>
      <c r="Q5" s="40">
        <v>0</v>
      </c>
      <c r="R5" s="40">
        <v>0</v>
      </c>
      <c r="S5" s="40">
        <v>0</v>
      </c>
      <c r="T5" s="40">
        <v>0</v>
      </c>
      <c r="U5" s="40">
        <v>0</v>
      </c>
      <c r="V5" s="40">
        <v>0</v>
      </c>
      <c r="W5" s="40">
        <v>0</v>
      </c>
      <c r="X5" s="40">
        <v>0</v>
      </c>
      <c r="Y5" s="40">
        <v>0</v>
      </c>
      <c r="Z5" s="40">
        <v>0</v>
      </c>
      <c r="AA5" s="40">
        <v>0</v>
      </c>
      <c r="AB5" s="40">
        <v>0</v>
      </c>
      <c r="AC5" s="40">
        <v>0</v>
      </c>
      <c r="AD5" s="40">
        <v>0</v>
      </c>
      <c r="AE5" s="40">
        <v>0</v>
      </c>
      <c r="AF5" s="40">
        <v>0</v>
      </c>
      <c r="AG5" s="40">
        <v>0</v>
      </c>
      <c r="AH5" s="40">
        <v>0</v>
      </c>
      <c r="AI5" s="40">
        <v>0</v>
      </c>
      <c r="AJ5" s="40">
        <v>0</v>
      </c>
      <c r="AK5" s="40">
        <v>0</v>
      </c>
      <c r="AL5" s="40">
        <v>0</v>
      </c>
      <c r="AM5" s="40">
        <v>0</v>
      </c>
      <c r="AN5" s="40">
        <v>0</v>
      </c>
      <c r="AO5" s="40">
        <v>0</v>
      </c>
    </row>
    <row r="6" spans="1:41">
      <c r="A6" s="40" t="s">
        <v>222</v>
      </c>
      <c r="B6" s="40">
        <v>66583506.390000001</v>
      </c>
      <c r="C6" s="40">
        <v>32789584.48</v>
      </c>
      <c r="D6" s="40">
        <v>20940028.43</v>
      </c>
      <c r="E6" s="40">
        <v>39689051.890000001</v>
      </c>
      <c r="F6" s="40">
        <v>39288619.289999999</v>
      </c>
      <c r="G6" s="40">
        <v>11129144.130000001</v>
      </c>
      <c r="H6" s="40">
        <v>4126076.05</v>
      </c>
      <c r="I6" s="40">
        <v>35750306.859999999</v>
      </c>
      <c r="J6" s="40">
        <v>33266502.98</v>
      </c>
      <c r="K6" s="40">
        <v>23752602.629999999</v>
      </c>
      <c r="L6" s="40">
        <v>8652583.8699999992</v>
      </c>
      <c r="M6" s="40">
        <v>59932054.07</v>
      </c>
      <c r="N6" s="40">
        <v>44437467.109999999</v>
      </c>
      <c r="O6" s="40">
        <v>35381034.479999997</v>
      </c>
      <c r="P6" s="40">
        <v>23143600.129999999</v>
      </c>
      <c r="Q6" s="40">
        <v>46482270.890000001</v>
      </c>
      <c r="R6" s="40">
        <v>27690039.460000001</v>
      </c>
      <c r="S6" s="40">
        <v>25615762.57</v>
      </c>
      <c r="T6" s="40">
        <v>9350644.9800000004</v>
      </c>
      <c r="U6" s="40">
        <v>69069679.959999993</v>
      </c>
      <c r="V6" s="40">
        <v>55043839.840000004</v>
      </c>
      <c r="W6" s="40">
        <v>48984746.130000003</v>
      </c>
      <c r="X6" s="40">
        <v>39529438.32</v>
      </c>
      <c r="Y6" s="40">
        <v>99857152.959999993</v>
      </c>
      <c r="Z6" s="40">
        <v>80107123.870000005</v>
      </c>
      <c r="AA6" s="40">
        <v>69676042.719999999</v>
      </c>
      <c r="AB6" s="40">
        <v>42478944.450000003</v>
      </c>
      <c r="AC6" s="40">
        <v>51410621.289999999</v>
      </c>
      <c r="AD6" s="40">
        <v>44760098.07</v>
      </c>
      <c r="AE6" s="40">
        <v>30542452.68</v>
      </c>
      <c r="AF6" s="40">
        <v>30199338.59</v>
      </c>
      <c r="AG6" s="40">
        <v>19216183.260000002</v>
      </c>
      <c r="AH6" s="40">
        <v>5716990.6100000003</v>
      </c>
      <c r="AI6" s="40">
        <v>3751675.22</v>
      </c>
      <c r="AJ6" s="40">
        <v>2535897.36</v>
      </c>
      <c r="AK6" s="40">
        <v>262859737.43000001</v>
      </c>
      <c r="AL6" s="40">
        <v>180300738.15000001</v>
      </c>
      <c r="AM6" s="40">
        <v>155119086.38</v>
      </c>
      <c r="AN6" s="40">
        <v>269908699.98000002</v>
      </c>
      <c r="AO6" s="40">
        <v>0</v>
      </c>
    </row>
    <row r="7" spans="1:41">
      <c r="A7" s="40" t="s">
        <v>223</v>
      </c>
      <c r="B7" s="40">
        <v>2828792217.8000002</v>
      </c>
      <c r="C7" s="40">
        <v>1785293775.53</v>
      </c>
      <c r="D7" s="40">
        <v>919018482.98000002</v>
      </c>
      <c r="E7" s="40">
        <v>3615478267.3000002</v>
      </c>
      <c r="F7" s="40">
        <v>2749349350.8899999</v>
      </c>
      <c r="G7" s="40">
        <v>1596774798.4100001</v>
      </c>
      <c r="H7" s="40">
        <v>793541937.48000002</v>
      </c>
      <c r="I7" s="40">
        <v>2833533585.1500001</v>
      </c>
      <c r="J7" s="40">
        <v>2407673514.2800002</v>
      </c>
      <c r="K7" s="40">
        <v>1368801162.8</v>
      </c>
      <c r="L7" s="40">
        <v>614429775.73000002</v>
      </c>
      <c r="M7" s="40">
        <v>1783014268.6800001</v>
      </c>
      <c r="N7" s="40">
        <v>1261364157.6700001</v>
      </c>
      <c r="O7" s="40">
        <v>630335140.35000002</v>
      </c>
      <c r="P7" s="40">
        <v>257043717.99000001</v>
      </c>
      <c r="Q7" s="40">
        <v>987685242.71000004</v>
      </c>
      <c r="R7" s="40">
        <v>755709882.63</v>
      </c>
      <c r="S7" s="40">
        <v>424999639.08999997</v>
      </c>
      <c r="T7" s="40">
        <v>164302987.94999999</v>
      </c>
      <c r="U7" s="40">
        <v>745597277.05999994</v>
      </c>
      <c r="V7" s="40">
        <v>552178909.38999999</v>
      </c>
      <c r="W7" s="40">
        <v>324689940.81999999</v>
      </c>
      <c r="X7" s="40">
        <v>149805568.22</v>
      </c>
      <c r="Y7" s="40">
        <v>699066216.54999995</v>
      </c>
      <c r="Z7" s="40">
        <v>535180955.94999999</v>
      </c>
      <c r="AA7" s="40">
        <v>310578838.63999999</v>
      </c>
      <c r="AB7" s="40">
        <v>117535738.39</v>
      </c>
      <c r="AC7" s="40">
        <v>555881560.53999996</v>
      </c>
      <c r="AD7" s="40">
        <v>439201098.02999997</v>
      </c>
      <c r="AE7" s="40">
        <v>252796994.43000001</v>
      </c>
      <c r="AF7" s="40">
        <v>98292287.310000002</v>
      </c>
      <c r="AG7" s="40">
        <v>461532254.87</v>
      </c>
      <c r="AH7" s="40">
        <v>345912416.57999998</v>
      </c>
      <c r="AI7" s="40">
        <v>184331581.09999999</v>
      </c>
      <c r="AJ7" s="40">
        <v>51734458.210000001</v>
      </c>
      <c r="AK7" s="40">
        <v>538256344</v>
      </c>
      <c r="AL7" s="40">
        <v>384238325.72000003</v>
      </c>
      <c r="AM7" s="40">
        <v>348584263</v>
      </c>
      <c r="AN7" s="40">
        <v>390733513.07999998</v>
      </c>
      <c r="AO7" s="40">
        <v>0</v>
      </c>
    </row>
    <row r="8" spans="1:41">
      <c r="A8" s="40" t="s">
        <v>224</v>
      </c>
      <c r="B8" s="40">
        <v>634572676.91999996</v>
      </c>
      <c r="C8" s="40">
        <v>366705440.95999998</v>
      </c>
      <c r="D8" s="40">
        <v>191951522.34999999</v>
      </c>
      <c r="E8" s="40">
        <v>805102783.23000002</v>
      </c>
      <c r="F8" s="40">
        <v>725834969.89999998</v>
      </c>
      <c r="G8" s="40">
        <v>419495427.89999998</v>
      </c>
      <c r="H8" s="40">
        <v>184800066.77000001</v>
      </c>
      <c r="I8" s="40">
        <v>743282756.22000003</v>
      </c>
      <c r="J8" s="40">
        <v>759922301.28999996</v>
      </c>
      <c r="K8" s="40">
        <v>434785772.17000002</v>
      </c>
      <c r="L8" s="40">
        <v>163373365.03</v>
      </c>
      <c r="M8" s="40">
        <v>297833419.16000003</v>
      </c>
      <c r="N8" s="40">
        <v>150233028.02000001</v>
      </c>
      <c r="O8" s="40">
        <v>58297635.479999997</v>
      </c>
      <c r="P8" s="40">
        <v>19473135.16</v>
      </c>
      <c r="Q8" s="40">
        <v>102257869.53</v>
      </c>
      <c r="R8" s="40">
        <v>69327786.579999998</v>
      </c>
      <c r="S8" s="40">
        <v>45913630.259999998</v>
      </c>
      <c r="T8" s="40">
        <v>15191626.24</v>
      </c>
      <c r="U8" s="40">
        <v>66128303.619999997</v>
      </c>
      <c r="V8" s="40">
        <v>34534774.579999998</v>
      </c>
      <c r="W8" s="40">
        <v>15474661.67</v>
      </c>
      <c r="X8" s="40">
        <v>6753919.6399999997</v>
      </c>
      <c r="Y8" s="40">
        <v>65084359.539999999</v>
      </c>
      <c r="Z8" s="40">
        <v>45205514.270000003</v>
      </c>
      <c r="AA8" s="40">
        <v>22039606.949999999</v>
      </c>
      <c r="AB8" s="40">
        <v>6561043.96</v>
      </c>
      <c r="AC8" s="40">
        <v>43295103.490000002</v>
      </c>
      <c r="AD8" s="40">
        <v>41955305.240000002</v>
      </c>
      <c r="AE8" s="40">
        <v>18454699.140000001</v>
      </c>
      <c r="AF8" s="40">
        <v>4701004.5199999996</v>
      </c>
      <c r="AG8" s="40">
        <v>47935442.890000001</v>
      </c>
      <c r="AH8" s="40">
        <v>30128377.829999998</v>
      </c>
      <c r="AI8" s="40">
        <v>16946058.199999999</v>
      </c>
      <c r="AJ8" s="40">
        <v>9285018.7200000007</v>
      </c>
      <c r="AK8" s="40">
        <v>35858616.630000003</v>
      </c>
      <c r="AL8" s="40">
        <v>21529674.77</v>
      </c>
      <c r="AM8" s="40">
        <v>15040811.369999999</v>
      </c>
      <c r="AN8" s="40">
        <v>15454844.9</v>
      </c>
      <c r="AO8" s="40">
        <v>0</v>
      </c>
    </row>
    <row r="9" spans="1:41">
      <c r="A9" s="40" t="s">
        <v>225</v>
      </c>
      <c r="B9" s="40">
        <v>198606131.16</v>
      </c>
      <c r="C9" s="40">
        <v>132053372.26000001</v>
      </c>
      <c r="D9" s="40">
        <v>74218321.590000004</v>
      </c>
      <c r="E9" s="40">
        <v>261968591.91</v>
      </c>
      <c r="F9" s="40">
        <v>184261513.08000001</v>
      </c>
      <c r="G9" s="40">
        <v>120774757.94</v>
      </c>
      <c r="H9" s="40">
        <v>65986394.060000002</v>
      </c>
      <c r="I9" s="40">
        <v>211200422.69999999</v>
      </c>
      <c r="J9" s="40">
        <v>143669057.77000001</v>
      </c>
      <c r="K9" s="40">
        <v>94772304.049999997</v>
      </c>
      <c r="L9" s="40">
        <v>47293900.060000002</v>
      </c>
      <c r="M9" s="40">
        <v>173674829.72999999</v>
      </c>
      <c r="N9" s="40">
        <v>102730853</v>
      </c>
      <c r="O9" s="40">
        <v>64613845.700000003</v>
      </c>
      <c r="P9" s="40">
        <v>26025297.07</v>
      </c>
      <c r="Q9" s="40">
        <v>109764543.59</v>
      </c>
      <c r="R9" s="40">
        <v>69556637.010000005</v>
      </c>
      <c r="S9" s="40">
        <v>40649747.57</v>
      </c>
      <c r="T9" s="40">
        <v>17607389.550000001</v>
      </c>
      <c r="U9" s="40">
        <v>68087192.400000006</v>
      </c>
      <c r="V9" s="40">
        <v>43549436.68</v>
      </c>
      <c r="W9" s="40">
        <v>26357307.989999998</v>
      </c>
      <c r="X9" s="40">
        <v>12096096.439999999</v>
      </c>
      <c r="Y9" s="40">
        <v>68589084.620000005</v>
      </c>
      <c r="Z9" s="40">
        <v>46092435.43</v>
      </c>
      <c r="AA9" s="40">
        <v>26875083.879999999</v>
      </c>
      <c r="AB9" s="40">
        <v>11982180.82</v>
      </c>
      <c r="AC9" s="40">
        <v>50420443.920000002</v>
      </c>
      <c r="AD9" s="40">
        <v>31135562.16</v>
      </c>
      <c r="AE9" s="40">
        <v>20157862.300000001</v>
      </c>
      <c r="AF9" s="40">
        <v>11009171.060000001</v>
      </c>
      <c r="AG9" s="40">
        <v>30986853.210000001</v>
      </c>
      <c r="AH9" s="40">
        <v>22034153.390000001</v>
      </c>
      <c r="AI9" s="40">
        <v>15145441.460000001</v>
      </c>
      <c r="AJ9" s="40">
        <v>12623835.49</v>
      </c>
      <c r="AK9" s="40">
        <v>19336232</v>
      </c>
      <c r="AL9" s="40">
        <v>14371170.619999999</v>
      </c>
      <c r="AM9" s="40">
        <v>13388553.1</v>
      </c>
      <c r="AN9" s="40">
        <v>12381657.6</v>
      </c>
      <c r="AO9" s="40">
        <v>0</v>
      </c>
    </row>
    <row r="10" spans="1:41">
      <c r="A10" s="40" t="s">
        <v>226</v>
      </c>
      <c r="B10" s="40">
        <v>317597411.25</v>
      </c>
      <c r="C10" s="40">
        <v>198617321.36000001</v>
      </c>
      <c r="D10" s="40">
        <v>77000777.469999999</v>
      </c>
      <c r="E10" s="40">
        <v>365818980.60000002</v>
      </c>
      <c r="F10" s="40">
        <v>272695244.27999997</v>
      </c>
      <c r="G10" s="40">
        <v>180912671.84999999</v>
      </c>
      <c r="H10" s="40">
        <v>66825872.990000002</v>
      </c>
      <c r="I10" s="40">
        <v>344751845.97000003</v>
      </c>
      <c r="J10" s="40">
        <v>215748294.61000001</v>
      </c>
      <c r="K10" s="40">
        <v>134904284.61000001</v>
      </c>
      <c r="L10" s="40">
        <v>52795911.689999998</v>
      </c>
      <c r="M10" s="40">
        <v>250141411.53999999</v>
      </c>
      <c r="N10" s="40">
        <v>153926387.72999999</v>
      </c>
      <c r="O10" s="40">
        <v>84009650.730000004</v>
      </c>
      <c r="P10" s="40">
        <v>26848584.969999999</v>
      </c>
      <c r="Q10" s="40">
        <v>172024829.97999999</v>
      </c>
      <c r="R10" s="40">
        <v>122783071.23</v>
      </c>
      <c r="S10" s="40">
        <v>72130316.930000007</v>
      </c>
      <c r="T10" s="40">
        <v>28199942.379999999</v>
      </c>
      <c r="U10" s="40">
        <v>130137083.98999999</v>
      </c>
      <c r="V10" s="40">
        <v>81175365.370000005</v>
      </c>
      <c r="W10" s="40">
        <v>42977367.82</v>
      </c>
      <c r="X10" s="40">
        <v>18462925.760000002</v>
      </c>
      <c r="Y10" s="40">
        <v>111544288.01000001</v>
      </c>
      <c r="Z10" s="40">
        <v>73845370.099999994</v>
      </c>
      <c r="AA10" s="40">
        <v>36525465.25</v>
      </c>
      <c r="AB10" s="40">
        <v>14805304.23</v>
      </c>
      <c r="AC10" s="40">
        <v>96914556.099999994</v>
      </c>
      <c r="AD10" s="40">
        <v>60970361.740000002</v>
      </c>
      <c r="AE10" s="40">
        <v>29266031.899999999</v>
      </c>
      <c r="AF10" s="40">
        <v>10979595.359999999</v>
      </c>
      <c r="AG10" s="40">
        <v>77391089.760000005</v>
      </c>
      <c r="AH10" s="40">
        <v>47805086.93</v>
      </c>
      <c r="AI10" s="40">
        <v>14966103.869999999</v>
      </c>
      <c r="AJ10" s="40">
        <v>7411622.9299999997</v>
      </c>
      <c r="AK10" s="40">
        <v>56485475.049999997</v>
      </c>
      <c r="AL10" s="40">
        <v>43525754.859999999</v>
      </c>
      <c r="AM10" s="40">
        <v>24025812.75</v>
      </c>
      <c r="AN10" s="40">
        <v>10070061.460000001</v>
      </c>
      <c r="AO10" s="40">
        <v>0</v>
      </c>
    </row>
    <row r="11" spans="1:41">
      <c r="A11" s="40" t="s">
        <v>227</v>
      </c>
      <c r="B11" s="40">
        <v>251727110.88999999</v>
      </c>
      <c r="C11" s="40">
        <v>239861625.74000001</v>
      </c>
      <c r="D11" s="40">
        <v>107925598.09999999</v>
      </c>
      <c r="E11" s="40">
        <v>418571042.18000001</v>
      </c>
      <c r="F11" s="40">
        <v>213934833.25</v>
      </c>
      <c r="G11" s="40">
        <v>178413071.72999999</v>
      </c>
      <c r="H11" s="40">
        <v>91419818.920000002</v>
      </c>
      <c r="I11" s="40">
        <v>504046868.08999997</v>
      </c>
      <c r="J11" s="40">
        <v>205457547.37</v>
      </c>
      <c r="K11" s="40">
        <v>131006972.64</v>
      </c>
      <c r="L11" s="40">
        <v>63750947.32</v>
      </c>
      <c r="M11" s="40">
        <v>146043480.88999999</v>
      </c>
      <c r="N11" s="40">
        <v>72101342.489999995</v>
      </c>
      <c r="O11" s="40">
        <v>29200225.710000001</v>
      </c>
      <c r="P11" s="40">
        <v>15033599.49</v>
      </c>
      <c r="Q11" s="40">
        <v>75635406.239999995</v>
      </c>
      <c r="R11" s="40">
        <v>65271280.609999999</v>
      </c>
      <c r="S11" s="40">
        <v>33728195.640000001</v>
      </c>
      <c r="T11" s="40">
        <v>15333760.449999999</v>
      </c>
      <c r="U11" s="40">
        <v>51898036.219999999</v>
      </c>
      <c r="V11" s="40">
        <v>45656487.369999997</v>
      </c>
      <c r="W11" s="40">
        <v>27685941.649999999</v>
      </c>
      <c r="X11" s="40">
        <v>16298165.869999999</v>
      </c>
      <c r="Y11" s="40">
        <v>58297553.670000002</v>
      </c>
      <c r="Z11" s="40">
        <v>119744588.53</v>
      </c>
      <c r="AA11" s="40">
        <v>29731640.16</v>
      </c>
      <c r="AB11" s="40">
        <v>12208564.890000001</v>
      </c>
      <c r="AC11" s="40">
        <v>70299340.459999993</v>
      </c>
      <c r="AD11" s="40">
        <v>37950799.399999999</v>
      </c>
      <c r="AE11" s="40">
        <v>27671165.420000002</v>
      </c>
      <c r="AF11" s="40">
        <v>16426742.529999999</v>
      </c>
      <c r="AG11" s="40">
        <v>54858963.240000002</v>
      </c>
      <c r="AH11" s="40">
        <v>24567615.920000002</v>
      </c>
      <c r="AI11" s="40">
        <v>16675449.289999999</v>
      </c>
      <c r="AJ11" s="40">
        <v>9536713.25</v>
      </c>
      <c r="AK11" s="40">
        <v>275863777.36000001</v>
      </c>
      <c r="AL11" s="40">
        <v>193637746.18000001</v>
      </c>
      <c r="AM11" s="40">
        <v>197409301.71000001</v>
      </c>
      <c r="AN11" s="40">
        <v>97561104.900000006</v>
      </c>
      <c r="AO11" s="40">
        <v>0</v>
      </c>
    </row>
    <row r="12" spans="1:41">
      <c r="A12" s="40" t="s">
        <v>228</v>
      </c>
      <c r="B12" s="40">
        <v>1402503330.22</v>
      </c>
      <c r="C12" s="40">
        <v>937237760.32000005</v>
      </c>
      <c r="D12" s="40">
        <v>451096219.50999999</v>
      </c>
      <c r="E12" s="40">
        <v>1851461397.9200001</v>
      </c>
      <c r="F12" s="40">
        <v>1396726560.51</v>
      </c>
      <c r="G12" s="40">
        <v>899595929.41999996</v>
      </c>
      <c r="H12" s="40">
        <v>409032152.74000001</v>
      </c>
      <c r="I12" s="40">
        <v>1803281892.98</v>
      </c>
      <c r="J12" s="40">
        <v>1324797201.04</v>
      </c>
      <c r="K12" s="40">
        <v>795469333.47000003</v>
      </c>
      <c r="L12" s="40">
        <v>327214124.10000002</v>
      </c>
      <c r="M12" s="40">
        <v>867693141.32000005</v>
      </c>
      <c r="N12" s="40">
        <v>478991611.24000001</v>
      </c>
      <c r="O12" s="40">
        <v>236121357.62</v>
      </c>
      <c r="P12" s="40">
        <v>87380616.689999998</v>
      </c>
      <c r="Q12" s="40">
        <v>459682649.33999997</v>
      </c>
      <c r="R12" s="40">
        <v>326938775.43000001</v>
      </c>
      <c r="S12" s="40">
        <v>192421890.40000001</v>
      </c>
      <c r="T12" s="40">
        <v>76332718.620000005</v>
      </c>
      <c r="U12" s="40">
        <v>316250616.23000002</v>
      </c>
      <c r="V12" s="40">
        <v>204916064</v>
      </c>
      <c r="W12" s="40">
        <v>112495279.13</v>
      </c>
      <c r="X12" s="40">
        <v>53611107.710000001</v>
      </c>
      <c r="Y12" s="40">
        <v>303515285.83999997</v>
      </c>
      <c r="Z12" s="40">
        <v>284887908.32999998</v>
      </c>
      <c r="AA12" s="40">
        <v>115171796.23999999</v>
      </c>
      <c r="AB12" s="40">
        <v>45557093.899999999</v>
      </c>
      <c r="AC12" s="40">
        <v>260929443.97</v>
      </c>
      <c r="AD12" s="40">
        <v>172012028.53999999</v>
      </c>
      <c r="AE12" s="40">
        <v>95549758.760000005</v>
      </c>
      <c r="AF12" s="40">
        <v>43116513.469999999</v>
      </c>
      <c r="AG12" s="40">
        <v>211172349.09999999</v>
      </c>
      <c r="AH12" s="40">
        <v>124535234.06999999</v>
      </c>
      <c r="AI12" s="40">
        <v>63733052.82</v>
      </c>
      <c r="AJ12" s="40">
        <v>38857190.390000001</v>
      </c>
      <c r="AK12" s="40">
        <v>387544101.04000002</v>
      </c>
      <c r="AL12" s="40">
        <v>273064346.43000001</v>
      </c>
      <c r="AM12" s="40">
        <v>249864478.93000001</v>
      </c>
      <c r="AN12" s="40">
        <v>135467668.86000001</v>
      </c>
      <c r="AO12" s="40">
        <v>0</v>
      </c>
    </row>
    <row r="13" spans="1:41">
      <c r="A13" s="40" t="s">
        <v>229</v>
      </c>
      <c r="B13" s="40">
        <v>1426288887.5799999</v>
      </c>
      <c r="C13" s="40">
        <v>848056015.21000004</v>
      </c>
      <c r="D13" s="40">
        <v>467922263.47000003</v>
      </c>
      <c r="E13" s="40">
        <v>1764016869.3800001</v>
      </c>
      <c r="F13" s="40">
        <v>1352622790.3800001</v>
      </c>
      <c r="G13" s="40">
        <v>697178868.99000001</v>
      </c>
      <c r="H13" s="40">
        <v>384509784.74000001</v>
      </c>
      <c r="I13" s="40">
        <v>1030251692.17</v>
      </c>
      <c r="J13" s="40">
        <v>1082876313.24</v>
      </c>
      <c r="K13" s="40">
        <v>573331829.33000004</v>
      </c>
      <c r="L13" s="40">
        <v>287215651.63</v>
      </c>
      <c r="M13" s="40">
        <v>915321127.36000001</v>
      </c>
      <c r="N13" s="40">
        <v>782372546.42999995</v>
      </c>
      <c r="O13" s="40">
        <v>394213782.73000002</v>
      </c>
      <c r="P13" s="40">
        <v>169663101.30000001</v>
      </c>
      <c r="Q13" s="40">
        <v>528002593.37</v>
      </c>
      <c r="R13" s="40">
        <v>428771107.19999999</v>
      </c>
      <c r="S13" s="40">
        <v>232577748.69</v>
      </c>
      <c r="T13" s="40">
        <v>87970269.329999998</v>
      </c>
      <c r="U13" s="40">
        <v>429346660.82999998</v>
      </c>
      <c r="V13" s="40">
        <v>347262845.38999999</v>
      </c>
      <c r="W13" s="40">
        <v>212194661.69</v>
      </c>
      <c r="X13" s="40">
        <v>96194460.510000005</v>
      </c>
      <c r="Y13" s="40">
        <v>395550930.70999998</v>
      </c>
      <c r="Z13" s="40">
        <v>250293047.62</v>
      </c>
      <c r="AA13" s="40">
        <v>195407042.40000001</v>
      </c>
      <c r="AB13" s="40">
        <v>71978644.489999995</v>
      </c>
      <c r="AC13" s="40">
        <v>294952116.56999999</v>
      </c>
      <c r="AD13" s="40">
        <v>267189069.49000001</v>
      </c>
      <c r="AE13" s="40">
        <v>157247235.66999999</v>
      </c>
      <c r="AF13" s="40">
        <v>55175773.840000004</v>
      </c>
      <c r="AG13" s="40">
        <v>250359905.77000001</v>
      </c>
      <c r="AH13" s="40">
        <v>221377182.50999999</v>
      </c>
      <c r="AI13" s="40">
        <v>120598528.28</v>
      </c>
      <c r="AJ13" s="40">
        <v>12877267.82</v>
      </c>
      <c r="AK13" s="40">
        <v>150712242.96000001</v>
      </c>
      <c r="AL13" s="40">
        <v>111173979.29000001</v>
      </c>
      <c r="AM13" s="40">
        <v>98719784.069999993</v>
      </c>
      <c r="AN13" s="40">
        <v>255265844.22</v>
      </c>
      <c r="AO13" s="40">
        <v>0</v>
      </c>
    </row>
    <row r="14" spans="1:41">
      <c r="A14" s="40" t="s">
        <v>230</v>
      </c>
    </row>
    <row r="15" spans="1:41">
      <c r="A15" s="40" t="s">
        <v>231</v>
      </c>
      <c r="B15" s="40">
        <v>510450000</v>
      </c>
      <c r="C15" s="40">
        <v>266520000</v>
      </c>
      <c r="D15" s="40">
        <v>259330000</v>
      </c>
      <c r="E15" s="40">
        <v>990929484.48000002</v>
      </c>
      <c r="F15" s="40">
        <v>720779333.33000004</v>
      </c>
      <c r="G15" s="40">
        <v>543169333.33000004</v>
      </c>
      <c r="H15" s="40">
        <v>351912170.31</v>
      </c>
      <c r="I15" s="40">
        <v>1101745010.6800001</v>
      </c>
      <c r="J15" s="40">
        <v>680000000</v>
      </c>
      <c r="K15" s="40">
        <v>261000000</v>
      </c>
      <c r="L15" s="40">
        <v>0</v>
      </c>
      <c r="M15" s="40">
        <v>625140000</v>
      </c>
      <c r="N15" s="40">
        <v>11000000</v>
      </c>
      <c r="O15" s="40">
        <v>11002072.810000001</v>
      </c>
      <c r="P15" s="40">
        <v>0</v>
      </c>
      <c r="Q15" s="40">
        <v>450000000</v>
      </c>
      <c r="R15" s="40">
        <v>450000000</v>
      </c>
      <c r="S15" s="40">
        <v>450000000</v>
      </c>
      <c r="T15" s="40">
        <v>350000000</v>
      </c>
      <c r="U15" s="40">
        <v>1854000000</v>
      </c>
      <c r="V15" s="40">
        <v>1144000000</v>
      </c>
      <c r="W15" s="40">
        <v>388000000</v>
      </c>
      <c r="X15" s="40">
        <v>71000000</v>
      </c>
      <c r="Y15" s="40">
        <v>0</v>
      </c>
      <c r="Z15" s="40">
        <v>0</v>
      </c>
      <c r="AA15" s="40">
        <v>0</v>
      </c>
      <c r="AB15" s="40">
        <v>0</v>
      </c>
      <c r="AC15" s="40">
        <v>0</v>
      </c>
      <c r="AD15" s="40">
        <v>0</v>
      </c>
      <c r="AE15" s="40">
        <v>0</v>
      </c>
      <c r="AF15" s="40">
        <v>0</v>
      </c>
      <c r="AG15" s="40">
        <v>0</v>
      </c>
      <c r="AH15" s="40">
        <v>0</v>
      </c>
      <c r="AI15" s="40">
        <v>0</v>
      </c>
      <c r="AJ15" s="40">
        <v>0</v>
      </c>
      <c r="AK15" s="40">
        <v>8740848.7899999991</v>
      </c>
      <c r="AL15" s="40">
        <v>8740848.7899999991</v>
      </c>
      <c r="AM15" s="40">
        <v>0</v>
      </c>
      <c r="AN15" s="40">
        <v>1927070.02</v>
      </c>
      <c r="AO15" s="40">
        <v>0</v>
      </c>
    </row>
    <row r="16" spans="1:41">
      <c r="A16" s="40" t="s">
        <v>232</v>
      </c>
      <c r="B16" s="40">
        <v>29252472.73</v>
      </c>
      <c r="C16" s="40">
        <v>18653815.32</v>
      </c>
      <c r="D16" s="40">
        <v>7847263.5800000001</v>
      </c>
      <c r="E16" s="40">
        <v>26266165.27</v>
      </c>
      <c r="F16" s="40">
        <v>19367358.25</v>
      </c>
      <c r="G16" s="40">
        <v>12549330.640000001</v>
      </c>
      <c r="H16" s="40">
        <v>6504859.0899999999</v>
      </c>
      <c r="I16" s="40">
        <v>15029618.68</v>
      </c>
      <c r="J16" s="40">
        <v>8740440.3000000007</v>
      </c>
      <c r="K16" s="40">
        <v>4637507.17</v>
      </c>
      <c r="L16" s="40">
        <v>2793216.99</v>
      </c>
      <c r="M16" s="40">
        <v>2530422.84</v>
      </c>
      <c r="N16" s="40">
        <v>1507463.11</v>
      </c>
      <c r="O16" s="40">
        <v>1100000</v>
      </c>
      <c r="P16" s="40">
        <v>0</v>
      </c>
      <c r="Q16" s="40">
        <v>3139129.74</v>
      </c>
      <c r="R16" s="40">
        <v>3139129.74</v>
      </c>
      <c r="S16" s="40">
        <v>3139129.74</v>
      </c>
      <c r="T16" s="40">
        <v>2625796.42</v>
      </c>
      <c r="U16" s="40">
        <v>10656664.34</v>
      </c>
      <c r="V16" s="40">
        <v>6762262.5199999996</v>
      </c>
      <c r="W16" s="40">
        <v>3988448.61</v>
      </c>
      <c r="X16" s="40">
        <v>396219.44</v>
      </c>
      <c r="Y16" s="40">
        <v>1100350.93</v>
      </c>
      <c r="Z16" s="40">
        <v>0</v>
      </c>
      <c r="AA16" s="40">
        <v>0</v>
      </c>
      <c r="AB16" s="40">
        <v>0</v>
      </c>
      <c r="AC16" s="40">
        <v>0</v>
      </c>
      <c r="AD16" s="40">
        <v>0</v>
      </c>
      <c r="AE16" s="40">
        <v>0</v>
      </c>
      <c r="AF16" s="40">
        <v>0</v>
      </c>
      <c r="AG16" s="40">
        <v>0</v>
      </c>
      <c r="AH16" s="40">
        <v>0</v>
      </c>
      <c r="AI16" s="40">
        <v>0</v>
      </c>
      <c r="AJ16" s="40">
        <v>0</v>
      </c>
      <c r="AK16" s="40">
        <v>0</v>
      </c>
      <c r="AL16" s="40">
        <v>0</v>
      </c>
      <c r="AM16" s="40">
        <v>85706.81</v>
      </c>
      <c r="AN16" s="40">
        <v>0</v>
      </c>
      <c r="AO16" s="40">
        <v>0</v>
      </c>
    </row>
    <row r="17" spans="1:41">
      <c r="A17" s="40" t="s">
        <v>233</v>
      </c>
      <c r="B17" s="40">
        <v>141476470.41</v>
      </c>
      <c r="C17" s="40">
        <v>141186119.83000001</v>
      </c>
      <c r="D17" s="40">
        <v>141013819.83000001</v>
      </c>
      <c r="E17" s="40">
        <v>18089330</v>
      </c>
      <c r="F17" s="40">
        <v>17851200</v>
      </c>
      <c r="G17" s="40">
        <v>17851200</v>
      </c>
      <c r="H17" s="40">
        <v>0</v>
      </c>
      <c r="I17" s="40">
        <v>10552751.4</v>
      </c>
      <c r="J17" s="40">
        <v>10586500</v>
      </c>
      <c r="K17" s="40">
        <v>10586500</v>
      </c>
      <c r="L17" s="40">
        <v>10571580</v>
      </c>
      <c r="M17" s="40">
        <v>118068046.02</v>
      </c>
      <c r="N17" s="40">
        <v>117757499.06</v>
      </c>
      <c r="O17" s="40">
        <v>1568</v>
      </c>
      <c r="P17" s="40">
        <v>1568</v>
      </c>
      <c r="Q17" s="40">
        <v>60940.26</v>
      </c>
      <c r="R17" s="40">
        <v>60940.26</v>
      </c>
      <c r="S17" s="40">
        <v>57017.18</v>
      </c>
      <c r="T17" s="40">
        <v>57017.18</v>
      </c>
      <c r="U17" s="40">
        <v>996723.28</v>
      </c>
      <c r="V17" s="40">
        <v>737218.09</v>
      </c>
      <c r="W17" s="40">
        <v>191488.19</v>
      </c>
      <c r="X17" s="40">
        <v>4000</v>
      </c>
      <c r="Y17" s="40">
        <v>91182.96</v>
      </c>
      <c r="Z17" s="40">
        <v>48000</v>
      </c>
      <c r="AA17" s="40">
        <v>48000</v>
      </c>
      <c r="AB17" s="40">
        <v>48000</v>
      </c>
      <c r="AC17" s="40">
        <v>0</v>
      </c>
      <c r="AD17" s="40">
        <v>246310</v>
      </c>
      <c r="AE17" s="40">
        <v>246310</v>
      </c>
      <c r="AF17" s="40">
        <v>240000</v>
      </c>
      <c r="AG17" s="40">
        <v>115834</v>
      </c>
      <c r="AH17" s="40">
        <v>0</v>
      </c>
      <c r="AI17" s="40">
        <v>0</v>
      </c>
      <c r="AJ17" s="40">
        <v>0</v>
      </c>
      <c r="AK17" s="40">
        <v>12660</v>
      </c>
      <c r="AL17" s="40">
        <v>0</v>
      </c>
      <c r="AM17" s="40">
        <v>0</v>
      </c>
      <c r="AN17" s="40">
        <v>29000</v>
      </c>
      <c r="AO17" s="40">
        <v>0</v>
      </c>
    </row>
    <row r="18" spans="1:41">
      <c r="A18" s="40" t="s">
        <v>234</v>
      </c>
      <c r="B18" s="40">
        <v>0</v>
      </c>
      <c r="C18" s="40">
        <v>0</v>
      </c>
      <c r="D18" s="40">
        <v>8197</v>
      </c>
      <c r="E18" s="40">
        <v>909473.05</v>
      </c>
      <c r="F18" s="40">
        <v>0</v>
      </c>
      <c r="G18" s="40">
        <v>0</v>
      </c>
      <c r="H18" s="40">
        <v>0</v>
      </c>
      <c r="I18" s="40">
        <v>0</v>
      </c>
      <c r="J18" s="40">
        <v>0</v>
      </c>
      <c r="K18" s="40">
        <v>0</v>
      </c>
      <c r="L18" s="40">
        <v>0</v>
      </c>
      <c r="M18" s="40">
        <v>0</v>
      </c>
      <c r="N18" s="40">
        <v>0</v>
      </c>
      <c r="O18" s="40">
        <v>0</v>
      </c>
      <c r="P18" s="40">
        <v>0</v>
      </c>
      <c r="Q18" s="40">
        <v>0</v>
      </c>
      <c r="R18" s="40">
        <v>0</v>
      </c>
      <c r="S18" s="40">
        <v>0</v>
      </c>
      <c r="T18" s="40">
        <v>0</v>
      </c>
      <c r="U18" s="40">
        <v>0</v>
      </c>
      <c r="V18" s="40">
        <v>0</v>
      </c>
      <c r="W18" s="40">
        <v>0</v>
      </c>
      <c r="X18" s="40">
        <v>0</v>
      </c>
      <c r="Y18" s="40">
        <v>0</v>
      </c>
      <c r="Z18" s="40">
        <v>0</v>
      </c>
      <c r="AA18" s="40">
        <v>0</v>
      </c>
      <c r="AB18" s="40">
        <v>0</v>
      </c>
      <c r="AC18" s="40">
        <v>0</v>
      </c>
      <c r="AD18" s="40">
        <v>0</v>
      </c>
      <c r="AE18" s="40">
        <v>0</v>
      </c>
      <c r="AF18" s="40">
        <v>0</v>
      </c>
      <c r="AG18" s="40">
        <v>0</v>
      </c>
      <c r="AH18" s="40">
        <v>0</v>
      </c>
      <c r="AI18" s="40">
        <v>0</v>
      </c>
      <c r="AJ18" s="40">
        <v>0</v>
      </c>
      <c r="AK18" s="40">
        <v>0</v>
      </c>
      <c r="AL18" s="40">
        <v>0</v>
      </c>
      <c r="AM18" s="40">
        <v>0</v>
      </c>
      <c r="AN18" s="40">
        <v>0</v>
      </c>
      <c r="AO18" s="40">
        <v>0</v>
      </c>
    </row>
    <row r="19" spans="1:41">
      <c r="A19" s="40" t="s">
        <v>235</v>
      </c>
      <c r="B19" s="40">
        <v>0</v>
      </c>
      <c r="C19" s="40">
        <v>0</v>
      </c>
      <c r="D19" s="40">
        <v>0</v>
      </c>
      <c r="E19" s="40">
        <v>0</v>
      </c>
      <c r="F19" s="40">
        <v>0</v>
      </c>
      <c r="G19" s="40">
        <v>0</v>
      </c>
      <c r="H19" s="40">
        <v>0</v>
      </c>
      <c r="I19" s="40">
        <v>0</v>
      </c>
      <c r="J19" s="40">
        <v>0</v>
      </c>
      <c r="K19" s="40">
        <v>0</v>
      </c>
      <c r="L19" s="40">
        <v>0</v>
      </c>
      <c r="M19" s="40">
        <v>0</v>
      </c>
      <c r="N19" s="40">
        <v>0</v>
      </c>
      <c r="O19" s="40">
        <v>0</v>
      </c>
      <c r="P19" s="40">
        <v>0</v>
      </c>
      <c r="Q19" s="40">
        <v>0</v>
      </c>
      <c r="R19" s="40">
        <v>0</v>
      </c>
      <c r="S19" s="40">
        <v>0</v>
      </c>
      <c r="T19" s="40">
        <v>0</v>
      </c>
      <c r="U19" s="40">
        <v>0</v>
      </c>
      <c r="V19" s="40">
        <v>0</v>
      </c>
      <c r="W19" s="40">
        <v>0</v>
      </c>
      <c r="X19" s="40">
        <v>0</v>
      </c>
      <c r="Y19" s="40">
        <v>187005369.00999999</v>
      </c>
      <c r="Z19" s="40">
        <v>0</v>
      </c>
      <c r="AA19" s="40">
        <v>0</v>
      </c>
      <c r="AB19" s="40">
        <v>0</v>
      </c>
      <c r="AC19" s="40">
        <v>0</v>
      </c>
      <c r="AD19" s="40">
        <v>0</v>
      </c>
      <c r="AE19" s="40">
        <v>0</v>
      </c>
      <c r="AF19" s="40">
        <v>0</v>
      </c>
      <c r="AG19" s="40">
        <v>0</v>
      </c>
      <c r="AH19" s="40">
        <v>0</v>
      </c>
      <c r="AI19" s="40">
        <v>0</v>
      </c>
      <c r="AJ19" s="40">
        <v>0</v>
      </c>
      <c r="AK19" s="40">
        <v>0</v>
      </c>
      <c r="AL19" s="40">
        <v>0</v>
      </c>
      <c r="AM19" s="40">
        <v>0</v>
      </c>
      <c r="AN19" s="40">
        <v>0</v>
      </c>
      <c r="AO19" s="40">
        <v>0</v>
      </c>
    </row>
    <row r="20" spans="1:41">
      <c r="A20" s="40" t="s">
        <v>236</v>
      </c>
      <c r="B20" s="40">
        <v>681178943.13999999</v>
      </c>
      <c r="C20" s="40">
        <v>426359935.14999998</v>
      </c>
      <c r="D20" s="40">
        <v>408199280.41000003</v>
      </c>
      <c r="E20" s="40">
        <v>1036194452.8</v>
      </c>
      <c r="F20" s="40">
        <v>757997891.58000004</v>
      </c>
      <c r="G20" s="40">
        <v>573569863.97000003</v>
      </c>
      <c r="H20" s="40">
        <v>358417029.39999998</v>
      </c>
      <c r="I20" s="40">
        <v>1127327380.76</v>
      </c>
      <c r="J20" s="40">
        <v>699326940.29999995</v>
      </c>
      <c r="K20" s="40">
        <v>276224007.17000002</v>
      </c>
      <c r="L20" s="40">
        <v>13364796.99</v>
      </c>
      <c r="M20" s="40">
        <v>745738468.86000001</v>
      </c>
      <c r="N20" s="40">
        <v>130264962.17</v>
      </c>
      <c r="O20" s="40">
        <v>12103640.810000001</v>
      </c>
      <c r="P20" s="40">
        <v>1568</v>
      </c>
      <c r="Q20" s="40">
        <v>453200070</v>
      </c>
      <c r="R20" s="40">
        <v>453200070</v>
      </c>
      <c r="S20" s="40">
        <v>453196146.92000002</v>
      </c>
      <c r="T20" s="40">
        <v>352682813.60000002</v>
      </c>
      <c r="U20" s="40">
        <v>1865653387.6199999</v>
      </c>
      <c r="V20" s="40">
        <v>1151499480.6099999</v>
      </c>
      <c r="W20" s="40">
        <v>392179936.80000001</v>
      </c>
      <c r="X20" s="40">
        <v>71400219.439999998</v>
      </c>
      <c r="Y20" s="40">
        <v>188196902.90000001</v>
      </c>
      <c r="Z20" s="40">
        <v>48000</v>
      </c>
      <c r="AA20" s="40">
        <v>48000</v>
      </c>
      <c r="AB20" s="40">
        <v>48000</v>
      </c>
      <c r="AC20" s="40">
        <v>0</v>
      </c>
      <c r="AD20" s="40">
        <v>246310</v>
      </c>
      <c r="AE20" s="40">
        <v>246310</v>
      </c>
      <c r="AF20" s="40">
        <v>240000</v>
      </c>
      <c r="AG20" s="40">
        <v>115834</v>
      </c>
      <c r="AH20" s="40">
        <v>0</v>
      </c>
      <c r="AI20" s="40">
        <v>0</v>
      </c>
      <c r="AJ20" s="40">
        <v>0</v>
      </c>
      <c r="AK20" s="40">
        <v>8753508.7899999991</v>
      </c>
      <c r="AL20" s="40">
        <v>8740848.7899999991</v>
      </c>
      <c r="AM20" s="40">
        <v>85706.81</v>
      </c>
      <c r="AN20" s="40">
        <v>1956070.02</v>
      </c>
      <c r="AO20" s="40">
        <v>0</v>
      </c>
    </row>
    <row r="21" spans="1:41">
      <c r="A21" s="40" t="s">
        <v>237</v>
      </c>
      <c r="B21" s="40">
        <v>569306808.41999996</v>
      </c>
      <c r="C21" s="40">
        <v>319107534.36000001</v>
      </c>
      <c r="D21" s="40">
        <v>156909800.91999999</v>
      </c>
      <c r="E21" s="40">
        <v>538238058.97000003</v>
      </c>
      <c r="F21" s="40">
        <v>298192632.85000002</v>
      </c>
      <c r="G21" s="40">
        <v>247845141.55000001</v>
      </c>
      <c r="H21" s="40">
        <v>87431265.019999996</v>
      </c>
      <c r="I21" s="40">
        <v>698387357.59000003</v>
      </c>
      <c r="J21" s="40">
        <v>252586004.99000001</v>
      </c>
      <c r="K21" s="40">
        <v>201971595.61000001</v>
      </c>
      <c r="L21" s="40">
        <v>128080353.56999999</v>
      </c>
      <c r="M21" s="40">
        <v>241765902.93000001</v>
      </c>
      <c r="N21" s="40">
        <v>210879069.88</v>
      </c>
      <c r="O21" s="40">
        <v>143510646.91999999</v>
      </c>
      <c r="P21" s="40">
        <v>104941144.8</v>
      </c>
      <c r="Q21" s="40">
        <v>464037384.68000001</v>
      </c>
      <c r="R21" s="40">
        <v>405463160.66000003</v>
      </c>
      <c r="S21" s="40">
        <v>348323896.97000003</v>
      </c>
      <c r="T21" s="40">
        <v>214938691.56999999</v>
      </c>
      <c r="U21" s="40">
        <v>603746855.32000005</v>
      </c>
      <c r="V21" s="40">
        <v>472090559.79000002</v>
      </c>
      <c r="W21" s="40">
        <v>294058580.13999999</v>
      </c>
      <c r="X21" s="40">
        <v>169624195.03</v>
      </c>
      <c r="Y21" s="40">
        <v>503625399.32999998</v>
      </c>
      <c r="Z21" s="40">
        <v>379847631.58999997</v>
      </c>
      <c r="AA21" s="40">
        <v>274215462.48000002</v>
      </c>
      <c r="AB21" s="40">
        <v>90037521.530000001</v>
      </c>
      <c r="AC21" s="40">
        <v>655039659.91999996</v>
      </c>
      <c r="AD21" s="40">
        <v>473210340.41000003</v>
      </c>
      <c r="AE21" s="40">
        <v>200332335.90000001</v>
      </c>
      <c r="AF21" s="40">
        <v>105393015.8</v>
      </c>
      <c r="AG21" s="40">
        <v>46610120.020000003</v>
      </c>
      <c r="AH21" s="40">
        <v>35905672.979999997</v>
      </c>
      <c r="AI21" s="40">
        <v>26841559.98</v>
      </c>
      <c r="AJ21" s="40">
        <v>13548823.75</v>
      </c>
      <c r="AK21" s="40">
        <v>286357443.55000001</v>
      </c>
      <c r="AL21" s="40">
        <v>200686046.08000001</v>
      </c>
      <c r="AM21" s="40">
        <v>123376593.66</v>
      </c>
      <c r="AN21" s="40">
        <v>187611967.24000001</v>
      </c>
      <c r="AO21" s="40">
        <v>0</v>
      </c>
    </row>
    <row r="22" spans="1:41">
      <c r="A22" s="40" t="s">
        <v>238</v>
      </c>
      <c r="B22" s="40">
        <v>826444300</v>
      </c>
      <c r="C22" s="40">
        <v>647314300</v>
      </c>
      <c r="D22" s="40">
        <v>299699562.82999998</v>
      </c>
      <c r="E22" s="40">
        <v>1243451484.9200001</v>
      </c>
      <c r="F22" s="40">
        <v>948543106.89999998</v>
      </c>
      <c r="G22" s="40">
        <v>620687964.09000003</v>
      </c>
      <c r="H22" s="40">
        <v>207281085.22999999</v>
      </c>
      <c r="I22" s="40">
        <v>1656189900</v>
      </c>
      <c r="J22" s="40">
        <v>1166743900</v>
      </c>
      <c r="K22" s="40">
        <v>863210000</v>
      </c>
      <c r="L22" s="40">
        <v>37800000</v>
      </c>
      <c r="M22" s="40">
        <v>798650000</v>
      </c>
      <c r="N22" s="40">
        <v>73360000</v>
      </c>
      <c r="O22" s="40">
        <v>0</v>
      </c>
      <c r="P22" s="40">
        <v>0</v>
      </c>
      <c r="Q22" s="40">
        <v>333499999.70999998</v>
      </c>
      <c r="R22" s="40">
        <v>333499999.70999998</v>
      </c>
      <c r="S22" s="40">
        <v>333499999.70999998</v>
      </c>
      <c r="T22" s="40">
        <v>227999999.71000001</v>
      </c>
      <c r="U22" s="40">
        <v>2104000000</v>
      </c>
      <c r="V22" s="40">
        <v>1144000000</v>
      </c>
      <c r="W22" s="40">
        <v>543000000</v>
      </c>
      <c r="X22" s="40">
        <v>285000000</v>
      </c>
      <c r="Y22" s="40">
        <v>0</v>
      </c>
      <c r="Z22" s="40">
        <v>0</v>
      </c>
      <c r="AA22" s="40">
        <v>0</v>
      </c>
      <c r="AB22" s="40">
        <v>0</v>
      </c>
      <c r="AC22" s="40">
        <v>0</v>
      </c>
      <c r="AD22" s="40">
        <v>0</v>
      </c>
      <c r="AE22" s="40">
        <v>0</v>
      </c>
      <c r="AF22" s="40">
        <v>0</v>
      </c>
      <c r="AG22" s="40">
        <v>0</v>
      </c>
      <c r="AH22" s="40">
        <v>0</v>
      </c>
      <c r="AI22" s="40">
        <v>0</v>
      </c>
      <c r="AJ22" s="40">
        <v>0</v>
      </c>
      <c r="AK22" s="40">
        <v>24457413.420000002</v>
      </c>
      <c r="AL22" s="40">
        <v>24457413.420000002</v>
      </c>
      <c r="AM22" s="40">
        <v>0</v>
      </c>
      <c r="AN22" s="40">
        <v>0</v>
      </c>
      <c r="AO22" s="40">
        <v>0</v>
      </c>
    </row>
    <row r="23" spans="1:41">
      <c r="A23" s="40" t="s">
        <v>239</v>
      </c>
      <c r="B23" s="40">
        <v>0</v>
      </c>
      <c r="C23" s="40">
        <v>0</v>
      </c>
      <c r="D23" s="40">
        <v>0</v>
      </c>
      <c r="E23" s="40">
        <v>189008878.24000001</v>
      </c>
      <c r="F23" s="40">
        <v>202433561.30000001</v>
      </c>
      <c r="G23" s="40">
        <v>202433561.25999999</v>
      </c>
      <c r="H23" s="40">
        <v>204008878.24000001</v>
      </c>
      <c r="I23" s="40">
        <v>0</v>
      </c>
      <c r="J23" s="40">
        <v>0</v>
      </c>
      <c r="K23" s="40">
        <v>0</v>
      </c>
      <c r="L23" s="40">
        <v>0</v>
      </c>
      <c r="M23" s="40">
        <v>1296419983.6099999</v>
      </c>
      <c r="N23" s="40">
        <v>664510682.65999997</v>
      </c>
      <c r="O23" s="40">
        <v>78704181.670000002</v>
      </c>
      <c r="P23" s="40">
        <v>0</v>
      </c>
      <c r="Q23" s="40">
        <v>437161.86</v>
      </c>
      <c r="R23" s="40">
        <v>671516.99</v>
      </c>
      <c r="S23" s="40">
        <v>121516.99</v>
      </c>
      <c r="T23" s="40">
        <v>0</v>
      </c>
      <c r="U23" s="40">
        <v>0</v>
      </c>
      <c r="V23" s="40">
        <v>0</v>
      </c>
      <c r="W23" s="40">
        <v>0</v>
      </c>
      <c r="X23" s="40">
        <v>0</v>
      </c>
      <c r="Y23" s="40">
        <v>176000000</v>
      </c>
      <c r="Z23" s="40">
        <v>0</v>
      </c>
      <c r="AA23" s="40">
        <v>0</v>
      </c>
      <c r="AB23" s="40">
        <v>0</v>
      </c>
      <c r="AC23" s="40">
        <v>0</v>
      </c>
      <c r="AD23" s="40">
        <v>0</v>
      </c>
      <c r="AE23" s="40">
        <v>0</v>
      </c>
      <c r="AF23" s="40">
        <v>0</v>
      </c>
      <c r="AG23" s="40">
        <v>0</v>
      </c>
      <c r="AH23" s="40">
        <v>0</v>
      </c>
      <c r="AI23" s="40">
        <v>0</v>
      </c>
      <c r="AJ23" s="40">
        <v>0</v>
      </c>
      <c r="AK23" s="40">
        <v>0</v>
      </c>
      <c r="AL23" s="40">
        <v>0</v>
      </c>
      <c r="AM23" s="40">
        <v>0</v>
      </c>
      <c r="AN23" s="40">
        <v>23790600.27</v>
      </c>
      <c r="AO23" s="40">
        <v>0</v>
      </c>
    </row>
    <row r="24" spans="1:41">
      <c r="A24" s="40" t="s">
        <v>240</v>
      </c>
      <c r="B24" s="40">
        <v>197467.83</v>
      </c>
      <c r="C24" s="40">
        <v>240229.69</v>
      </c>
      <c r="D24" s="40">
        <v>0</v>
      </c>
      <c r="E24" s="40">
        <v>0</v>
      </c>
      <c r="F24" s="40">
        <v>0</v>
      </c>
      <c r="G24" s="40">
        <v>0</v>
      </c>
      <c r="H24" s="40">
        <v>0</v>
      </c>
      <c r="I24" s="40">
        <v>0</v>
      </c>
      <c r="J24" s="40">
        <v>0</v>
      </c>
      <c r="K24" s="40">
        <v>0</v>
      </c>
      <c r="L24" s="40">
        <v>0</v>
      </c>
      <c r="M24" s="40">
        <v>0</v>
      </c>
      <c r="N24" s="40">
        <v>0</v>
      </c>
      <c r="O24" s="40">
        <v>0</v>
      </c>
      <c r="P24" s="40">
        <v>0</v>
      </c>
      <c r="Q24" s="40">
        <v>252038.77</v>
      </c>
      <c r="R24" s="40">
        <v>0</v>
      </c>
      <c r="S24" s="40">
        <v>0</v>
      </c>
      <c r="T24" s="40">
        <v>0</v>
      </c>
      <c r="U24" s="40">
        <v>0</v>
      </c>
      <c r="V24" s="40">
        <v>0</v>
      </c>
      <c r="W24" s="40">
        <v>0</v>
      </c>
      <c r="X24" s="40">
        <v>0</v>
      </c>
      <c r="Y24" s="40">
        <v>0</v>
      </c>
      <c r="Z24" s="40">
        <v>0</v>
      </c>
      <c r="AA24" s="40">
        <v>0</v>
      </c>
      <c r="AB24" s="40">
        <v>0</v>
      </c>
      <c r="AC24" s="40">
        <v>50626.92</v>
      </c>
      <c r="AD24" s="40">
        <v>10000000</v>
      </c>
      <c r="AE24" s="40">
        <v>0</v>
      </c>
      <c r="AF24" s="40">
        <v>0</v>
      </c>
      <c r="AG24" s="40">
        <v>360112.74</v>
      </c>
      <c r="AH24" s="40">
        <v>0</v>
      </c>
      <c r="AI24" s="40">
        <v>0</v>
      </c>
      <c r="AJ24" s="40">
        <v>0</v>
      </c>
      <c r="AK24" s="40">
        <v>215971.27</v>
      </c>
      <c r="AL24" s="40">
        <v>215971.27</v>
      </c>
      <c r="AM24" s="40">
        <v>0</v>
      </c>
      <c r="AN24" s="40">
        <v>67412.91</v>
      </c>
      <c r="AO24" s="40">
        <v>0</v>
      </c>
    </row>
    <row r="25" spans="1:41">
      <c r="A25" s="40" t="s">
        <v>241</v>
      </c>
      <c r="B25" s="40">
        <v>1395948576.25</v>
      </c>
      <c r="C25" s="40">
        <v>966662064.04999995</v>
      </c>
      <c r="D25" s="40">
        <v>456609363.75</v>
      </c>
      <c r="E25" s="40">
        <v>1970698422.1300001</v>
      </c>
      <c r="F25" s="40">
        <v>1449169301.05</v>
      </c>
      <c r="G25" s="40">
        <v>1070966666.9</v>
      </c>
      <c r="H25" s="40">
        <v>498721228.49000001</v>
      </c>
      <c r="I25" s="40">
        <v>2354577257.5900002</v>
      </c>
      <c r="J25" s="40">
        <v>1419329904.99</v>
      </c>
      <c r="K25" s="40">
        <v>1065181595.61</v>
      </c>
      <c r="L25" s="40">
        <v>165880353.56999999</v>
      </c>
      <c r="M25" s="40">
        <v>2336835886.54</v>
      </c>
      <c r="N25" s="40">
        <v>948749752.53999996</v>
      </c>
      <c r="O25" s="40">
        <v>222214828.59</v>
      </c>
      <c r="P25" s="40">
        <v>104941144.8</v>
      </c>
      <c r="Q25" s="40">
        <v>798226585.01999998</v>
      </c>
      <c r="R25" s="40">
        <v>739634677.36000001</v>
      </c>
      <c r="S25" s="40">
        <v>681945413.66999996</v>
      </c>
      <c r="T25" s="40">
        <v>442938691.27999997</v>
      </c>
      <c r="U25" s="40">
        <v>2707746855.3200002</v>
      </c>
      <c r="V25" s="40">
        <v>1616090559.79</v>
      </c>
      <c r="W25" s="40">
        <v>837058580.13999999</v>
      </c>
      <c r="X25" s="40">
        <v>454624195.02999997</v>
      </c>
      <c r="Y25" s="40">
        <v>679625399.33000004</v>
      </c>
      <c r="Z25" s="40">
        <v>379847631.58999997</v>
      </c>
      <c r="AA25" s="40">
        <v>274215462.48000002</v>
      </c>
      <c r="AB25" s="40">
        <v>90037521.530000001</v>
      </c>
      <c r="AC25" s="40">
        <v>655090286.84000003</v>
      </c>
      <c r="AD25" s="40">
        <v>483210340.41000003</v>
      </c>
      <c r="AE25" s="40">
        <v>200332335.90000001</v>
      </c>
      <c r="AF25" s="40">
        <v>105393015.8</v>
      </c>
      <c r="AG25" s="40">
        <v>46970232.759999998</v>
      </c>
      <c r="AH25" s="40">
        <v>35905672.979999997</v>
      </c>
      <c r="AI25" s="40">
        <v>26841559.98</v>
      </c>
      <c r="AJ25" s="40">
        <v>13548823.75</v>
      </c>
      <c r="AK25" s="40">
        <v>311030828.24000001</v>
      </c>
      <c r="AL25" s="40">
        <v>225359430.77000001</v>
      </c>
      <c r="AM25" s="40">
        <v>123376593.66</v>
      </c>
      <c r="AN25" s="40">
        <v>211469980.41999999</v>
      </c>
      <c r="AO25" s="40">
        <v>0</v>
      </c>
    </row>
    <row r="26" spans="1:41">
      <c r="A26" s="40" t="s">
        <v>242</v>
      </c>
      <c r="B26" s="40">
        <v>-714769633.11000001</v>
      </c>
      <c r="C26" s="40">
        <v>-540302128.89999998</v>
      </c>
      <c r="D26" s="40">
        <v>-48410083.340000004</v>
      </c>
      <c r="E26" s="40">
        <v>-934503969.33000004</v>
      </c>
      <c r="F26" s="40">
        <v>-691171409.47000003</v>
      </c>
      <c r="G26" s="40">
        <v>-497396802.93000001</v>
      </c>
      <c r="H26" s="40">
        <v>-140304199.09</v>
      </c>
      <c r="I26" s="40">
        <v>-1227249876.8299999</v>
      </c>
      <c r="J26" s="40">
        <v>-720002964.69000006</v>
      </c>
      <c r="K26" s="40">
        <v>-788957588.44000006</v>
      </c>
      <c r="L26" s="40">
        <v>-152515556.58000001</v>
      </c>
      <c r="M26" s="40">
        <v>-1591097417.6800001</v>
      </c>
      <c r="N26" s="40">
        <v>-818484790.37</v>
      </c>
      <c r="O26" s="40">
        <v>-210111187.78</v>
      </c>
      <c r="P26" s="40">
        <v>-104939576.8</v>
      </c>
      <c r="Q26" s="40">
        <v>-345026515.01999998</v>
      </c>
      <c r="R26" s="40">
        <v>-286434607.36000001</v>
      </c>
      <c r="S26" s="40">
        <v>-228749266.75</v>
      </c>
      <c r="T26" s="40">
        <v>-90255877.680000007</v>
      </c>
      <c r="U26" s="40">
        <v>-842093467.70000005</v>
      </c>
      <c r="V26" s="40">
        <v>-464591079.18000001</v>
      </c>
      <c r="W26" s="40">
        <v>-444878643.33999997</v>
      </c>
      <c r="X26" s="40">
        <v>-383223975.58999997</v>
      </c>
      <c r="Y26" s="40">
        <v>-491428496.43000001</v>
      </c>
      <c r="Z26" s="40">
        <v>-379799631.58999997</v>
      </c>
      <c r="AA26" s="40">
        <v>-274167462.48000002</v>
      </c>
      <c r="AB26" s="40">
        <v>-89989521.530000001</v>
      </c>
      <c r="AC26" s="40">
        <v>-655090286.84000003</v>
      </c>
      <c r="AD26" s="40">
        <v>-482964030.41000003</v>
      </c>
      <c r="AE26" s="40">
        <v>-200086025.90000001</v>
      </c>
      <c r="AF26" s="40">
        <v>-105153015.8</v>
      </c>
      <c r="AG26" s="40">
        <v>-46854398.759999998</v>
      </c>
      <c r="AH26" s="40">
        <v>-35905672.979999997</v>
      </c>
      <c r="AI26" s="40">
        <v>-26841559.98</v>
      </c>
      <c r="AJ26" s="40">
        <v>-13548823.75</v>
      </c>
      <c r="AK26" s="40">
        <v>-302277319.44999999</v>
      </c>
      <c r="AL26" s="40">
        <v>-216618581.97999999</v>
      </c>
      <c r="AM26" s="40">
        <v>-123290886.84999999</v>
      </c>
      <c r="AN26" s="40">
        <v>-209513910.40000001</v>
      </c>
      <c r="AO26" s="40">
        <v>0</v>
      </c>
    </row>
    <row r="27" spans="1:41">
      <c r="A27" s="40" t="s">
        <v>243</v>
      </c>
    </row>
    <row r="28" spans="1:41">
      <c r="A28" s="40" t="s">
        <v>244</v>
      </c>
      <c r="B28" s="40">
        <v>121500000</v>
      </c>
      <c r="C28" s="40">
        <v>74250000</v>
      </c>
      <c r="D28" s="40">
        <v>0</v>
      </c>
      <c r="E28" s="40">
        <v>0</v>
      </c>
      <c r="F28" s="40">
        <v>0</v>
      </c>
      <c r="G28" s="40">
        <v>0</v>
      </c>
      <c r="H28" s="40">
        <v>0</v>
      </c>
      <c r="I28" s="40">
        <v>60000000</v>
      </c>
      <c r="J28" s="40">
        <v>0</v>
      </c>
      <c r="K28" s="40">
        <v>0</v>
      </c>
      <c r="L28" s="40">
        <v>0</v>
      </c>
      <c r="M28" s="40">
        <v>632949988.27999997</v>
      </c>
      <c r="N28" s="40">
        <v>0</v>
      </c>
      <c r="O28" s="40">
        <v>0</v>
      </c>
      <c r="P28" s="40">
        <v>0</v>
      </c>
      <c r="Q28" s="40">
        <v>20000000</v>
      </c>
      <c r="R28" s="40">
        <v>20000000</v>
      </c>
      <c r="S28" s="40">
        <v>0</v>
      </c>
      <c r="T28" s="40">
        <v>0</v>
      </c>
      <c r="U28" s="40">
        <v>20933950</v>
      </c>
      <c r="V28" s="40">
        <v>23392080</v>
      </c>
      <c r="W28" s="40">
        <v>23392080</v>
      </c>
      <c r="X28" s="40">
        <v>0</v>
      </c>
      <c r="Y28" s="40">
        <v>0</v>
      </c>
      <c r="Z28" s="40">
        <v>0</v>
      </c>
      <c r="AA28" s="40">
        <v>0</v>
      </c>
      <c r="AB28" s="40">
        <v>0</v>
      </c>
      <c r="AC28" s="40">
        <v>0</v>
      </c>
      <c r="AD28" s="40">
        <v>0</v>
      </c>
      <c r="AE28" s="40">
        <v>0</v>
      </c>
      <c r="AF28" s="40">
        <v>0</v>
      </c>
      <c r="AG28" s="40">
        <v>2128421000</v>
      </c>
      <c r="AH28" s="40">
        <v>0</v>
      </c>
      <c r="AI28" s="40">
        <v>0</v>
      </c>
      <c r="AJ28" s="40">
        <v>0</v>
      </c>
      <c r="AK28" s="40">
        <v>30977421.350000001</v>
      </c>
      <c r="AL28" s="40">
        <v>30977421.350000001</v>
      </c>
      <c r="AM28" s="40">
        <v>0</v>
      </c>
      <c r="AN28" s="40">
        <v>0</v>
      </c>
      <c r="AO28" s="40">
        <v>0</v>
      </c>
    </row>
    <row r="29" spans="1:41">
      <c r="A29" s="40" t="s">
        <v>245</v>
      </c>
      <c r="B29" s="40">
        <v>121500000</v>
      </c>
      <c r="C29" s="40">
        <v>74250000</v>
      </c>
      <c r="D29" s="40">
        <v>0</v>
      </c>
      <c r="E29" s="40">
        <v>0</v>
      </c>
      <c r="F29" s="40">
        <v>0</v>
      </c>
      <c r="G29" s="40">
        <v>0</v>
      </c>
      <c r="H29" s="40">
        <v>0</v>
      </c>
      <c r="I29" s="40">
        <v>60000000</v>
      </c>
      <c r="J29" s="40">
        <v>0</v>
      </c>
      <c r="K29" s="40">
        <v>0</v>
      </c>
      <c r="L29" s="40">
        <v>0</v>
      </c>
      <c r="M29" s="40">
        <v>0</v>
      </c>
      <c r="N29" s="40">
        <v>0</v>
      </c>
      <c r="O29" s="40">
        <v>0</v>
      </c>
      <c r="P29" s="40">
        <v>0</v>
      </c>
      <c r="Q29" s="40">
        <v>0</v>
      </c>
      <c r="R29" s="40">
        <v>20000000</v>
      </c>
      <c r="S29" s="40">
        <v>0</v>
      </c>
      <c r="T29" s="40">
        <v>0</v>
      </c>
      <c r="U29" s="40">
        <v>0</v>
      </c>
      <c r="V29" s="40">
        <v>0</v>
      </c>
      <c r="W29" s="40">
        <v>0</v>
      </c>
      <c r="X29" s="40">
        <v>0</v>
      </c>
      <c r="Y29" s="40">
        <v>0</v>
      </c>
      <c r="Z29" s="40">
        <v>0</v>
      </c>
      <c r="AA29" s="40">
        <v>0</v>
      </c>
      <c r="AB29" s="40">
        <v>0</v>
      </c>
      <c r="AC29" s="40">
        <v>0</v>
      </c>
      <c r="AD29" s="40">
        <v>0</v>
      </c>
      <c r="AE29" s="40">
        <v>0</v>
      </c>
      <c r="AF29" s="40">
        <v>0</v>
      </c>
      <c r="AG29" s="40">
        <v>0</v>
      </c>
      <c r="AH29" s="40">
        <v>0</v>
      </c>
      <c r="AI29" s="40">
        <v>0</v>
      </c>
      <c r="AJ29" s="40">
        <v>0</v>
      </c>
      <c r="AK29" s="40">
        <v>0</v>
      </c>
      <c r="AL29" s="40">
        <v>0</v>
      </c>
      <c r="AM29" s="40">
        <v>0</v>
      </c>
      <c r="AN29" s="40">
        <v>0</v>
      </c>
      <c r="AO29" s="40">
        <v>0</v>
      </c>
    </row>
    <row r="30" spans="1:41">
      <c r="A30" s="40" t="s">
        <v>246</v>
      </c>
      <c r="B30" s="40">
        <v>0</v>
      </c>
      <c r="C30" s="40">
        <v>0</v>
      </c>
      <c r="D30" s="40">
        <v>0</v>
      </c>
      <c r="E30" s="40">
        <v>0</v>
      </c>
      <c r="F30" s="40">
        <v>0</v>
      </c>
      <c r="G30" s="40">
        <v>0</v>
      </c>
      <c r="H30" s="40">
        <v>0</v>
      </c>
      <c r="I30" s="40">
        <v>0</v>
      </c>
      <c r="J30" s="40">
        <v>0</v>
      </c>
      <c r="K30" s="40">
        <v>0</v>
      </c>
      <c r="L30" s="40">
        <v>0</v>
      </c>
      <c r="M30" s="40">
        <v>600000000</v>
      </c>
      <c r="N30" s="40">
        <v>600000000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c r="AF30" s="40">
        <v>0</v>
      </c>
      <c r="AG30" s="40">
        <v>20000000</v>
      </c>
      <c r="AH30" s="40">
        <v>20000000</v>
      </c>
      <c r="AI30" s="40">
        <v>20000000</v>
      </c>
      <c r="AJ30" s="40">
        <v>20000000</v>
      </c>
      <c r="AK30" s="40">
        <v>530000000</v>
      </c>
      <c r="AL30" s="40">
        <v>450000000</v>
      </c>
      <c r="AM30" s="40">
        <v>200000000</v>
      </c>
      <c r="AN30" s="40">
        <v>170000000</v>
      </c>
      <c r="AO30" s="40">
        <v>0</v>
      </c>
    </row>
    <row r="31" spans="1:41">
      <c r="A31" s="40" t="s">
        <v>247</v>
      </c>
      <c r="B31" s="40">
        <v>0</v>
      </c>
      <c r="C31" s="40">
        <v>0</v>
      </c>
      <c r="D31" s="40">
        <v>0</v>
      </c>
      <c r="E31" s="40">
        <v>0</v>
      </c>
      <c r="F31" s="40">
        <v>0</v>
      </c>
      <c r="G31" s="40">
        <v>0</v>
      </c>
      <c r="H31" s="40">
        <v>0</v>
      </c>
      <c r="I31" s="40">
        <v>0</v>
      </c>
      <c r="J31" s="40">
        <v>0</v>
      </c>
      <c r="K31" s="40">
        <v>0</v>
      </c>
      <c r="L31" s="40">
        <v>0</v>
      </c>
      <c r="M31" s="40">
        <v>0</v>
      </c>
      <c r="N31" s="40">
        <v>0</v>
      </c>
      <c r="O31" s="40">
        <v>0</v>
      </c>
      <c r="P31" s="40">
        <v>0</v>
      </c>
      <c r="Q31" s="40">
        <v>0</v>
      </c>
      <c r="R31" s="40">
        <v>0</v>
      </c>
      <c r="S31" s="40">
        <v>0</v>
      </c>
      <c r="T31" s="40">
        <v>0</v>
      </c>
      <c r="U31" s="40">
        <v>0</v>
      </c>
      <c r="V31" s="40">
        <v>0</v>
      </c>
      <c r="W31" s="40">
        <v>0</v>
      </c>
      <c r="X31" s="40">
        <v>0</v>
      </c>
      <c r="Y31" s="40">
        <v>0</v>
      </c>
      <c r="Z31" s="40">
        <v>0</v>
      </c>
      <c r="AA31" s="40">
        <v>0</v>
      </c>
      <c r="AB31" s="40">
        <v>0</v>
      </c>
      <c r="AC31" s="40">
        <v>0</v>
      </c>
      <c r="AD31" s="40">
        <v>0</v>
      </c>
      <c r="AE31" s="40">
        <v>0</v>
      </c>
      <c r="AF31" s="40">
        <v>0</v>
      </c>
      <c r="AG31" s="40">
        <v>0</v>
      </c>
      <c r="AH31" s="40">
        <v>0</v>
      </c>
      <c r="AI31" s="40">
        <v>0</v>
      </c>
      <c r="AJ31" s="40">
        <v>0</v>
      </c>
      <c r="AK31" s="40">
        <v>0</v>
      </c>
      <c r="AL31" s="40">
        <v>0</v>
      </c>
      <c r="AM31" s="40">
        <v>0</v>
      </c>
      <c r="AN31" s="40">
        <v>0</v>
      </c>
      <c r="AO31" s="40">
        <v>0</v>
      </c>
    </row>
    <row r="32" spans="1:41">
      <c r="A32" s="40" t="s">
        <v>248</v>
      </c>
      <c r="B32" s="40">
        <v>0</v>
      </c>
      <c r="C32" s="40">
        <v>0</v>
      </c>
      <c r="D32" s="40">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c r="AF32" s="40">
        <v>0</v>
      </c>
      <c r="AG32" s="40">
        <v>0</v>
      </c>
      <c r="AH32" s="40">
        <v>0</v>
      </c>
      <c r="AI32" s="40">
        <v>0</v>
      </c>
      <c r="AJ32" s="40">
        <v>0</v>
      </c>
      <c r="AK32" s="40">
        <v>0</v>
      </c>
      <c r="AL32" s="40">
        <v>0</v>
      </c>
      <c r="AM32" s="40">
        <v>0</v>
      </c>
      <c r="AN32" s="40">
        <v>0</v>
      </c>
      <c r="AO32" s="40">
        <v>0</v>
      </c>
    </row>
    <row r="33" spans="1:41">
      <c r="A33" s="40" t="s">
        <v>249</v>
      </c>
      <c r="B33" s="40">
        <v>121500000</v>
      </c>
      <c r="C33" s="40">
        <v>74250000</v>
      </c>
      <c r="D33" s="40">
        <v>0</v>
      </c>
      <c r="E33" s="40">
        <v>0</v>
      </c>
      <c r="F33" s="40">
        <v>0</v>
      </c>
      <c r="G33" s="40">
        <v>0</v>
      </c>
      <c r="H33" s="40">
        <v>0</v>
      </c>
      <c r="I33" s="40">
        <v>60000000</v>
      </c>
      <c r="J33" s="40">
        <v>0</v>
      </c>
      <c r="K33" s="40">
        <v>0</v>
      </c>
      <c r="L33" s="40">
        <v>0</v>
      </c>
      <c r="M33" s="40">
        <v>1232949988.28</v>
      </c>
      <c r="N33" s="40">
        <v>600000000</v>
      </c>
      <c r="O33" s="40">
        <v>0</v>
      </c>
      <c r="P33" s="40">
        <v>0</v>
      </c>
      <c r="Q33" s="40">
        <v>20000000</v>
      </c>
      <c r="R33" s="40">
        <v>20000000</v>
      </c>
      <c r="S33" s="40">
        <v>0</v>
      </c>
      <c r="T33" s="40">
        <v>0</v>
      </c>
      <c r="U33" s="40">
        <v>20933950</v>
      </c>
      <c r="V33" s="40">
        <v>23392080</v>
      </c>
      <c r="W33" s="40">
        <v>23392080</v>
      </c>
      <c r="X33" s="40">
        <v>0</v>
      </c>
      <c r="Y33" s="40">
        <v>0</v>
      </c>
      <c r="Z33" s="40">
        <v>0</v>
      </c>
      <c r="AA33" s="40">
        <v>0</v>
      </c>
      <c r="AB33" s="40">
        <v>0</v>
      </c>
      <c r="AC33" s="40">
        <v>0</v>
      </c>
      <c r="AD33" s="40">
        <v>0</v>
      </c>
      <c r="AE33" s="40">
        <v>0</v>
      </c>
      <c r="AF33" s="40">
        <v>0</v>
      </c>
      <c r="AG33" s="40">
        <v>2148421000</v>
      </c>
      <c r="AH33" s="40">
        <v>20000000</v>
      </c>
      <c r="AI33" s="40">
        <v>20000000</v>
      </c>
      <c r="AJ33" s="40">
        <v>20000000</v>
      </c>
      <c r="AK33" s="40">
        <v>560977421.35000002</v>
      </c>
      <c r="AL33" s="40">
        <v>480977421.35000002</v>
      </c>
      <c r="AM33" s="40">
        <v>200000000</v>
      </c>
      <c r="AN33" s="40">
        <v>170000000</v>
      </c>
      <c r="AO33" s="40">
        <v>0</v>
      </c>
    </row>
    <row r="34" spans="1:41">
      <c r="A34" s="40" t="s">
        <v>250</v>
      </c>
      <c r="B34" s="40">
        <v>200000000</v>
      </c>
      <c r="C34" s="40">
        <v>100000000</v>
      </c>
      <c r="D34" s="40">
        <v>100000000</v>
      </c>
      <c r="E34" s="40">
        <v>200000000</v>
      </c>
      <c r="F34" s="40">
        <v>200000000</v>
      </c>
      <c r="G34" s="40">
        <v>130000000</v>
      </c>
      <c r="H34" s="40">
        <v>100000000</v>
      </c>
      <c r="I34" s="40">
        <v>200000000</v>
      </c>
      <c r="J34" s="40">
        <v>200000000</v>
      </c>
      <c r="K34" s="40">
        <v>20000000</v>
      </c>
      <c r="L34" s="40">
        <v>20000000</v>
      </c>
      <c r="M34" s="40">
        <v>0</v>
      </c>
      <c r="N34" s="40">
        <v>0</v>
      </c>
      <c r="O34" s="40">
        <v>0</v>
      </c>
      <c r="P34" s="40">
        <v>0</v>
      </c>
      <c r="Q34" s="40">
        <v>30000000</v>
      </c>
      <c r="R34" s="40">
        <v>30000000</v>
      </c>
      <c r="S34" s="40">
        <v>20000000</v>
      </c>
      <c r="T34" s="40">
        <v>10000000</v>
      </c>
      <c r="U34" s="40">
        <v>40000000</v>
      </c>
      <c r="V34" s="40">
        <v>30000000</v>
      </c>
      <c r="W34" s="40">
        <v>20000000</v>
      </c>
      <c r="X34" s="40">
        <v>10000000</v>
      </c>
      <c r="Y34" s="40">
        <v>159500000</v>
      </c>
      <c r="Z34" s="40">
        <v>109500000</v>
      </c>
      <c r="AA34" s="40">
        <v>20000000</v>
      </c>
      <c r="AB34" s="40">
        <v>10000000</v>
      </c>
      <c r="AC34" s="40">
        <v>152500000</v>
      </c>
      <c r="AD34" s="40">
        <v>122000000</v>
      </c>
      <c r="AE34" s="40">
        <v>112000000</v>
      </c>
      <c r="AF34" s="40">
        <v>80000000</v>
      </c>
      <c r="AG34" s="40">
        <v>38000000</v>
      </c>
      <c r="AH34" s="40">
        <v>0</v>
      </c>
      <c r="AI34" s="40">
        <v>0</v>
      </c>
      <c r="AJ34" s="40">
        <v>0</v>
      </c>
      <c r="AK34" s="40">
        <v>330000000</v>
      </c>
      <c r="AL34" s="40">
        <v>330000000</v>
      </c>
      <c r="AM34" s="40">
        <v>140000000</v>
      </c>
      <c r="AN34" s="40">
        <v>173500000</v>
      </c>
      <c r="AO34" s="40">
        <v>0</v>
      </c>
    </row>
    <row r="35" spans="1:41">
      <c r="A35" s="40" t="s">
        <v>557</v>
      </c>
      <c r="B35" s="40">
        <v>184886256.94</v>
      </c>
      <c r="C35" s="40">
        <v>183950633.75</v>
      </c>
      <c r="D35" s="40">
        <v>3283127.96</v>
      </c>
      <c r="E35" s="40">
        <v>166736170.19999999</v>
      </c>
      <c r="F35" s="40">
        <v>164114417.68000001</v>
      </c>
      <c r="G35" s="40">
        <v>161555490.96000001</v>
      </c>
      <c r="H35" s="40">
        <v>4104478.82</v>
      </c>
      <c r="I35" s="40">
        <v>133282510.14</v>
      </c>
      <c r="J35" s="40">
        <v>128931266.75</v>
      </c>
      <c r="K35" s="40">
        <v>123589782.63</v>
      </c>
      <c r="L35" s="40">
        <v>7003500</v>
      </c>
      <c r="M35" s="40">
        <v>94733530</v>
      </c>
      <c r="N35" s="40">
        <v>87646030</v>
      </c>
      <c r="O35" s="40">
        <v>84653530</v>
      </c>
      <c r="P35" s="40">
        <v>0</v>
      </c>
      <c r="Q35" s="40">
        <v>56900077.780000001</v>
      </c>
      <c r="R35" s="40">
        <v>56900077.780000001</v>
      </c>
      <c r="S35" s="40">
        <v>56706477.780000001</v>
      </c>
      <c r="T35" s="40">
        <v>545600</v>
      </c>
      <c r="U35" s="40">
        <v>87137599.989999995</v>
      </c>
      <c r="V35" s="40">
        <v>86425777.769999996</v>
      </c>
      <c r="W35" s="40">
        <v>85496888.890000001</v>
      </c>
      <c r="X35" s="40">
        <v>1241777.78</v>
      </c>
      <c r="Y35" s="40">
        <v>87906413.219999999</v>
      </c>
      <c r="Z35" s="40">
        <v>85711241</v>
      </c>
      <c r="AA35" s="40">
        <v>82166159.049999997</v>
      </c>
      <c r="AB35" s="40">
        <v>4198634.03</v>
      </c>
      <c r="AC35" s="40">
        <v>70442130.099999994</v>
      </c>
      <c r="AD35" s="40">
        <v>65835058.57</v>
      </c>
      <c r="AE35" s="40">
        <v>61229226.619999997</v>
      </c>
      <c r="AF35" s="40">
        <v>5813623.5700000003</v>
      </c>
      <c r="AG35" s="40">
        <v>50176708.890000001</v>
      </c>
      <c r="AH35" s="40">
        <v>43815710</v>
      </c>
      <c r="AI35" s="40">
        <v>37457590</v>
      </c>
      <c r="AJ35" s="40">
        <v>27962200</v>
      </c>
      <c r="AK35" s="40">
        <v>32188248.75</v>
      </c>
      <c r="AL35" s="40">
        <v>27559028.75</v>
      </c>
      <c r="AM35" s="40">
        <v>37802655.420000002</v>
      </c>
      <c r="AN35" s="40">
        <v>20633176.379999999</v>
      </c>
      <c r="AO35" s="40">
        <v>0</v>
      </c>
    </row>
    <row r="36" spans="1:41">
      <c r="A36" s="40" t="s">
        <v>251</v>
      </c>
      <c r="B36" s="40">
        <v>6000000</v>
      </c>
      <c r="C36" s="40">
        <v>6000000</v>
      </c>
      <c r="D36" s="40">
        <v>0</v>
      </c>
      <c r="E36" s="40">
        <v>10000000</v>
      </c>
      <c r="F36" s="40">
        <v>10000000</v>
      </c>
      <c r="G36" s="40">
        <v>10000000</v>
      </c>
      <c r="H36" s="40">
        <v>0</v>
      </c>
      <c r="I36" s="40">
        <v>8280000</v>
      </c>
      <c r="J36" s="40">
        <v>8280000</v>
      </c>
      <c r="K36" s="40">
        <v>8280000</v>
      </c>
      <c r="L36" s="40">
        <v>0</v>
      </c>
      <c r="M36" s="40">
        <v>1000000</v>
      </c>
      <c r="N36" s="40">
        <v>1000000</v>
      </c>
      <c r="O36" s="40">
        <v>1000000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c r="AF36" s="40">
        <v>0</v>
      </c>
      <c r="AG36" s="40">
        <v>0</v>
      </c>
      <c r="AH36" s="40">
        <v>0</v>
      </c>
      <c r="AI36" s="40">
        <v>0</v>
      </c>
      <c r="AJ36" s="40">
        <v>0</v>
      </c>
      <c r="AK36" s="40">
        <v>153450</v>
      </c>
      <c r="AL36" s="40">
        <v>0</v>
      </c>
      <c r="AM36" s="40">
        <v>0</v>
      </c>
      <c r="AN36" s="40">
        <v>0</v>
      </c>
      <c r="AO36" s="40">
        <v>0</v>
      </c>
    </row>
    <row r="37" spans="1:41">
      <c r="A37" s="40" t="s">
        <v>252</v>
      </c>
      <c r="B37" s="40">
        <v>0</v>
      </c>
      <c r="C37" s="40">
        <v>0</v>
      </c>
      <c r="D37" s="40">
        <v>0</v>
      </c>
      <c r="E37" s="40">
        <v>13691.49</v>
      </c>
      <c r="F37" s="40">
        <v>13691.49</v>
      </c>
      <c r="G37" s="40">
        <v>13691.49</v>
      </c>
      <c r="H37" s="40">
        <v>0</v>
      </c>
      <c r="I37" s="40">
        <v>0</v>
      </c>
      <c r="J37" s="40">
        <v>0</v>
      </c>
      <c r="K37" s="40">
        <v>0</v>
      </c>
      <c r="L37" s="40">
        <v>0</v>
      </c>
      <c r="M37" s="40">
        <v>163464</v>
      </c>
      <c r="N37" s="40">
        <v>47040</v>
      </c>
      <c r="O37" s="40">
        <v>47040</v>
      </c>
      <c r="P37" s="40">
        <v>48240</v>
      </c>
      <c r="Q37" s="40">
        <v>709504</v>
      </c>
      <c r="R37" s="40">
        <v>1394512</v>
      </c>
      <c r="S37" s="40">
        <v>318760</v>
      </c>
      <c r="T37" s="40">
        <v>122600</v>
      </c>
      <c r="U37" s="40">
        <v>0</v>
      </c>
      <c r="V37" s="40">
        <v>0</v>
      </c>
      <c r="W37" s="40">
        <v>0</v>
      </c>
      <c r="X37" s="40">
        <v>0</v>
      </c>
      <c r="Y37" s="40">
        <v>0</v>
      </c>
      <c r="Z37" s="40">
        <v>0</v>
      </c>
      <c r="AA37" s="40">
        <v>0</v>
      </c>
      <c r="AB37" s="40">
        <v>0</v>
      </c>
      <c r="AC37" s="40">
        <v>0</v>
      </c>
      <c r="AD37" s="40">
        <v>0</v>
      </c>
      <c r="AE37" s="40">
        <v>0</v>
      </c>
      <c r="AF37" s="40">
        <v>0</v>
      </c>
      <c r="AG37" s="40">
        <v>0</v>
      </c>
      <c r="AH37" s="40">
        <v>0</v>
      </c>
      <c r="AI37" s="40">
        <v>0</v>
      </c>
      <c r="AJ37" s="40">
        <v>0</v>
      </c>
      <c r="AK37" s="40">
        <v>0</v>
      </c>
      <c r="AL37" s="40">
        <v>153450</v>
      </c>
      <c r="AM37" s="40">
        <v>0</v>
      </c>
      <c r="AN37" s="40">
        <v>0</v>
      </c>
      <c r="AO37" s="40">
        <v>0</v>
      </c>
    </row>
    <row r="38" spans="1:41">
      <c r="A38" s="40" t="s">
        <v>253</v>
      </c>
      <c r="B38" s="40">
        <v>384886256.94</v>
      </c>
      <c r="C38" s="40">
        <v>283950633.75</v>
      </c>
      <c r="D38" s="40">
        <v>103283127.95999999</v>
      </c>
      <c r="E38" s="40">
        <v>366749861.69</v>
      </c>
      <c r="F38" s="40">
        <v>364128109.17000002</v>
      </c>
      <c r="G38" s="40">
        <v>291569182.44999999</v>
      </c>
      <c r="H38" s="40">
        <v>104104478.81999999</v>
      </c>
      <c r="I38" s="40">
        <v>333282510.13999999</v>
      </c>
      <c r="J38" s="40">
        <v>328931266.75</v>
      </c>
      <c r="K38" s="40">
        <v>143589782.63</v>
      </c>
      <c r="L38" s="40">
        <v>27003500</v>
      </c>
      <c r="M38" s="40">
        <v>94896994</v>
      </c>
      <c r="N38" s="40">
        <v>87693070</v>
      </c>
      <c r="O38" s="40">
        <v>84700570</v>
      </c>
      <c r="P38" s="40">
        <v>48240</v>
      </c>
      <c r="Q38" s="40">
        <v>87609581.780000001</v>
      </c>
      <c r="R38" s="40">
        <v>88294589.780000001</v>
      </c>
      <c r="S38" s="40">
        <v>77025237.780000001</v>
      </c>
      <c r="T38" s="40">
        <v>10668200</v>
      </c>
      <c r="U38" s="40">
        <v>127137599.98999999</v>
      </c>
      <c r="V38" s="40">
        <v>116425777.77</v>
      </c>
      <c r="W38" s="40">
        <v>105496888.89</v>
      </c>
      <c r="X38" s="40">
        <v>11241777.779999999</v>
      </c>
      <c r="Y38" s="40">
        <v>247406413.22</v>
      </c>
      <c r="Z38" s="40">
        <v>195211241</v>
      </c>
      <c r="AA38" s="40">
        <v>102166159.05</v>
      </c>
      <c r="AB38" s="40">
        <v>14198634.029999999</v>
      </c>
      <c r="AC38" s="40">
        <v>222942130.09999999</v>
      </c>
      <c r="AD38" s="40">
        <v>187835058.56999999</v>
      </c>
      <c r="AE38" s="40">
        <v>173229226.62</v>
      </c>
      <c r="AF38" s="40">
        <v>85813623.569999993</v>
      </c>
      <c r="AG38" s="40">
        <v>88176708.890000001</v>
      </c>
      <c r="AH38" s="40">
        <v>43815710</v>
      </c>
      <c r="AI38" s="40">
        <v>37457590</v>
      </c>
      <c r="AJ38" s="40">
        <v>27962200</v>
      </c>
      <c r="AK38" s="40">
        <v>362188248.75</v>
      </c>
      <c r="AL38" s="40">
        <v>357559028.75</v>
      </c>
      <c r="AM38" s="40">
        <v>177802655.41999999</v>
      </c>
      <c r="AN38" s="40">
        <v>194133176.38</v>
      </c>
      <c r="AO38" s="40">
        <v>0</v>
      </c>
    </row>
    <row r="39" spans="1:41">
      <c r="A39" s="40" t="s">
        <v>254</v>
      </c>
      <c r="B39" s="40">
        <v>-263386256.94</v>
      </c>
      <c r="C39" s="40">
        <v>-209700633.75</v>
      </c>
      <c r="D39" s="40">
        <v>-103283127.95999999</v>
      </c>
      <c r="E39" s="40">
        <v>-366749861.69</v>
      </c>
      <c r="F39" s="40">
        <v>-364128109.17000002</v>
      </c>
      <c r="G39" s="40">
        <v>-291569182.44999999</v>
      </c>
      <c r="H39" s="40">
        <v>-104104478.81999999</v>
      </c>
      <c r="I39" s="40">
        <v>-273282510.13999999</v>
      </c>
      <c r="J39" s="40">
        <v>-328931266.75</v>
      </c>
      <c r="K39" s="40">
        <v>-143589782.63</v>
      </c>
      <c r="L39" s="40">
        <v>-27003500</v>
      </c>
      <c r="M39" s="40">
        <v>1138052994.28</v>
      </c>
      <c r="N39" s="40">
        <v>512306930</v>
      </c>
      <c r="O39" s="40">
        <v>-84700570</v>
      </c>
      <c r="P39" s="40">
        <v>-48240</v>
      </c>
      <c r="Q39" s="40">
        <v>-67609581.780000001</v>
      </c>
      <c r="R39" s="40">
        <v>-68294589.780000001</v>
      </c>
      <c r="S39" s="40">
        <v>-77025237.780000001</v>
      </c>
      <c r="T39" s="40">
        <v>-10668200</v>
      </c>
      <c r="U39" s="40">
        <v>-106203649.98999999</v>
      </c>
      <c r="V39" s="40">
        <v>-93033697.769999996</v>
      </c>
      <c r="W39" s="40">
        <v>-82104808.890000001</v>
      </c>
      <c r="X39" s="40">
        <v>-11241777.779999999</v>
      </c>
      <c r="Y39" s="40">
        <v>-247406413.22</v>
      </c>
      <c r="Z39" s="40">
        <v>-195211241</v>
      </c>
      <c r="AA39" s="40">
        <v>-102166159.05</v>
      </c>
      <c r="AB39" s="40">
        <v>-14198634.029999999</v>
      </c>
      <c r="AC39" s="40">
        <v>-222942130.09999999</v>
      </c>
      <c r="AD39" s="40">
        <v>-187835058.56999999</v>
      </c>
      <c r="AE39" s="40">
        <v>-173229226.62</v>
      </c>
      <c r="AF39" s="40">
        <v>-85813623.569999993</v>
      </c>
      <c r="AG39" s="40">
        <v>2060244291.1099999</v>
      </c>
      <c r="AH39" s="40">
        <v>-23815710</v>
      </c>
      <c r="AI39" s="40">
        <v>-17457590</v>
      </c>
      <c r="AJ39" s="40">
        <v>-7962200</v>
      </c>
      <c r="AK39" s="40">
        <v>198789172.59999999</v>
      </c>
      <c r="AL39" s="40">
        <v>123418392.59999999</v>
      </c>
      <c r="AM39" s="40">
        <v>22197344.579999998</v>
      </c>
      <c r="AN39" s="40">
        <v>-24133176.379999999</v>
      </c>
      <c r="AO39" s="40">
        <v>0</v>
      </c>
    </row>
    <row r="40" spans="1:41">
      <c r="A40" s="40" t="s">
        <v>255</v>
      </c>
      <c r="B40" s="40">
        <v>-4700876.63</v>
      </c>
      <c r="C40" s="40">
        <v>-8763700.5800000001</v>
      </c>
      <c r="D40" s="40">
        <v>-10388610.699999999</v>
      </c>
      <c r="E40" s="40">
        <v>-7617266.6399999997</v>
      </c>
      <c r="F40" s="40">
        <v>-2293951.2000000002</v>
      </c>
      <c r="G40" s="40">
        <v>-1198329.76</v>
      </c>
      <c r="H40" s="40">
        <v>263119.12</v>
      </c>
      <c r="I40" s="40">
        <v>-7453785.0199999996</v>
      </c>
      <c r="J40" s="40">
        <v>171482.94</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c r="AF40" s="40">
        <v>0</v>
      </c>
      <c r="AG40" s="40">
        <v>0</v>
      </c>
      <c r="AH40" s="40">
        <v>0</v>
      </c>
      <c r="AI40" s="40">
        <v>0</v>
      </c>
      <c r="AJ40" s="40">
        <v>0</v>
      </c>
      <c r="AK40" s="40">
        <v>0</v>
      </c>
      <c r="AL40" s="40">
        <v>0</v>
      </c>
      <c r="AM40" s="40">
        <v>0</v>
      </c>
      <c r="AN40" s="40">
        <v>0</v>
      </c>
      <c r="AO40" s="40">
        <v>0</v>
      </c>
    </row>
    <row r="41" spans="1:41">
      <c r="A41" s="40" t="s">
        <v>256</v>
      </c>
      <c r="B41" s="40">
        <v>443432120.89999998</v>
      </c>
      <c r="C41" s="40">
        <v>89289551.980000004</v>
      </c>
      <c r="D41" s="40">
        <v>305840441.47000003</v>
      </c>
      <c r="E41" s="40">
        <v>455145771.72000003</v>
      </c>
      <c r="F41" s="40">
        <v>295029320.54000002</v>
      </c>
      <c r="G41" s="40">
        <v>-92985446.150000006</v>
      </c>
      <c r="H41" s="40">
        <v>140364225.94999999</v>
      </c>
      <c r="I41" s="40">
        <v>-477734479.81999999</v>
      </c>
      <c r="J41" s="40">
        <v>34113564.740000002</v>
      </c>
      <c r="K41" s="40">
        <v>-359215541.74000001</v>
      </c>
      <c r="L41" s="40">
        <v>107696595.05</v>
      </c>
      <c r="M41" s="40">
        <v>462276703.95999998</v>
      </c>
      <c r="N41" s="40">
        <v>476194686.06</v>
      </c>
      <c r="O41" s="40">
        <v>99402024.950000003</v>
      </c>
      <c r="P41" s="40">
        <v>64675284.5</v>
      </c>
      <c r="Q41" s="40">
        <v>115366496.56999999</v>
      </c>
      <c r="R41" s="40">
        <v>74041910.060000002</v>
      </c>
      <c r="S41" s="40">
        <v>-73196755.840000004</v>
      </c>
      <c r="T41" s="40">
        <v>-12953808.35</v>
      </c>
      <c r="U41" s="40">
        <v>-518950456.86000001</v>
      </c>
      <c r="V41" s="40">
        <v>-210361931.56</v>
      </c>
      <c r="W41" s="40">
        <v>-314788790.54000002</v>
      </c>
      <c r="X41" s="40">
        <v>-298271292.86000001</v>
      </c>
      <c r="Y41" s="40">
        <v>-343283978.94</v>
      </c>
      <c r="Z41" s="40">
        <v>-324717824.97000003</v>
      </c>
      <c r="AA41" s="40">
        <v>-180926579.13</v>
      </c>
      <c r="AB41" s="40">
        <v>-32209511.07</v>
      </c>
      <c r="AC41" s="40">
        <v>-583080300.37</v>
      </c>
      <c r="AD41" s="40">
        <v>-403610019.49000001</v>
      </c>
      <c r="AE41" s="40">
        <v>-216068016.84999999</v>
      </c>
      <c r="AF41" s="40">
        <v>-135790865.53</v>
      </c>
      <c r="AG41" s="40">
        <v>2263749798.1199999</v>
      </c>
      <c r="AH41" s="40">
        <v>161655799.53</v>
      </c>
      <c r="AI41" s="40">
        <v>76299378.299999997</v>
      </c>
      <c r="AJ41" s="40">
        <v>-8633755.9299999997</v>
      </c>
      <c r="AK41" s="40">
        <v>47224096.109999999</v>
      </c>
      <c r="AL41" s="40">
        <v>17973789.91</v>
      </c>
      <c r="AM41" s="40">
        <v>-2373758.2000000002</v>
      </c>
      <c r="AN41" s="40">
        <v>21618757.440000001</v>
      </c>
      <c r="AO41" s="40">
        <v>0</v>
      </c>
    </row>
    <row r="42" spans="1:41">
      <c r="A42" s="40" t="s">
        <v>257</v>
      </c>
      <c r="B42" s="40">
        <v>1460157480.3</v>
      </c>
      <c r="C42" s="40">
        <v>1460157480.3</v>
      </c>
      <c r="D42" s="40">
        <v>1460157480.3</v>
      </c>
      <c r="E42" s="40">
        <v>1005011708.58</v>
      </c>
      <c r="F42" s="40">
        <v>1005011708.58</v>
      </c>
      <c r="G42" s="40">
        <v>1005011708.58</v>
      </c>
      <c r="H42" s="40">
        <v>1005011708.58</v>
      </c>
      <c r="I42" s="40">
        <v>1482746188.4000001</v>
      </c>
      <c r="J42" s="40">
        <v>1482746188.4000001</v>
      </c>
      <c r="K42" s="40">
        <v>1482746188.4000001</v>
      </c>
      <c r="L42" s="40">
        <v>1482746188.4000001</v>
      </c>
      <c r="M42" s="40">
        <v>1020469484.4400001</v>
      </c>
      <c r="N42" s="40">
        <v>1020469484.4400001</v>
      </c>
      <c r="O42" s="40">
        <v>1020469484.4400001</v>
      </c>
      <c r="P42" s="40">
        <v>1020469484.4400001</v>
      </c>
      <c r="Q42" s="40">
        <v>905102987.87</v>
      </c>
      <c r="R42" s="40">
        <v>905102987.87</v>
      </c>
      <c r="S42" s="40">
        <v>905102987.87</v>
      </c>
      <c r="T42" s="40">
        <v>905102987.87</v>
      </c>
      <c r="U42" s="40">
        <v>1424053444.73</v>
      </c>
      <c r="V42" s="40">
        <v>1424053444.73</v>
      </c>
      <c r="W42" s="40">
        <v>1424053444.73</v>
      </c>
      <c r="X42" s="40">
        <v>1424053444.73</v>
      </c>
      <c r="Y42" s="40">
        <v>1767337423.6700001</v>
      </c>
      <c r="Z42" s="40">
        <v>1767337423.6700001</v>
      </c>
      <c r="AA42" s="40">
        <v>1767337423.6700001</v>
      </c>
      <c r="AB42" s="40">
        <v>1767337423.6700001</v>
      </c>
      <c r="AC42" s="40">
        <v>2350417724.04</v>
      </c>
      <c r="AD42" s="40">
        <v>2350417724.04</v>
      </c>
      <c r="AE42" s="40">
        <v>2350417724.04</v>
      </c>
      <c r="AF42" s="40">
        <v>2350417724.04</v>
      </c>
      <c r="AG42" s="40">
        <v>86667925.920000002</v>
      </c>
      <c r="AH42" s="40">
        <v>86667925.920000002</v>
      </c>
      <c r="AI42" s="40">
        <v>86667925.920000002</v>
      </c>
      <c r="AJ42" s="40">
        <v>86667925.920000002</v>
      </c>
      <c r="AK42" s="40">
        <v>39443829.810000002</v>
      </c>
      <c r="AL42" s="40">
        <v>39443829.810000002</v>
      </c>
      <c r="AM42" s="40">
        <v>41817588.009999998</v>
      </c>
      <c r="AN42" s="40">
        <v>20198830.57</v>
      </c>
      <c r="AO42" s="40">
        <v>0</v>
      </c>
    </row>
    <row r="43" spans="1:41">
      <c r="A43" s="40" t="s">
        <v>258</v>
      </c>
      <c r="B43" s="40">
        <v>1903589601.2</v>
      </c>
      <c r="C43" s="40">
        <v>1549447032.28</v>
      </c>
      <c r="D43" s="40">
        <v>1765997921.77</v>
      </c>
      <c r="E43" s="40">
        <v>1460157480.3</v>
      </c>
      <c r="F43" s="40">
        <v>1300041029.1199999</v>
      </c>
      <c r="G43" s="40">
        <v>912026262.42999995</v>
      </c>
      <c r="H43" s="40">
        <v>1145375934.53</v>
      </c>
      <c r="I43" s="40">
        <v>1005011708.58</v>
      </c>
      <c r="J43" s="40">
        <v>1516859753.1400001</v>
      </c>
      <c r="K43" s="40">
        <v>1123530646.6600001</v>
      </c>
      <c r="L43" s="40">
        <v>1590442783.45</v>
      </c>
      <c r="M43" s="40">
        <v>1482746188.4000001</v>
      </c>
      <c r="N43" s="40">
        <v>1496664170.5</v>
      </c>
      <c r="O43" s="40">
        <v>1119871509.3900001</v>
      </c>
      <c r="P43" s="40">
        <v>1085144768.9400001</v>
      </c>
      <c r="Q43" s="40">
        <v>1020469484.4400001</v>
      </c>
      <c r="R43" s="40">
        <v>979144897.92999995</v>
      </c>
      <c r="S43" s="40">
        <v>831906232.02999997</v>
      </c>
      <c r="T43" s="40">
        <v>892149179.51999998</v>
      </c>
      <c r="U43" s="40">
        <v>905102987.87</v>
      </c>
      <c r="V43" s="40">
        <v>1213691513.1700001</v>
      </c>
      <c r="W43" s="40">
        <v>1109264654.1900001</v>
      </c>
      <c r="X43" s="40">
        <v>1125782151.8699999</v>
      </c>
      <c r="Y43" s="40">
        <v>1424053444.73</v>
      </c>
      <c r="Z43" s="40">
        <v>1442619598.7</v>
      </c>
      <c r="AA43" s="40">
        <v>1586410844.54</v>
      </c>
      <c r="AB43" s="40">
        <v>1735127912.5999999</v>
      </c>
      <c r="AC43" s="40">
        <v>1767337423.6700001</v>
      </c>
      <c r="AD43" s="40">
        <v>1946807704.55</v>
      </c>
      <c r="AE43" s="40">
        <v>2134349707.1900001</v>
      </c>
      <c r="AF43" s="40">
        <v>2214626858.5100002</v>
      </c>
      <c r="AG43" s="40">
        <v>2350417724.04</v>
      </c>
      <c r="AH43" s="40">
        <v>248323725.44999999</v>
      </c>
      <c r="AI43" s="40">
        <v>162967304.22</v>
      </c>
      <c r="AJ43" s="40">
        <v>78034169.989999995</v>
      </c>
      <c r="AK43" s="40">
        <v>86667925.920000002</v>
      </c>
      <c r="AL43" s="40">
        <v>57417619.719999999</v>
      </c>
      <c r="AM43" s="40">
        <v>39443829.810000002</v>
      </c>
      <c r="AN43" s="40">
        <v>41817588.009999998</v>
      </c>
      <c r="AO43" s="40">
        <v>0</v>
      </c>
    </row>
    <row r="44" spans="1:41">
      <c r="A44" s="40" t="s">
        <v>259</v>
      </c>
    </row>
    <row r="45" spans="1:41">
      <c r="A45" s="40" t="s">
        <v>260</v>
      </c>
      <c r="B45" s="40">
        <v>0</v>
      </c>
      <c r="C45" s="40">
        <v>659529071.51999998</v>
      </c>
      <c r="D45" s="40">
        <v>0</v>
      </c>
      <c r="E45" s="40">
        <v>1069274181.14</v>
      </c>
      <c r="F45" s="40">
        <v>0</v>
      </c>
      <c r="G45" s="40">
        <v>527277311.30000001</v>
      </c>
      <c r="H45" s="40">
        <v>0</v>
      </c>
      <c r="I45" s="40">
        <v>916466911.99000001</v>
      </c>
      <c r="J45" s="40">
        <v>0</v>
      </c>
      <c r="K45" s="40">
        <v>435589201.31</v>
      </c>
      <c r="L45" s="40">
        <v>0</v>
      </c>
      <c r="M45" s="40">
        <v>645445084.58000004</v>
      </c>
      <c r="N45" s="40">
        <v>0</v>
      </c>
      <c r="O45" s="40">
        <v>278803137.33999997</v>
      </c>
      <c r="P45" s="40">
        <v>0</v>
      </c>
      <c r="Q45" s="40">
        <v>364722774.31999999</v>
      </c>
      <c r="R45" s="40">
        <v>0</v>
      </c>
      <c r="S45" s="40">
        <v>173180121.93000001</v>
      </c>
      <c r="T45" s="40">
        <v>0</v>
      </c>
      <c r="U45" s="40">
        <v>308762015.88</v>
      </c>
      <c r="V45" s="40">
        <v>0</v>
      </c>
      <c r="W45" s="40">
        <v>134681482.71000001</v>
      </c>
      <c r="X45" s="40">
        <v>0</v>
      </c>
      <c r="Y45" s="40">
        <v>256413581.34</v>
      </c>
      <c r="Z45" s="40">
        <v>0</v>
      </c>
      <c r="AA45" s="40">
        <v>127339987.77</v>
      </c>
      <c r="AB45" s="40">
        <v>0</v>
      </c>
      <c r="AC45" s="40">
        <v>222218569.81999999</v>
      </c>
      <c r="AD45" s="40">
        <v>0</v>
      </c>
      <c r="AE45" s="40">
        <v>104371319.03</v>
      </c>
      <c r="AF45" s="40">
        <v>0</v>
      </c>
      <c r="AG45" s="40">
        <v>163337928.84</v>
      </c>
      <c r="AH45" s="40">
        <v>0</v>
      </c>
      <c r="AI45" s="40">
        <v>71083807.189999998</v>
      </c>
      <c r="AJ45" s="40">
        <v>0</v>
      </c>
      <c r="AK45" s="40">
        <v>86995069.549999997</v>
      </c>
      <c r="AL45" s="40">
        <v>0</v>
      </c>
      <c r="AM45" s="40">
        <v>64164720.950000003</v>
      </c>
      <c r="AN45" s="40">
        <v>45197183.060000002</v>
      </c>
      <c r="AO45" s="40">
        <v>0</v>
      </c>
    </row>
    <row r="46" spans="1:41">
      <c r="A46" s="40" t="s">
        <v>187</v>
      </c>
      <c r="B46" s="40">
        <v>0</v>
      </c>
      <c r="C46" s="40">
        <v>0</v>
      </c>
      <c r="D46" s="40">
        <v>0</v>
      </c>
      <c r="E46" s="40">
        <v>0</v>
      </c>
      <c r="F46" s="40">
        <v>0</v>
      </c>
      <c r="G46" s="40">
        <v>0</v>
      </c>
      <c r="H46" s="40">
        <v>0</v>
      </c>
      <c r="I46" s="40">
        <v>0</v>
      </c>
      <c r="J46" s="40">
        <v>0</v>
      </c>
      <c r="K46" s="40">
        <v>0</v>
      </c>
      <c r="L46" s="40">
        <v>0</v>
      </c>
      <c r="M46" s="40">
        <v>0</v>
      </c>
      <c r="N46" s="40">
        <v>0</v>
      </c>
      <c r="O46" s="40">
        <v>0</v>
      </c>
      <c r="P46" s="40">
        <v>0</v>
      </c>
      <c r="Q46" s="40">
        <v>0</v>
      </c>
      <c r="R46" s="40">
        <v>0</v>
      </c>
      <c r="S46" s="40">
        <v>0</v>
      </c>
      <c r="T46" s="40">
        <v>0</v>
      </c>
      <c r="U46" s="40">
        <v>0</v>
      </c>
      <c r="V46" s="40">
        <v>0</v>
      </c>
      <c r="W46" s="40">
        <v>0</v>
      </c>
      <c r="X46" s="40">
        <v>0</v>
      </c>
      <c r="Y46" s="40">
        <v>0</v>
      </c>
      <c r="Z46" s="40">
        <v>0</v>
      </c>
      <c r="AA46" s="40">
        <v>0</v>
      </c>
      <c r="AB46" s="40">
        <v>0</v>
      </c>
      <c r="AC46" s="40">
        <v>0</v>
      </c>
      <c r="AD46" s="40">
        <v>0</v>
      </c>
      <c r="AE46" s="40">
        <v>0</v>
      </c>
      <c r="AF46" s="40">
        <v>0</v>
      </c>
      <c r="AG46" s="40">
        <v>0</v>
      </c>
      <c r="AH46" s="40">
        <v>0</v>
      </c>
      <c r="AI46" s="40">
        <v>0</v>
      </c>
      <c r="AJ46" s="40">
        <v>0</v>
      </c>
      <c r="AK46" s="40">
        <v>1416966</v>
      </c>
      <c r="AL46" s="40">
        <v>0</v>
      </c>
      <c r="AM46" s="40">
        <v>2865400.93</v>
      </c>
      <c r="AN46" s="40">
        <v>-630449.18999999994</v>
      </c>
      <c r="AO46" s="40">
        <v>0</v>
      </c>
    </row>
    <row r="47" spans="1:41">
      <c r="A47" s="40" t="s">
        <v>261</v>
      </c>
      <c r="B47" s="40">
        <v>0</v>
      </c>
      <c r="C47" s="40">
        <v>0</v>
      </c>
      <c r="D47" s="40">
        <v>0</v>
      </c>
      <c r="E47" s="40">
        <v>0</v>
      </c>
      <c r="F47" s="40">
        <v>0</v>
      </c>
      <c r="G47" s="40">
        <v>0</v>
      </c>
      <c r="H47" s="40">
        <v>0</v>
      </c>
      <c r="I47" s="40">
        <v>0</v>
      </c>
      <c r="J47" s="40">
        <v>0</v>
      </c>
      <c r="K47" s="40">
        <v>0</v>
      </c>
      <c r="L47" s="40">
        <v>0</v>
      </c>
      <c r="M47" s="40">
        <v>0</v>
      </c>
      <c r="N47" s="40">
        <v>0</v>
      </c>
      <c r="O47" s="40">
        <v>0</v>
      </c>
      <c r="P47" s="40">
        <v>0</v>
      </c>
      <c r="Q47" s="40">
        <v>0</v>
      </c>
      <c r="R47" s="40">
        <v>0</v>
      </c>
      <c r="S47" s="40">
        <v>0</v>
      </c>
      <c r="T47" s="40">
        <v>0</v>
      </c>
      <c r="U47" s="40">
        <v>0</v>
      </c>
      <c r="V47" s="40">
        <v>0</v>
      </c>
      <c r="W47" s="40">
        <v>0</v>
      </c>
      <c r="X47" s="40">
        <v>0</v>
      </c>
      <c r="Y47" s="40">
        <v>0</v>
      </c>
      <c r="Z47" s="40">
        <v>0</v>
      </c>
      <c r="AA47" s="40">
        <v>0</v>
      </c>
      <c r="AB47" s="40">
        <v>0</v>
      </c>
      <c r="AC47" s="40">
        <v>0</v>
      </c>
      <c r="AD47" s="40">
        <v>0</v>
      </c>
      <c r="AE47" s="40">
        <v>0</v>
      </c>
      <c r="AF47" s="40">
        <v>0</v>
      </c>
      <c r="AG47" s="40">
        <v>0</v>
      </c>
      <c r="AH47" s="40">
        <v>0</v>
      </c>
      <c r="AI47" s="40">
        <v>0</v>
      </c>
      <c r="AJ47" s="40">
        <v>0</v>
      </c>
      <c r="AK47" s="40">
        <v>0</v>
      </c>
      <c r="AL47" s="40">
        <v>0</v>
      </c>
      <c r="AM47" s="40">
        <v>0</v>
      </c>
      <c r="AN47" s="40">
        <v>0</v>
      </c>
      <c r="AO47" s="40">
        <v>0</v>
      </c>
    </row>
    <row r="48" spans="1:41">
      <c r="A48" s="40" t="s">
        <v>262</v>
      </c>
      <c r="B48" s="40">
        <v>0</v>
      </c>
      <c r="C48" s="40">
        <v>3647161.48</v>
      </c>
      <c r="D48" s="40">
        <v>0</v>
      </c>
      <c r="E48" s="40">
        <v>8958754.7699999996</v>
      </c>
      <c r="F48" s="40">
        <v>0</v>
      </c>
      <c r="G48" s="40">
        <v>1780701.9</v>
      </c>
      <c r="H48" s="40">
        <v>0</v>
      </c>
      <c r="I48" s="40">
        <v>3011927.49</v>
      </c>
      <c r="J48" s="40">
        <v>0</v>
      </c>
      <c r="K48" s="40">
        <v>262116.51</v>
      </c>
      <c r="L48" s="40">
        <v>0</v>
      </c>
      <c r="M48" s="40">
        <v>1004375.81</v>
      </c>
      <c r="N48" s="40">
        <v>0</v>
      </c>
      <c r="O48" s="40">
        <v>206103.34</v>
      </c>
      <c r="P48" s="40">
        <v>0</v>
      </c>
      <c r="Q48" s="40">
        <v>1323887.6599999999</v>
      </c>
      <c r="R48" s="40">
        <v>0</v>
      </c>
      <c r="S48" s="40">
        <v>833320.97</v>
      </c>
      <c r="T48" s="40">
        <v>0</v>
      </c>
      <c r="U48" s="40">
        <v>784425.94</v>
      </c>
      <c r="V48" s="40">
        <v>0</v>
      </c>
      <c r="W48" s="40">
        <v>302236.01</v>
      </c>
      <c r="X48" s="40">
        <v>0</v>
      </c>
      <c r="Y48" s="40">
        <v>-231748.53</v>
      </c>
      <c r="Z48" s="40">
        <v>0</v>
      </c>
      <c r="AA48" s="40">
        <v>-232022.02</v>
      </c>
      <c r="AB48" s="40">
        <v>0</v>
      </c>
      <c r="AC48" s="40">
        <v>656003.34</v>
      </c>
      <c r="AD48" s="40">
        <v>0</v>
      </c>
      <c r="AE48" s="40">
        <v>104638.16</v>
      </c>
      <c r="AF48" s="40">
        <v>0</v>
      </c>
      <c r="AG48" s="40">
        <v>60908.78</v>
      </c>
      <c r="AH48" s="40">
        <v>0</v>
      </c>
      <c r="AI48" s="40">
        <v>223741.12</v>
      </c>
      <c r="AJ48" s="40">
        <v>0</v>
      </c>
      <c r="AK48" s="40">
        <v>-862012.65</v>
      </c>
      <c r="AL48" s="40">
        <v>0</v>
      </c>
      <c r="AM48" s="40">
        <v>515697.2</v>
      </c>
      <c r="AN48" s="40">
        <v>580852.81000000006</v>
      </c>
      <c r="AO48" s="40">
        <v>0</v>
      </c>
    </row>
    <row r="49" spans="1:41">
      <c r="A49" s="40" t="s">
        <v>263</v>
      </c>
      <c r="B49" s="40">
        <v>0</v>
      </c>
      <c r="C49" s="40">
        <v>78658798.170000002</v>
      </c>
      <c r="D49" s="40">
        <v>0</v>
      </c>
      <c r="E49" s="40">
        <v>159756982.52000001</v>
      </c>
      <c r="F49" s="40">
        <v>0</v>
      </c>
      <c r="G49" s="40">
        <v>77178170.980000004</v>
      </c>
      <c r="H49" s="40">
        <v>0</v>
      </c>
      <c r="I49" s="40">
        <v>152916611.09999999</v>
      </c>
      <c r="J49" s="40">
        <v>0</v>
      </c>
      <c r="K49" s="40">
        <v>74699503.819999993</v>
      </c>
      <c r="L49" s="40">
        <v>0</v>
      </c>
      <c r="M49" s="40">
        <v>139861807.47</v>
      </c>
      <c r="N49" s="40">
        <v>0</v>
      </c>
      <c r="O49" s="40">
        <v>67586716.959999993</v>
      </c>
      <c r="P49" s="40">
        <v>0</v>
      </c>
      <c r="Q49" s="40">
        <v>128281530.09999999</v>
      </c>
      <c r="R49" s="40">
        <v>0</v>
      </c>
      <c r="S49" s="40">
        <v>54780059.57</v>
      </c>
      <c r="T49" s="40">
        <v>0</v>
      </c>
      <c r="U49" s="40">
        <v>93858363.379999995</v>
      </c>
      <c r="V49" s="40">
        <v>0</v>
      </c>
      <c r="W49" s="40">
        <v>45171652.07</v>
      </c>
      <c r="X49" s="40">
        <v>0</v>
      </c>
      <c r="Y49" s="40">
        <v>80074387.840000004</v>
      </c>
      <c r="Z49" s="40">
        <v>0</v>
      </c>
      <c r="AA49" s="40">
        <v>34576765.5</v>
      </c>
      <c r="AB49" s="40">
        <v>0</v>
      </c>
      <c r="AC49" s="40">
        <v>51036630.039999999</v>
      </c>
      <c r="AD49" s="40">
        <v>0</v>
      </c>
      <c r="AE49" s="40">
        <v>22858237.57</v>
      </c>
      <c r="AF49" s="40">
        <v>0</v>
      </c>
      <c r="AG49" s="40">
        <v>45707647.460000001</v>
      </c>
      <c r="AH49" s="40">
        <v>0</v>
      </c>
      <c r="AI49" s="40">
        <v>21383690.02</v>
      </c>
      <c r="AJ49" s="40">
        <v>0</v>
      </c>
      <c r="AK49" s="40">
        <v>35159097.270000003</v>
      </c>
      <c r="AL49" s="40">
        <v>0</v>
      </c>
      <c r="AM49" s="40">
        <v>21886738.149999999</v>
      </c>
      <c r="AN49" s="40">
        <v>13370651.289999999</v>
      </c>
      <c r="AO49" s="40">
        <v>0</v>
      </c>
    </row>
    <row r="50" spans="1:41">
      <c r="A50" s="40" t="s">
        <v>264</v>
      </c>
      <c r="B50" s="40">
        <v>0</v>
      </c>
      <c r="C50" s="40">
        <v>19675076.75</v>
      </c>
      <c r="D50" s="40">
        <v>0</v>
      </c>
      <c r="E50" s="40">
        <v>34207691.100000001</v>
      </c>
      <c r="F50" s="40">
        <v>0</v>
      </c>
      <c r="G50" s="40">
        <v>16365437.07</v>
      </c>
      <c r="H50" s="40">
        <v>0</v>
      </c>
      <c r="I50" s="40">
        <v>27503713.09</v>
      </c>
      <c r="J50" s="40">
        <v>0</v>
      </c>
      <c r="K50" s="40">
        <v>11480060.76</v>
      </c>
      <c r="L50" s="40">
        <v>0</v>
      </c>
      <c r="M50" s="40">
        <v>22840053.5</v>
      </c>
      <c r="N50" s="40">
        <v>0</v>
      </c>
      <c r="O50" s="40">
        <v>9911490.4000000004</v>
      </c>
      <c r="P50" s="40">
        <v>0</v>
      </c>
      <c r="Q50" s="40">
        <v>20165943.030000001</v>
      </c>
      <c r="R50" s="40">
        <v>0</v>
      </c>
      <c r="S50" s="40">
        <v>10265931.939999999</v>
      </c>
      <c r="T50" s="40">
        <v>0</v>
      </c>
      <c r="U50" s="40">
        <v>17922457.559999999</v>
      </c>
      <c r="V50" s="40">
        <v>0</v>
      </c>
      <c r="W50" s="40">
        <v>8903258.8200000003</v>
      </c>
      <c r="X50" s="40">
        <v>0</v>
      </c>
      <c r="Y50" s="40">
        <v>14631926.67</v>
      </c>
      <c r="Z50" s="40">
        <v>0</v>
      </c>
      <c r="AA50" s="40">
        <v>6236589.1699999999</v>
      </c>
      <c r="AB50" s="40">
        <v>0</v>
      </c>
      <c r="AC50" s="40">
        <v>7171381.2199999997</v>
      </c>
      <c r="AD50" s="40">
        <v>0</v>
      </c>
      <c r="AE50" s="40">
        <v>3399221.92</v>
      </c>
      <c r="AF50" s="40">
        <v>0</v>
      </c>
      <c r="AG50" s="40">
        <v>6907513.0800000001</v>
      </c>
      <c r="AH50" s="40">
        <v>0</v>
      </c>
      <c r="AI50" s="40">
        <v>3453624.6</v>
      </c>
      <c r="AJ50" s="40">
        <v>0</v>
      </c>
      <c r="AK50" s="40">
        <v>4896589.84</v>
      </c>
      <c r="AL50" s="40">
        <v>0</v>
      </c>
      <c r="AM50" s="40">
        <v>3177386.06</v>
      </c>
      <c r="AN50" s="40">
        <v>1155438.06</v>
      </c>
      <c r="AO50" s="40">
        <v>0</v>
      </c>
    </row>
    <row r="51" spans="1:41">
      <c r="A51" s="40" t="s">
        <v>265</v>
      </c>
      <c r="B51" s="40">
        <v>0</v>
      </c>
      <c r="C51" s="40">
        <v>13715840.98</v>
      </c>
      <c r="D51" s="40">
        <v>0</v>
      </c>
      <c r="E51" s="40">
        <v>27397333.73</v>
      </c>
      <c r="F51" s="40">
        <v>0</v>
      </c>
      <c r="G51" s="40">
        <v>12667912.810000001</v>
      </c>
      <c r="H51" s="40">
        <v>0</v>
      </c>
      <c r="I51" s="40">
        <v>22930199.760000002</v>
      </c>
      <c r="J51" s="40">
        <v>0</v>
      </c>
      <c r="K51" s="40">
        <v>11428122.949999999</v>
      </c>
      <c r="L51" s="40">
        <v>0</v>
      </c>
      <c r="M51" s="40">
        <v>17563170.670000002</v>
      </c>
      <c r="N51" s="40">
        <v>0</v>
      </c>
      <c r="O51" s="40">
        <v>7772508.2000000002</v>
      </c>
      <c r="P51" s="40">
        <v>0</v>
      </c>
      <c r="Q51" s="40">
        <v>12557288.060000001</v>
      </c>
      <c r="R51" s="40">
        <v>0</v>
      </c>
      <c r="S51" s="40">
        <v>2347069.66</v>
      </c>
      <c r="T51" s="40">
        <v>0</v>
      </c>
      <c r="U51" s="40">
        <v>1794911.72</v>
      </c>
      <c r="V51" s="40">
        <v>0</v>
      </c>
      <c r="W51" s="40">
        <v>555186.06000000006</v>
      </c>
      <c r="X51" s="40">
        <v>0</v>
      </c>
      <c r="Y51" s="40">
        <v>896074.29</v>
      </c>
      <c r="Z51" s="40">
        <v>0</v>
      </c>
      <c r="AA51" s="40">
        <v>380273.58</v>
      </c>
      <c r="AB51" s="40">
        <v>0</v>
      </c>
      <c r="AC51" s="40">
        <v>570410.4</v>
      </c>
      <c r="AD51" s="40">
        <v>0</v>
      </c>
      <c r="AE51" s="40">
        <v>53333.34</v>
      </c>
      <c r="AF51" s="40">
        <v>0</v>
      </c>
      <c r="AG51" s="40">
        <v>0</v>
      </c>
      <c r="AH51" s="40">
        <v>0</v>
      </c>
      <c r="AI51" s="40">
        <v>0</v>
      </c>
      <c r="AJ51" s="40">
        <v>0</v>
      </c>
      <c r="AK51" s="40">
        <v>138019.47</v>
      </c>
      <c r="AL51" s="40">
        <v>0</v>
      </c>
      <c r="AM51" s="40">
        <v>165623.32999999999</v>
      </c>
      <c r="AN51" s="40">
        <v>165623.32</v>
      </c>
      <c r="AO51" s="40">
        <v>0</v>
      </c>
    </row>
    <row r="52" spans="1:41">
      <c r="A52" s="40" t="s">
        <v>266</v>
      </c>
      <c r="B52" s="40">
        <v>0</v>
      </c>
      <c r="C52" s="40">
        <v>0</v>
      </c>
      <c r="D52" s="40">
        <v>0</v>
      </c>
      <c r="E52" s="40">
        <v>0</v>
      </c>
      <c r="F52" s="40">
        <v>0</v>
      </c>
      <c r="G52" s="40">
        <v>0</v>
      </c>
      <c r="H52" s="40">
        <v>0</v>
      </c>
      <c r="I52" s="40">
        <v>0</v>
      </c>
      <c r="J52" s="40">
        <v>0</v>
      </c>
      <c r="K52" s="40">
        <v>0</v>
      </c>
      <c r="L52" s="40">
        <v>0</v>
      </c>
      <c r="M52" s="40">
        <v>0</v>
      </c>
      <c r="N52" s="40">
        <v>0</v>
      </c>
      <c r="O52" s="40">
        <v>0</v>
      </c>
      <c r="P52" s="40">
        <v>0</v>
      </c>
      <c r="Q52" s="40">
        <v>0</v>
      </c>
      <c r="R52" s="40">
        <v>0</v>
      </c>
      <c r="S52" s="40">
        <v>0</v>
      </c>
      <c r="T52" s="40">
        <v>0</v>
      </c>
      <c r="U52" s="40">
        <v>0</v>
      </c>
      <c r="V52" s="40">
        <v>0</v>
      </c>
      <c r="W52" s="40">
        <v>0</v>
      </c>
      <c r="X52" s="40">
        <v>0</v>
      </c>
      <c r="Y52" s="40">
        <v>0</v>
      </c>
      <c r="Z52" s="40">
        <v>0</v>
      </c>
      <c r="AA52" s="40">
        <v>0</v>
      </c>
      <c r="AB52" s="40">
        <v>0</v>
      </c>
      <c r="AC52" s="40">
        <v>0</v>
      </c>
      <c r="AD52" s="40">
        <v>0</v>
      </c>
      <c r="AE52" s="40">
        <v>0</v>
      </c>
      <c r="AF52" s="40">
        <v>0</v>
      </c>
      <c r="AG52" s="40">
        <v>0</v>
      </c>
      <c r="AH52" s="40">
        <v>0</v>
      </c>
      <c r="AI52" s="40">
        <v>0</v>
      </c>
      <c r="AJ52" s="40">
        <v>0</v>
      </c>
      <c r="AK52" s="40">
        <v>0</v>
      </c>
      <c r="AL52" s="40">
        <v>0</v>
      </c>
      <c r="AM52" s="40">
        <v>0</v>
      </c>
      <c r="AN52" s="40">
        <v>0</v>
      </c>
      <c r="AO52" s="40">
        <v>0</v>
      </c>
    </row>
    <row r="53" spans="1:41">
      <c r="A53" s="40" t="s">
        <v>267</v>
      </c>
      <c r="B53" s="40">
        <v>0</v>
      </c>
      <c r="C53" s="40">
        <v>0</v>
      </c>
      <c r="D53" s="40">
        <v>0</v>
      </c>
      <c r="E53" s="40">
        <v>0</v>
      </c>
      <c r="F53" s="40">
        <v>0</v>
      </c>
      <c r="G53" s="40">
        <v>0</v>
      </c>
      <c r="H53" s="40">
        <v>0</v>
      </c>
      <c r="I53" s="40">
        <v>0</v>
      </c>
      <c r="J53" s="40">
        <v>0</v>
      </c>
      <c r="K53" s="40">
        <v>0</v>
      </c>
      <c r="L53" s="40">
        <v>0</v>
      </c>
      <c r="M53" s="40">
        <v>0</v>
      </c>
      <c r="N53" s="40">
        <v>0</v>
      </c>
      <c r="O53" s="40">
        <v>0</v>
      </c>
      <c r="P53" s="40">
        <v>0</v>
      </c>
      <c r="Q53" s="40">
        <v>0</v>
      </c>
      <c r="R53" s="40">
        <v>0</v>
      </c>
      <c r="S53" s="40">
        <v>0</v>
      </c>
      <c r="T53" s="40">
        <v>0</v>
      </c>
      <c r="U53" s="40">
        <v>0</v>
      </c>
      <c r="V53" s="40">
        <v>0</v>
      </c>
      <c r="W53" s="40">
        <v>0</v>
      </c>
      <c r="X53" s="40">
        <v>0</v>
      </c>
      <c r="Y53" s="40">
        <v>0</v>
      </c>
      <c r="Z53" s="40">
        <v>0</v>
      </c>
      <c r="AA53" s="40">
        <v>0</v>
      </c>
      <c r="AB53" s="40">
        <v>0</v>
      </c>
      <c r="AC53" s="40">
        <v>0</v>
      </c>
      <c r="AD53" s="40">
        <v>0</v>
      </c>
      <c r="AE53" s="40">
        <v>0</v>
      </c>
      <c r="AF53" s="40">
        <v>0</v>
      </c>
      <c r="AG53" s="40">
        <v>0</v>
      </c>
      <c r="AH53" s="40">
        <v>0</v>
      </c>
      <c r="AI53" s="40">
        <v>0</v>
      </c>
      <c r="AJ53" s="40">
        <v>0</v>
      </c>
      <c r="AK53" s="40">
        <v>0</v>
      </c>
      <c r="AL53" s="40">
        <v>0</v>
      </c>
      <c r="AM53" s="40">
        <v>0</v>
      </c>
      <c r="AN53" s="40">
        <v>0</v>
      </c>
      <c r="AO53" s="40">
        <v>0</v>
      </c>
    </row>
    <row r="54" spans="1:41">
      <c r="A54" s="40" t="s">
        <v>268</v>
      </c>
      <c r="B54" s="40">
        <v>0</v>
      </c>
      <c r="C54" s="40">
        <v>-16829686.739999998</v>
      </c>
      <c r="D54" s="40">
        <v>0</v>
      </c>
      <c r="E54" s="40">
        <v>-54373.41</v>
      </c>
      <c r="F54" s="40">
        <v>0</v>
      </c>
      <c r="G54" s="40">
        <v>2415367.66</v>
      </c>
      <c r="H54" s="40">
        <v>0</v>
      </c>
      <c r="I54" s="40">
        <v>2121727.0699999998</v>
      </c>
      <c r="J54" s="40">
        <v>0</v>
      </c>
      <c r="K54" s="40">
        <v>4560063.83</v>
      </c>
      <c r="L54" s="40">
        <v>0</v>
      </c>
      <c r="M54" s="40">
        <v>37619700.159999996</v>
      </c>
      <c r="N54" s="40">
        <v>0</v>
      </c>
      <c r="O54" s="40">
        <v>80058.89</v>
      </c>
      <c r="P54" s="40">
        <v>0</v>
      </c>
      <c r="Q54" s="40">
        <v>1208206.93</v>
      </c>
      <c r="R54" s="40">
        <v>0</v>
      </c>
      <c r="S54" s="40">
        <v>734034.58</v>
      </c>
      <c r="T54" s="40">
        <v>0</v>
      </c>
      <c r="U54" s="40">
        <v>234623.61</v>
      </c>
      <c r="V54" s="40">
        <v>0</v>
      </c>
      <c r="W54" s="40">
        <v>209563.38</v>
      </c>
      <c r="X54" s="40">
        <v>0</v>
      </c>
      <c r="Y54" s="40">
        <v>9369971.2300000004</v>
      </c>
      <c r="Z54" s="40">
        <v>0</v>
      </c>
      <c r="AA54" s="40">
        <v>0</v>
      </c>
      <c r="AB54" s="40">
        <v>0</v>
      </c>
      <c r="AC54" s="40">
        <v>3548876.35</v>
      </c>
      <c r="AD54" s="40">
        <v>0</v>
      </c>
      <c r="AE54" s="40">
        <v>1312977.8600000001</v>
      </c>
      <c r="AF54" s="40">
        <v>0</v>
      </c>
      <c r="AG54" s="40">
        <v>12584530.58</v>
      </c>
      <c r="AH54" s="40">
        <v>0</v>
      </c>
      <c r="AI54" s="40">
        <v>22885.88</v>
      </c>
      <c r="AJ54" s="40">
        <v>0</v>
      </c>
      <c r="AK54" s="40">
        <v>2536167.5699999998</v>
      </c>
      <c r="AL54" s="40">
        <v>0</v>
      </c>
      <c r="AM54" s="40">
        <v>508385.8</v>
      </c>
      <c r="AN54" s="40">
        <v>880894.51</v>
      </c>
      <c r="AO54" s="40">
        <v>0</v>
      </c>
    </row>
    <row r="55" spans="1:41">
      <c r="A55" s="40" t="s">
        <v>269</v>
      </c>
      <c r="B55" s="40">
        <v>0</v>
      </c>
      <c r="C55" s="40">
        <v>7385275.3600000003</v>
      </c>
      <c r="D55" s="40">
        <v>0</v>
      </c>
      <c r="E55" s="40">
        <v>37008189.719999999</v>
      </c>
      <c r="F55" s="40">
        <v>0</v>
      </c>
      <c r="G55" s="40">
        <v>0</v>
      </c>
      <c r="H55" s="40">
        <v>0</v>
      </c>
      <c r="I55" s="40">
        <v>0</v>
      </c>
      <c r="J55" s="40">
        <v>0</v>
      </c>
      <c r="K55" s="40">
        <v>0</v>
      </c>
      <c r="L55" s="40">
        <v>0</v>
      </c>
      <c r="M55" s="40">
        <v>0</v>
      </c>
      <c r="N55" s="40">
        <v>0</v>
      </c>
      <c r="O55" s="40">
        <v>0</v>
      </c>
      <c r="P55" s="40">
        <v>0</v>
      </c>
      <c r="Q55" s="40">
        <v>0</v>
      </c>
      <c r="R55" s="40">
        <v>0</v>
      </c>
      <c r="S55" s="40">
        <v>0</v>
      </c>
      <c r="T55" s="40">
        <v>0</v>
      </c>
      <c r="U55" s="40">
        <v>0</v>
      </c>
      <c r="V55" s="40">
        <v>0</v>
      </c>
      <c r="W55" s="40">
        <v>0</v>
      </c>
      <c r="X55" s="40">
        <v>0</v>
      </c>
      <c r="Y55" s="40">
        <v>0</v>
      </c>
      <c r="Z55" s="40">
        <v>0</v>
      </c>
      <c r="AA55" s="40">
        <v>2457610.36</v>
      </c>
      <c r="AB55" s="40">
        <v>0</v>
      </c>
      <c r="AC55" s="40">
        <v>0</v>
      </c>
      <c r="AD55" s="40">
        <v>0</v>
      </c>
      <c r="AE55" s="40">
        <v>6131.75</v>
      </c>
      <c r="AF55" s="40">
        <v>0</v>
      </c>
      <c r="AG55" s="40">
        <v>0</v>
      </c>
      <c r="AH55" s="40">
        <v>0</v>
      </c>
      <c r="AI55" s="40">
        <v>0</v>
      </c>
      <c r="AJ55" s="40">
        <v>0</v>
      </c>
      <c r="AK55" s="40">
        <v>0</v>
      </c>
      <c r="AL55" s="40">
        <v>0</v>
      </c>
      <c r="AM55" s="40">
        <v>0</v>
      </c>
      <c r="AN55" s="40">
        <v>0</v>
      </c>
      <c r="AO55" s="40">
        <v>0</v>
      </c>
    </row>
    <row r="56" spans="1:41">
      <c r="A56" s="40" t="s">
        <v>270</v>
      </c>
      <c r="B56" s="40">
        <v>0</v>
      </c>
      <c r="C56" s="40">
        <v>-5229677.9400000004</v>
      </c>
      <c r="D56" s="40">
        <v>0</v>
      </c>
      <c r="E56" s="40">
        <v>-1110054.4099999999</v>
      </c>
      <c r="F56" s="40">
        <v>0</v>
      </c>
      <c r="G56" s="40">
        <v>1068490.8799999999</v>
      </c>
      <c r="H56" s="40">
        <v>0</v>
      </c>
      <c r="I56" s="40">
        <v>-113847.21</v>
      </c>
      <c r="J56" s="40">
        <v>0</v>
      </c>
      <c r="K56" s="40">
        <v>0</v>
      </c>
      <c r="L56" s="40">
        <v>0</v>
      </c>
      <c r="M56" s="40">
        <v>0</v>
      </c>
      <c r="N56" s="40">
        <v>0</v>
      </c>
      <c r="O56" s="40">
        <v>0</v>
      </c>
      <c r="P56" s="40">
        <v>0</v>
      </c>
      <c r="Q56" s="40">
        <v>0</v>
      </c>
      <c r="R56" s="40">
        <v>0</v>
      </c>
      <c r="S56" s="40">
        <v>0</v>
      </c>
      <c r="T56" s="40">
        <v>0</v>
      </c>
      <c r="U56" s="40">
        <v>0</v>
      </c>
      <c r="V56" s="40">
        <v>0</v>
      </c>
      <c r="W56" s="40">
        <v>0</v>
      </c>
      <c r="X56" s="40">
        <v>0</v>
      </c>
      <c r="Y56" s="40">
        <v>0</v>
      </c>
      <c r="Z56" s="40">
        <v>0</v>
      </c>
      <c r="AA56" s="40">
        <v>0</v>
      </c>
      <c r="AB56" s="40">
        <v>0</v>
      </c>
      <c r="AC56" s="40">
        <v>0</v>
      </c>
      <c r="AD56" s="40">
        <v>0</v>
      </c>
      <c r="AE56" s="40">
        <v>0</v>
      </c>
      <c r="AF56" s="40">
        <v>0</v>
      </c>
      <c r="AG56" s="40">
        <v>0</v>
      </c>
      <c r="AH56" s="40">
        <v>0</v>
      </c>
      <c r="AI56" s="40">
        <v>0</v>
      </c>
      <c r="AJ56" s="40">
        <v>0</v>
      </c>
      <c r="AK56" s="40">
        <v>0</v>
      </c>
      <c r="AL56" s="40">
        <v>0</v>
      </c>
      <c r="AM56" s="40">
        <v>0</v>
      </c>
      <c r="AN56" s="40">
        <v>0</v>
      </c>
      <c r="AO56" s="40">
        <v>0</v>
      </c>
    </row>
    <row r="57" spans="1:41">
      <c r="A57" s="40" t="s">
        <v>271</v>
      </c>
      <c r="B57" s="40">
        <v>0</v>
      </c>
      <c r="C57" s="40">
        <v>0</v>
      </c>
      <c r="D57" s="40">
        <v>0</v>
      </c>
      <c r="E57" s="40">
        <v>0</v>
      </c>
      <c r="F57" s="40">
        <v>0</v>
      </c>
      <c r="G57" s="40">
        <v>0</v>
      </c>
      <c r="H57" s="40">
        <v>0</v>
      </c>
      <c r="I57" s="40">
        <v>0</v>
      </c>
      <c r="J57" s="40">
        <v>0</v>
      </c>
      <c r="K57" s="40">
        <v>0</v>
      </c>
      <c r="L57" s="40">
        <v>0</v>
      </c>
      <c r="M57" s="40">
        <v>0</v>
      </c>
      <c r="N57" s="40">
        <v>0</v>
      </c>
      <c r="O57" s="40">
        <v>0</v>
      </c>
      <c r="P57" s="40">
        <v>0</v>
      </c>
      <c r="Q57" s="40">
        <v>0</v>
      </c>
      <c r="R57" s="40">
        <v>0</v>
      </c>
      <c r="S57" s="40">
        <v>0</v>
      </c>
      <c r="T57" s="40">
        <v>0</v>
      </c>
      <c r="U57" s="40">
        <v>0</v>
      </c>
      <c r="V57" s="40">
        <v>0</v>
      </c>
      <c r="W57" s="40">
        <v>0</v>
      </c>
      <c r="X57" s="40">
        <v>0</v>
      </c>
      <c r="Y57" s="40">
        <v>0</v>
      </c>
      <c r="Z57" s="40">
        <v>0</v>
      </c>
      <c r="AA57" s="40">
        <v>0</v>
      </c>
      <c r="AB57" s="40">
        <v>0</v>
      </c>
      <c r="AC57" s="40">
        <v>0</v>
      </c>
      <c r="AD57" s="40">
        <v>0</v>
      </c>
      <c r="AE57" s="40">
        <v>0</v>
      </c>
      <c r="AF57" s="40">
        <v>0</v>
      </c>
      <c r="AG57" s="40">
        <v>0</v>
      </c>
      <c r="AH57" s="40">
        <v>0</v>
      </c>
      <c r="AI57" s="40">
        <v>0</v>
      </c>
      <c r="AJ57" s="40">
        <v>0</v>
      </c>
      <c r="AK57" s="40">
        <v>0</v>
      </c>
      <c r="AL57" s="40">
        <v>0</v>
      </c>
      <c r="AM57" s="40">
        <v>0</v>
      </c>
      <c r="AN57" s="40">
        <v>0</v>
      </c>
      <c r="AO57" s="40">
        <v>0</v>
      </c>
    </row>
    <row r="58" spans="1:41">
      <c r="A58" s="40" t="s">
        <v>272</v>
      </c>
      <c r="B58" s="40">
        <v>0</v>
      </c>
      <c r="C58" s="40">
        <v>0</v>
      </c>
      <c r="D58" s="40">
        <v>0</v>
      </c>
      <c r="E58" s="40">
        <v>0</v>
      </c>
      <c r="F58" s="40">
        <v>0</v>
      </c>
      <c r="G58" s="40">
        <v>0</v>
      </c>
      <c r="H58" s="40">
        <v>0</v>
      </c>
      <c r="I58" s="40">
        <v>0</v>
      </c>
      <c r="J58" s="40">
        <v>0</v>
      </c>
      <c r="K58" s="40">
        <v>0</v>
      </c>
      <c r="L58" s="40">
        <v>0</v>
      </c>
      <c r="M58" s="40">
        <v>0</v>
      </c>
      <c r="N58" s="40">
        <v>0</v>
      </c>
      <c r="O58" s="40">
        <v>0</v>
      </c>
      <c r="P58" s="40">
        <v>0</v>
      </c>
      <c r="Q58" s="40">
        <v>0</v>
      </c>
      <c r="R58" s="40">
        <v>0</v>
      </c>
      <c r="S58" s="40">
        <v>0</v>
      </c>
      <c r="T58" s="40">
        <v>0</v>
      </c>
      <c r="U58" s="40">
        <v>0</v>
      </c>
      <c r="V58" s="40">
        <v>0</v>
      </c>
      <c r="W58" s="40">
        <v>0</v>
      </c>
      <c r="X58" s="40">
        <v>0</v>
      </c>
      <c r="Y58" s="40">
        <v>0</v>
      </c>
      <c r="Z58" s="40">
        <v>0</v>
      </c>
      <c r="AA58" s="40">
        <v>0</v>
      </c>
      <c r="AB58" s="40">
        <v>0</v>
      </c>
      <c r="AC58" s="40">
        <v>0</v>
      </c>
      <c r="AD58" s="40">
        <v>0</v>
      </c>
      <c r="AE58" s="40">
        <v>0</v>
      </c>
      <c r="AF58" s="40">
        <v>0</v>
      </c>
      <c r="AG58" s="40">
        <v>0</v>
      </c>
      <c r="AH58" s="40">
        <v>0</v>
      </c>
      <c r="AI58" s="40">
        <v>0</v>
      </c>
      <c r="AJ58" s="40">
        <v>0</v>
      </c>
      <c r="AK58" s="40">
        <v>0</v>
      </c>
      <c r="AL58" s="40">
        <v>0</v>
      </c>
      <c r="AM58" s="40">
        <v>0</v>
      </c>
      <c r="AN58" s="40">
        <v>0</v>
      </c>
      <c r="AO58" s="40">
        <v>0</v>
      </c>
    </row>
    <row r="59" spans="1:41">
      <c r="A59" s="40" t="s">
        <v>197</v>
      </c>
      <c r="B59" s="40">
        <v>0</v>
      </c>
      <c r="C59" s="40">
        <v>3179517.49</v>
      </c>
      <c r="D59" s="40">
        <v>0</v>
      </c>
      <c r="E59" s="40">
        <v>16605129.130000001</v>
      </c>
      <c r="F59" s="40">
        <v>0</v>
      </c>
      <c r="G59" s="40">
        <v>6825750</v>
      </c>
      <c r="H59" s="40">
        <v>0</v>
      </c>
      <c r="I59" s="40">
        <v>23423247.09</v>
      </c>
      <c r="J59" s="40">
        <v>0</v>
      </c>
      <c r="K59" s="40">
        <v>13828500</v>
      </c>
      <c r="L59" s="40">
        <v>0</v>
      </c>
      <c r="M59" s="40">
        <v>10867500</v>
      </c>
      <c r="N59" s="40">
        <v>0</v>
      </c>
      <c r="O59" s="40">
        <v>0</v>
      </c>
      <c r="P59" s="40">
        <v>0</v>
      </c>
      <c r="Q59" s="40">
        <v>1036444.05</v>
      </c>
      <c r="R59" s="40">
        <v>0</v>
      </c>
      <c r="S59" s="40">
        <v>876089.09</v>
      </c>
      <c r="T59" s="40">
        <v>0</v>
      </c>
      <c r="U59" s="40">
        <v>3895466.69</v>
      </c>
      <c r="V59" s="40">
        <v>0</v>
      </c>
      <c r="W59" s="40">
        <v>2288000.52</v>
      </c>
      <c r="X59" s="40">
        <v>0</v>
      </c>
      <c r="Y59" s="40">
        <v>13643986</v>
      </c>
      <c r="Z59" s="40">
        <v>0</v>
      </c>
      <c r="AA59" s="40">
        <v>8246159.0499999998</v>
      </c>
      <c r="AB59" s="40">
        <v>0</v>
      </c>
      <c r="AC59" s="40">
        <v>19981575.239999998</v>
      </c>
      <c r="AD59" s="40">
        <v>0</v>
      </c>
      <c r="AE59" s="40">
        <v>10780748.300000001</v>
      </c>
      <c r="AF59" s="40">
        <v>0</v>
      </c>
      <c r="AG59" s="40">
        <v>24895758</v>
      </c>
      <c r="AH59" s="40">
        <v>0</v>
      </c>
      <c r="AI59" s="40">
        <v>12191640</v>
      </c>
      <c r="AJ59" s="40">
        <v>0</v>
      </c>
      <c r="AK59" s="40">
        <v>17532998.75</v>
      </c>
      <c r="AL59" s="40">
        <v>0</v>
      </c>
      <c r="AM59" s="40">
        <v>12665155.42</v>
      </c>
      <c r="AN59" s="40">
        <v>10199011.380000001</v>
      </c>
      <c r="AO59" s="40">
        <v>0</v>
      </c>
    </row>
    <row r="60" spans="1:41">
      <c r="A60" s="40" t="s">
        <v>273</v>
      </c>
      <c r="B60" s="40">
        <v>0</v>
      </c>
      <c r="C60" s="40">
        <v>-20361827.960000001</v>
      </c>
      <c r="D60" s="40">
        <v>0</v>
      </c>
      <c r="E60" s="40">
        <v>-17702729.920000002</v>
      </c>
      <c r="F60" s="40">
        <v>0</v>
      </c>
      <c r="G60" s="40">
        <v>-12903185.039999999</v>
      </c>
      <c r="H60" s="40">
        <v>0</v>
      </c>
      <c r="I60" s="40">
        <v>-14451892.1</v>
      </c>
      <c r="J60" s="40">
        <v>0</v>
      </c>
      <c r="K60" s="40">
        <v>-1631416.57</v>
      </c>
      <c r="L60" s="40">
        <v>0</v>
      </c>
      <c r="M60" s="40">
        <v>-4880868.04</v>
      </c>
      <c r="N60" s="40">
        <v>0</v>
      </c>
      <c r="O60" s="40">
        <v>-67598.86</v>
      </c>
      <c r="P60" s="40">
        <v>0</v>
      </c>
      <c r="Q60" s="40">
        <v>-6516609.4299999997</v>
      </c>
      <c r="R60" s="40">
        <v>0</v>
      </c>
      <c r="S60" s="40">
        <v>-2188156.4500000002</v>
      </c>
      <c r="T60" s="40">
        <v>0</v>
      </c>
      <c r="U60" s="40">
        <v>-10656664.34</v>
      </c>
      <c r="V60" s="40">
        <v>0</v>
      </c>
      <c r="W60" s="40">
        <v>-3988448.61</v>
      </c>
      <c r="X60" s="40">
        <v>0</v>
      </c>
      <c r="Y60" s="40">
        <v>-1100350.93</v>
      </c>
      <c r="Z60" s="40">
        <v>0</v>
      </c>
      <c r="AA60" s="40">
        <v>0</v>
      </c>
      <c r="AB60" s="40">
        <v>0</v>
      </c>
      <c r="AC60" s="40">
        <v>0</v>
      </c>
      <c r="AD60" s="40">
        <v>0</v>
      </c>
      <c r="AE60" s="40">
        <v>0</v>
      </c>
      <c r="AF60" s="40">
        <v>0</v>
      </c>
      <c r="AG60" s="40">
        <v>0</v>
      </c>
      <c r="AH60" s="40">
        <v>0</v>
      </c>
      <c r="AI60" s="40">
        <v>0</v>
      </c>
      <c r="AJ60" s="40">
        <v>0</v>
      </c>
      <c r="AK60" s="40">
        <v>-666438.85</v>
      </c>
      <c r="AL60" s="40">
        <v>0</v>
      </c>
      <c r="AM60" s="40">
        <v>-85706.81</v>
      </c>
      <c r="AN60" s="40">
        <v>-709086.76</v>
      </c>
      <c r="AO60" s="40">
        <v>0</v>
      </c>
    </row>
    <row r="61" spans="1:41">
      <c r="A61" s="40" t="s">
        <v>274</v>
      </c>
      <c r="B61" s="40">
        <v>0</v>
      </c>
      <c r="C61" s="40">
        <v>-798156.64</v>
      </c>
      <c r="D61" s="40">
        <v>0</v>
      </c>
      <c r="E61" s="40">
        <v>-1416356.61</v>
      </c>
      <c r="F61" s="40">
        <v>0</v>
      </c>
      <c r="G61" s="40">
        <v>-487679.39</v>
      </c>
      <c r="H61" s="40">
        <v>0</v>
      </c>
      <c r="I61" s="40">
        <v>72707.149999999994</v>
      </c>
      <c r="J61" s="40">
        <v>0</v>
      </c>
      <c r="K61" s="40">
        <v>-182857.06</v>
      </c>
      <c r="L61" s="40">
        <v>0</v>
      </c>
      <c r="M61" s="40">
        <v>1585.71</v>
      </c>
      <c r="N61" s="40">
        <v>0</v>
      </c>
      <c r="O61" s="40">
        <v>-433145.39</v>
      </c>
      <c r="P61" s="40">
        <v>0</v>
      </c>
      <c r="Q61" s="40">
        <v>1323027.2</v>
      </c>
      <c r="R61" s="40">
        <v>0</v>
      </c>
      <c r="S61" s="40">
        <v>719736.05</v>
      </c>
      <c r="T61" s="40">
        <v>0</v>
      </c>
      <c r="U61" s="40">
        <v>-2410429.96</v>
      </c>
      <c r="V61" s="40">
        <v>0</v>
      </c>
      <c r="W61" s="40">
        <v>-948276.96</v>
      </c>
      <c r="X61" s="40">
        <v>0</v>
      </c>
      <c r="Y61" s="40">
        <v>-971735.97</v>
      </c>
      <c r="Z61" s="40">
        <v>0</v>
      </c>
      <c r="AA61" s="40">
        <v>58701.98</v>
      </c>
      <c r="AB61" s="40">
        <v>0</v>
      </c>
      <c r="AC61" s="40">
        <v>-164000.82</v>
      </c>
      <c r="AD61" s="40">
        <v>0</v>
      </c>
      <c r="AE61" s="40">
        <v>-26159.54</v>
      </c>
      <c r="AF61" s="40">
        <v>0</v>
      </c>
      <c r="AG61" s="40">
        <v>-15227.2</v>
      </c>
      <c r="AH61" s="40">
        <v>0</v>
      </c>
      <c r="AI61" s="40">
        <v>-55935.27</v>
      </c>
      <c r="AJ61" s="40">
        <v>0</v>
      </c>
      <c r="AK61" s="40">
        <v>215503.17</v>
      </c>
      <c r="AL61" s="40">
        <v>0</v>
      </c>
      <c r="AM61" s="40">
        <v>-117799.11</v>
      </c>
      <c r="AN61" s="40">
        <v>-176557.07</v>
      </c>
      <c r="AO61" s="40">
        <v>0</v>
      </c>
    </row>
    <row r="62" spans="1:41">
      <c r="A62" s="40" t="s">
        <v>275</v>
      </c>
      <c r="B62" s="40">
        <v>0</v>
      </c>
      <c r="C62" s="40">
        <v>0</v>
      </c>
      <c r="D62" s="40">
        <v>0</v>
      </c>
      <c r="E62" s="40">
        <v>0</v>
      </c>
      <c r="F62" s="40">
        <v>0</v>
      </c>
      <c r="G62" s="40">
        <v>0</v>
      </c>
      <c r="H62" s="40">
        <v>0</v>
      </c>
      <c r="I62" s="40">
        <v>0</v>
      </c>
      <c r="J62" s="40">
        <v>0</v>
      </c>
      <c r="K62" s="40">
        <v>0</v>
      </c>
      <c r="L62" s="40">
        <v>0</v>
      </c>
      <c r="M62" s="40">
        <v>0</v>
      </c>
      <c r="N62" s="40">
        <v>0</v>
      </c>
      <c r="O62" s="40">
        <v>0</v>
      </c>
      <c r="P62" s="40">
        <v>0</v>
      </c>
      <c r="Q62" s="40">
        <v>0</v>
      </c>
      <c r="R62" s="40">
        <v>0</v>
      </c>
      <c r="S62" s="40">
        <v>0</v>
      </c>
      <c r="T62" s="40">
        <v>0</v>
      </c>
      <c r="U62" s="40">
        <v>0</v>
      </c>
      <c r="V62" s="40">
        <v>0</v>
      </c>
      <c r="W62" s="40">
        <v>0</v>
      </c>
      <c r="X62" s="40">
        <v>0</v>
      </c>
      <c r="Y62" s="40">
        <v>0</v>
      </c>
      <c r="Z62" s="40">
        <v>0</v>
      </c>
      <c r="AA62" s="40">
        <v>0</v>
      </c>
      <c r="AB62" s="40">
        <v>0</v>
      </c>
      <c r="AC62" s="40">
        <v>0</v>
      </c>
      <c r="AD62" s="40">
        <v>0</v>
      </c>
      <c r="AE62" s="40">
        <v>0</v>
      </c>
      <c r="AF62" s="40">
        <v>0</v>
      </c>
      <c r="AG62" s="40">
        <v>0</v>
      </c>
      <c r="AH62" s="40">
        <v>0</v>
      </c>
      <c r="AI62" s="40">
        <v>0</v>
      </c>
      <c r="AJ62" s="40">
        <v>0</v>
      </c>
      <c r="AK62" s="40">
        <v>0</v>
      </c>
      <c r="AL62" s="40">
        <v>0</v>
      </c>
      <c r="AM62" s="40">
        <v>-23137.97</v>
      </c>
      <c r="AN62" s="40">
        <v>-261506.8</v>
      </c>
      <c r="AO62" s="40">
        <v>0</v>
      </c>
    </row>
    <row r="63" spans="1:41">
      <c r="A63" s="40" t="s">
        <v>276</v>
      </c>
      <c r="B63" s="40">
        <v>0</v>
      </c>
      <c r="C63" s="40">
        <v>-490488.46</v>
      </c>
      <c r="D63" s="40">
        <v>0</v>
      </c>
      <c r="E63" s="40">
        <v>169043.79</v>
      </c>
      <c r="F63" s="40">
        <v>0</v>
      </c>
      <c r="G63" s="40">
        <v>-1029556.13</v>
      </c>
      <c r="H63" s="40">
        <v>0</v>
      </c>
      <c r="I63" s="40">
        <v>-1695298.59</v>
      </c>
      <c r="J63" s="40">
        <v>0</v>
      </c>
      <c r="K63" s="40">
        <v>-2320804.38</v>
      </c>
      <c r="L63" s="40">
        <v>0</v>
      </c>
      <c r="M63" s="40">
        <v>-866769.23</v>
      </c>
      <c r="N63" s="40">
        <v>0</v>
      </c>
      <c r="O63" s="40">
        <v>-836831.54</v>
      </c>
      <c r="P63" s="40">
        <v>0</v>
      </c>
      <c r="Q63" s="40">
        <v>-615231.53</v>
      </c>
      <c r="R63" s="40">
        <v>0</v>
      </c>
      <c r="S63" s="40">
        <v>-386670.23</v>
      </c>
      <c r="T63" s="40">
        <v>0</v>
      </c>
      <c r="U63" s="40">
        <v>61041.08</v>
      </c>
      <c r="V63" s="40">
        <v>0</v>
      </c>
      <c r="W63" s="40">
        <v>331560.46000000002</v>
      </c>
      <c r="X63" s="40">
        <v>0</v>
      </c>
      <c r="Y63" s="40">
        <v>-816528.66</v>
      </c>
      <c r="Z63" s="40">
        <v>0</v>
      </c>
      <c r="AA63" s="40">
        <v>-1281690.53</v>
      </c>
      <c r="AB63" s="40">
        <v>0</v>
      </c>
      <c r="AC63" s="40">
        <v>55463.55</v>
      </c>
      <c r="AD63" s="40">
        <v>0</v>
      </c>
      <c r="AE63" s="40">
        <v>-13190.47</v>
      </c>
      <c r="AF63" s="40">
        <v>0</v>
      </c>
      <c r="AG63" s="40">
        <v>-141788.32</v>
      </c>
      <c r="AH63" s="40">
        <v>0</v>
      </c>
      <c r="AI63" s="40">
        <v>6531.72</v>
      </c>
      <c r="AJ63" s="40">
        <v>0</v>
      </c>
      <c r="AK63" s="40">
        <v>-24312.62</v>
      </c>
      <c r="AL63" s="40">
        <v>0</v>
      </c>
      <c r="AM63" s="40">
        <v>-142801.95000000001</v>
      </c>
      <c r="AN63" s="40">
        <v>67124.78</v>
      </c>
      <c r="AO63" s="40">
        <v>0</v>
      </c>
    </row>
    <row r="64" spans="1:41">
      <c r="A64" s="40" t="s">
        <v>277</v>
      </c>
      <c r="B64" s="40">
        <v>0</v>
      </c>
      <c r="C64" s="40">
        <v>-272245884.77999997</v>
      </c>
      <c r="D64" s="40">
        <v>0</v>
      </c>
      <c r="E64" s="40">
        <v>-42541297.299999997</v>
      </c>
      <c r="F64" s="40">
        <v>0</v>
      </c>
      <c r="G64" s="40">
        <v>-82647715.829999998</v>
      </c>
      <c r="H64" s="40">
        <v>0</v>
      </c>
      <c r="I64" s="40">
        <v>103397076.67</v>
      </c>
      <c r="J64" s="40">
        <v>0</v>
      </c>
      <c r="K64" s="40">
        <v>-234274127.59999999</v>
      </c>
      <c r="L64" s="40">
        <v>0</v>
      </c>
      <c r="M64" s="40">
        <v>-76480851.560000002</v>
      </c>
      <c r="N64" s="40">
        <v>0</v>
      </c>
      <c r="O64" s="40">
        <v>-8785436.8800000008</v>
      </c>
      <c r="P64" s="40">
        <v>0</v>
      </c>
      <c r="Q64" s="40">
        <v>-1268124.45</v>
      </c>
      <c r="R64" s="40">
        <v>0</v>
      </c>
      <c r="S64" s="40">
        <v>-24593064.98</v>
      </c>
      <c r="T64" s="40">
        <v>0</v>
      </c>
      <c r="U64" s="40">
        <v>-193656153.44</v>
      </c>
      <c r="V64" s="40">
        <v>0</v>
      </c>
      <c r="W64" s="40">
        <v>-3273099.99</v>
      </c>
      <c r="X64" s="40">
        <v>0</v>
      </c>
      <c r="Y64" s="40">
        <v>-11118303.220000001</v>
      </c>
      <c r="Z64" s="40">
        <v>0</v>
      </c>
      <c r="AA64" s="40">
        <v>9767018.8900000006</v>
      </c>
      <c r="AB64" s="40">
        <v>0</v>
      </c>
      <c r="AC64" s="40">
        <v>-37762424.939999998</v>
      </c>
      <c r="AD64" s="40">
        <v>0</v>
      </c>
      <c r="AE64" s="40">
        <v>-16245306.470000001</v>
      </c>
      <c r="AF64" s="40">
        <v>0</v>
      </c>
      <c r="AG64" s="40">
        <v>-12541757.609999999</v>
      </c>
      <c r="AH64" s="40">
        <v>0</v>
      </c>
      <c r="AI64" s="40">
        <v>1283411</v>
      </c>
      <c r="AJ64" s="40">
        <v>0</v>
      </c>
      <c r="AK64" s="40">
        <v>24334541.5</v>
      </c>
      <c r="AL64" s="40">
        <v>0</v>
      </c>
      <c r="AM64" s="40">
        <v>5669051.5300000003</v>
      </c>
      <c r="AN64" s="40">
        <v>233527724.38</v>
      </c>
      <c r="AO64" s="40">
        <v>0</v>
      </c>
    </row>
    <row r="65" spans="1:41">
      <c r="A65" s="40" t="s">
        <v>278</v>
      </c>
      <c r="B65" s="40">
        <v>0</v>
      </c>
      <c r="C65" s="40">
        <v>378220995.98000002</v>
      </c>
      <c r="D65" s="40">
        <v>0</v>
      </c>
      <c r="E65" s="40">
        <v>473464375.13</v>
      </c>
      <c r="F65" s="40">
        <v>0</v>
      </c>
      <c r="G65" s="40">
        <v>148667862.78</v>
      </c>
      <c r="H65" s="40">
        <v>0</v>
      </c>
      <c r="I65" s="40">
        <v>-205331391.34</v>
      </c>
      <c r="J65" s="40">
        <v>0</v>
      </c>
      <c r="K65" s="40">
        <v>259893465.75999999</v>
      </c>
      <c r="L65" s="40">
        <v>0</v>
      </c>
      <c r="M65" s="40">
        <v>122346338.29000001</v>
      </c>
      <c r="N65" s="40">
        <v>0</v>
      </c>
      <c r="O65" s="40">
        <v>39976780.270000003</v>
      </c>
      <c r="P65" s="40">
        <v>0</v>
      </c>
      <c r="Q65" s="40">
        <v>5783457.4299999997</v>
      </c>
      <c r="R65" s="40">
        <v>0</v>
      </c>
      <c r="S65" s="40">
        <v>16009276.560000001</v>
      </c>
      <c r="T65" s="40">
        <v>0</v>
      </c>
      <c r="U65" s="40">
        <v>208756602.71000001</v>
      </c>
      <c r="V65" s="40">
        <v>0</v>
      </c>
      <c r="W65" s="40">
        <v>27961547.219999999</v>
      </c>
      <c r="X65" s="40">
        <v>0</v>
      </c>
      <c r="Y65" s="40">
        <v>34759670.649999999</v>
      </c>
      <c r="Z65" s="40">
        <v>0</v>
      </c>
      <c r="AA65" s="40">
        <v>7857648.6500000004</v>
      </c>
      <c r="AB65" s="40">
        <v>0</v>
      </c>
      <c r="AC65" s="40">
        <v>27639632.370000001</v>
      </c>
      <c r="AD65" s="40">
        <v>0</v>
      </c>
      <c r="AE65" s="40">
        <v>30645284.219999999</v>
      </c>
      <c r="AF65" s="40">
        <v>0</v>
      </c>
      <c r="AG65" s="40">
        <v>9564392.1600000001</v>
      </c>
      <c r="AH65" s="40">
        <v>0</v>
      </c>
      <c r="AI65" s="40">
        <v>11005132.02</v>
      </c>
      <c r="AJ65" s="40">
        <v>0</v>
      </c>
      <c r="AK65" s="40">
        <v>-20959946.039999999</v>
      </c>
      <c r="AL65" s="40">
        <v>0</v>
      </c>
      <c r="AM65" s="40">
        <v>-12528929.460000001</v>
      </c>
      <c r="AN65" s="40">
        <v>-48101059.549999997</v>
      </c>
      <c r="AO65" s="40">
        <v>0</v>
      </c>
    </row>
    <row r="66" spans="1:41">
      <c r="A66" s="40" t="s">
        <v>279</v>
      </c>
      <c r="B66" s="40">
        <v>0</v>
      </c>
      <c r="C66" s="40">
        <v>0</v>
      </c>
      <c r="D66" s="40">
        <v>0</v>
      </c>
      <c r="E66" s="40">
        <v>0</v>
      </c>
      <c r="F66" s="40">
        <v>0</v>
      </c>
      <c r="G66" s="40">
        <v>0</v>
      </c>
      <c r="H66" s="40">
        <v>0</v>
      </c>
      <c r="I66" s="40">
        <v>0</v>
      </c>
      <c r="J66" s="40">
        <v>0</v>
      </c>
      <c r="K66" s="40">
        <v>0</v>
      </c>
      <c r="L66" s="40">
        <v>0</v>
      </c>
      <c r="M66" s="40">
        <v>0</v>
      </c>
      <c r="N66" s="40">
        <v>0</v>
      </c>
      <c r="O66" s="40">
        <v>0</v>
      </c>
      <c r="P66" s="40">
        <v>0</v>
      </c>
      <c r="Q66" s="40">
        <v>0</v>
      </c>
      <c r="R66" s="40">
        <v>0</v>
      </c>
      <c r="S66" s="40">
        <v>0</v>
      </c>
      <c r="T66" s="40">
        <v>0</v>
      </c>
      <c r="U66" s="40">
        <v>0</v>
      </c>
      <c r="V66" s="40">
        <v>0</v>
      </c>
      <c r="W66" s="40">
        <v>0</v>
      </c>
      <c r="X66" s="40">
        <v>0</v>
      </c>
      <c r="Y66" s="40">
        <v>0</v>
      </c>
      <c r="Z66" s="40">
        <v>0</v>
      </c>
      <c r="AA66" s="40">
        <v>0</v>
      </c>
      <c r="AB66" s="40">
        <v>0</v>
      </c>
      <c r="AC66" s="40">
        <v>0</v>
      </c>
      <c r="AD66" s="40">
        <v>0</v>
      </c>
      <c r="AE66" s="40">
        <v>0</v>
      </c>
      <c r="AF66" s="40">
        <v>0</v>
      </c>
      <c r="AG66" s="40">
        <v>0</v>
      </c>
      <c r="AH66" s="40">
        <v>0</v>
      </c>
      <c r="AI66" s="40">
        <v>0</v>
      </c>
      <c r="AJ66" s="40">
        <v>0</v>
      </c>
      <c r="AK66" s="40">
        <v>0</v>
      </c>
      <c r="AL66" s="40">
        <v>0</v>
      </c>
      <c r="AM66" s="40">
        <v>0</v>
      </c>
      <c r="AN66" s="40">
        <v>0</v>
      </c>
      <c r="AO66" s="40">
        <v>0</v>
      </c>
    </row>
    <row r="67" spans="1:41">
      <c r="A67" s="40" t="s">
        <v>280</v>
      </c>
      <c r="B67" s="40">
        <v>0</v>
      </c>
      <c r="C67" s="40">
        <v>0</v>
      </c>
      <c r="D67" s="40">
        <v>0</v>
      </c>
      <c r="E67" s="40">
        <v>0</v>
      </c>
      <c r="F67" s="40">
        <v>0</v>
      </c>
      <c r="G67" s="40">
        <v>0</v>
      </c>
      <c r="H67" s="40">
        <v>0</v>
      </c>
      <c r="I67" s="40">
        <v>0</v>
      </c>
      <c r="J67" s="40">
        <v>0</v>
      </c>
      <c r="K67" s="40">
        <v>0</v>
      </c>
      <c r="L67" s="40">
        <v>0</v>
      </c>
      <c r="M67" s="40">
        <v>0</v>
      </c>
      <c r="N67" s="40">
        <v>0</v>
      </c>
      <c r="O67" s="40">
        <v>0</v>
      </c>
      <c r="P67" s="40">
        <v>0</v>
      </c>
      <c r="Q67" s="40">
        <v>0</v>
      </c>
      <c r="R67" s="40">
        <v>0</v>
      </c>
      <c r="S67" s="40">
        <v>0</v>
      </c>
      <c r="T67" s="40">
        <v>0</v>
      </c>
      <c r="U67" s="40">
        <v>0</v>
      </c>
      <c r="V67" s="40">
        <v>0</v>
      </c>
      <c r="W67" s="40">
        <v>0</v>
      </c>
      <c r="X67" s="40">
        <v>0</v>
      </c>
      <c r="Y67" s="40">
        <v>0</v>
      </c>
      <c r="Z67" s="40">
        <v>0</v>
      </c>
      <c r="AA67" s="40">
        <v>0</v>
      </c>
      <c r="AB67" s="40">
        <v>0</v>
      </c>
      <c r="AC67" s="40">
        <v>0</v>
      </c>
      <c r="AD67" s="40">
        <v>0</v>
      </c>
      <c r="AE67" s="40">
        <v>0</v>
      </c>
      <c r="AF67" s="40">
        <v>0</v>
      </c>
      <c r="AG67" s="40">
        <v>0</v>
      </c>
      <c r="AH67" s="40">
        <v>0</v>
      </c>
      <c r="AI67" s="40">
        <v>0</v>
      </c>
      <c r="AJ67" s="40">
        <v>0</v>
      </c>
      <c r="AK67" s="40">
        <v>0</v>
      </c>
      <c r="AL67" s="40">
        <v>0</v>
      </c>
      <c r="AM67" s="40">
        <v>0</v>
      </c>
      <c r="AN67" s="40">
        <v>0</v>
      </c>
      <c r="AO67" s="40">
        <v>0</v>
      </c>
    </row>
    <row r="68" spans="1:41">
      <c r="A68" s="40" t="s">
        <v>281</v>
      </c>
      <c r="B68" s="40">
        <v>0</v>
      </c>
      <c r="C68" s="40">
        <v>0</v>
      </c>
      <c r="D68" s="40">
        <v>0</v>
      </c>
      <c r="E68" s="40">
        <v>0</v>
      </c>
      <c r="F68" s="40">
        <v>0</v>
      </c>
      <c r="G68" s="40">
        <v>0</v>
      </c>
      <c r="H68" s="40">
        <v>0</v>
      </c>
      <c r="I68" s="40">
        <v>0</v>
      </c>
      <c r="J68" s="40">
        <v>0</v>
      </c>
      <c r="K68" s="40">
        <v>0</v>
      </c>
      <c r="L68" s="40">
        <v>0</v>
      </c>
      <c r="M68" s="40">
        <v>0</v>
      </c>
      <c r="N68" s="40">
        <v>0</v>
      </c>
      <c r="O68" s="40">
        <v>0</v>
      </c>
      <c r="P68" s="40">
        <v>0</v>
      </c>
      <c r="Q68" s="40">
        <v>0</v>
      </c>
      <c r="R68" s="40">
        <v>0</v>
      </c>
      <c r="S68" s="40">
        <v>0</v>
      </c>
      <c r="T68" s="40">
        <v>0</v>
      </c>
      <c r="U68" s="40">
        <v>0</v>
      </c>
      <c r="V68" s="40">
        <v>0</v>
      </c>
      <c r="W68" s="40">
        <v>0</v>
      </c>
      <c r="X68" s="40">
        <v>0</v>
      </c>
      <c r="Y68" s="40">
        <v>0</v>
      </c>
      <c r="Z68" s="40">
        <v>0</v>
      </c>
      <c r="AA68" s="40">
        <v>0</v>
      </c>
      <c r="AB68" s="40">
        <v>0</v>
      </c>
      <c r="AC68" s="40">
        <v>0</v>
      </c>
      <c r="AD68" s="40">
        <v>0</v>
      </c>
      <c r="AE68" s="40">
        <v>0</v>
      </c>
      <c r="AF68" s="40">
        <v>0</v>
      </c>
      <c r="AG68" s="40">
        <v>0</v>
      </c>
      <c r="AH68" s="40">
        <v>0</v>
      </c>
      <c r="AI68" s="40">
        <v>0</v>
      </c>
      <c r="AJ68" s="40">
        <v>0</v>
      </c>
      <c r="AK68" s="40">
        <v>0</v>
      </c>
      <c r="AL68" s="40">
        <v>0</v>
      </c>
      <c r="AM68" s="40">
        <v>0</v>
      </c>
      <c r="AN68" s="40">
        <v>0</v>
      </c>
      <c r="AO68" s="40">
        <v>0</v>
      </c>
    </row>
    <row r="69" spans="1:41">
      <c r="A69" s="40" t="s">
        <v>282</v>
      </c>
      <c r="B69" s="40">
        <v>0</v>
      </c>
      <c r="C69" s="40">
        <v>848056015.21000004</v>
      </c>
      <c r="D69" s="40">
        <v>0</v>
      </c>
      <c r="E69" s="40">
        <v>1764016869.3800001</v>
      </c>
      <c r="F69" s="40">
        <v>0</v>
      </c>
      <c r="G69" s="40">
        <v>697178868.99000001</v>
      </c>
      <c r="H69" s="40">
        <v>0</v>
      </c>
      <c r="I69" s="40">
        <v>1030251692.17</v>
      </c>
      <c r="J69" s="40">
        <v>0</v>
      </c>
      <c r="K69" s="40">
        <v>573331829.33000004</v>
      </c>
      <c r="L69" s="40">
        <v>0</v>
      </c>
      <c r="M69" s="40">
        <v>915321127.36000001</v>
      </c>
      <c r="N69" s="40">
        <v>0</v>
      </c>
      <c r="O69" s="40">
        <v>394213782.73000002</v>
      </c>
      <c r="P69" s="40">
        <v>0</v>
      </c>
      <c r="Q69" s="40">
        <v>528002593.37</v>
      </c>
      <c r="R69" s="40">
        <v>0</v>
      </c>
      <c r="S69" s="40">
        <v>232577748.69</v>
      </c>
      <c r="T69" s="40">
        <v>0</v>
      </c>
      <c r="U69" s="40">
        <v>429346660.82999998</v>
      </c>
      <c r="V69" s="40">
        <v>0</v>
      </c>
      <c r="W69" s="40">
        <v>212194661.69</v>
      </c>
      <c r="X69" s="40">
        <v>0</v>
      </c>
      <c r="Y69" s="40">
        <v>395550930.70999998</v>
      </c>
      <c r="Z69" s="40">
        <v>0</v>
      </c>
      <c r="AA69" s="40">
        <v>195407042.40000001</v>
      </c>
      <c r="AB69" s="40">
        <v>0</v>
      </c>
      <c r="AC69" s="40">
        <v>294952116.56999999</v>
      </c>
      <c r="AD69" s="40">
        <v>0</v>
      </c>
      <c r="AE69" s="40">
        <v>157247235.66999999</v>
      </c>
      <c r="AF69" s="40">
        <v>0</v>
      </c>
      <c r="AG69" s="40">
        <v>250359905.77000001</v>
      </c>
      <c r="AH69" s="40">
        <v>0</v>
      </c>
      <c r="AI69" s="40">
        <v>120598528.28</v>
      </c>
      <c r="AJ69" s="40">
        <v>0</v>
      </c>
      <c r="AK69" s="40">
        <v>150712242.96000001</v>
      </c>
      <c r="AL69" s="40">
        <v>0</v>
      </c>
      <c r="AM69" s="40">
        <v>98719784.069999993</v>
      </c>
      <c r="AN69" s="40">
        <v>255265844.22</v>
      </c>
      <c r="AO69" s="40">
        <v>0</v>
      </c>
    </row>
    <row r="70" spans="1:41">
      <c r="A70" s="40" t="s">
        <v>283</v>
      </c>
      <c r="B70" s="40">
        <v>0</v>
      </c>
      <c r="C70" s="40">
        <v>0</v>
      </c>
      <c r="D70" s="40">
        <v>0</v>
      </c>
      <c r="E70" s="40">
        <v>0</v>
      </c>
      <c r="F70" s="40">
        <v>0</v>
      </c>
      <c r="G70" s="40">
        <v>0</v>
      </c>
      <c r="H70" s="40">
        <v>0</v>
      </c>
      <c r="I70" s="40">
        <v>0</v>
      </c>
      <c r="J70" s="40">
        <v>0</v>
      </c>
      <c r="K70" s="40">
        <v>0</v>
      </c>
      <c r="L70" s="40">
        <v>0</v>
      </c>
      <c r="M70" s="40">
        <v>0</v>
      </c>
      <c r="N70" s="40">
        <v>0</v>
      </c>
      <c r="O70" s="40">
        <v>0</v>
      </c>
      <c r="P70" s="40">
        <v>0</v>
      </c>
      <c r="Q70" s="40">
        <v>0</v>
      </c>
      <c r="R70" s="40">
        <v>0</v>
      </c>
      <c r="S70" s="40">
        <v>0</v>
      </c>
      <c r="T70" s="40">
        <v>0</v>
      </c>
      <c r="U70" s="40">
        <v>0</v>
      </c>
      <c r="V70" s="40">
        <v>0</v>
      </c>
      <c r="W70" s="40">
        <v>0</v>
      </c>
      <c r="X70" s="40">
        <v>0</v>
      </c>
      <c r="Y70" s="40">
        <v>0</v>
      </c>
      <c r="Z70" s="40">
        <v>0</v>
      </c>
      <c r="AA70" s="40">
        <v>0</v>
      </c>
      <c r="AB70" s="40">
        <v>0</v>
      </c>
      <c r="AC70" s="40">
        <v>0</v>
      </c>
      <c r="AD70" s="40">
        <v>0</v>
      </c>
      <c r="AE70" s="40">
        <v>0</v>
      </c>
      <c r="AF70" s="40">
        <v>0</v>
      </c>
      <c r="AG70" s="40">
        <v>0</v>
      </c>
      <c r="AH70" s="40">
        <v>0</v>
      </c>
      <c r="AI70" s="40">
        <v>0</v>
      </c>
      <c r="AJ70" s="40">
        <v>0</v>
      </c>
      <c r="AK70" s="40">
        <v>0</v>
      </c>
      <c r="AL70" s="40">
        <v>0</v>
      </c>
      <c r="AM70" s="40">
        <v>0</v>
      </c>
      <c r="AN70" s="40">
        <v>0</v>
      </c>
      <c r="AO70" s="40">
        <v>0</v>
      </c>
    </row>
    <row r="71" spans="1:41">
      <c r="A71" s="40" t="s">
        <v>284</v>
      </c>
      <c r="B71" s="40">
        <v>0</v>
      </c>
      <c r="C71" s="40">
        <v>0</v>
      </c>
      <c r="D71" s="40">
        <v>0</v>
      </c>
      <c r="E71" s="40">
        <v>0</v>
      </c>
      <c r="F71" s="40">
        <v>0</v>
      </c>
      <c r="G71" s="40">
        <v>0</v>
      </c>
      <c r="H71" s="40">
        <v>0</v>
      </c>
      <c r="I71" s="40">
        <v>0</v>
      </c>
      <c r="J71" s="40">
        <v>0</v>
      </c>
      <c r="K71" s="40">
        <v>0</v>
      </c>
      <c r="L71" s="40">
        <v>0</v>
      </c>
      <c r="M71" s="40">
        <v>0</v>
      </c>
      <c r="N71" s="40">
        <v>0</v>
      </c>
      <c r="O71" s="40">
        <v>0</v>
      </c>
      <c r="P71" s="40">
        <v>0</v>
      </c>
      <c r="Q71" s="40">
        <v>0</v>
      </c>
      <c r="R71" s="40">
        <v>0</v>
      </c>
      <c r="S71" s="40">
        <v>0</v>
      </c>
      <c r="T71" s="40">
        <v>0</v>
      </c>
      <c r="U71" s="40">
        <v>0</v>
      </c>
      <c r="V71" s="40">
        <v>0</v>
      </c>
      <c r="W71" s="40">
        <v>0</v>
      </c>
      <c r="X71" s="40">
        <v>0</v>
      </c>
      <c r="Y71" s="40">
        <v>0</v>
      </c>
      <c r="Z71" s="40">
        <v>0</v>
      </c>
      <c r="AA71" s="40">
        <v>0</v>
      </c>
      <c r="AB71" s="40">
        <v>0</v>
      </c>
      <c r="AC71" s="40">
        <v>0</v>
      </c>
      <c r="AD71" s="40">
        <v>0</v>
      </c>
      <c r="AE71" s="40">
        <v>0</v>
      </c>
      <c r="AF71" s="40">
        <v>0</v>
      </c>
      <c r="AG71" s="40">
        <v>0</v>
      </c>
      <c r="AH71" s="40">
        <v>0</v>
      </c>
      <c r="AI71" s="40">
        <v>0</v>
      </c>
      <c r="AJ71" s="40">
        <v>0</v>
      </c>
      <c r="AK71" s="40">
        <v>0</v>
      </c>
      <c r="AL71" s="40">
        <v>0</v>
      </c>
      <c r="AM71" s="40">
        <v>0</v>
      </c>
      <c r="AN71" s="40">
        <v>0</v>
      </c>
      <c r="AO71" s="40">
        <v>0</v>
      </c>
    </row>
    <row r="72" spans="1:41">
      <c r="A72" s="40" t="s">
        <v>285</v>
      </c>
      <c r="B72" s="40">
        <v>0</v>
      </c>
      <c r="C72" s="40">
        <v>0</v>
      </c>
      <c r="D72" s="40">
        <v>0</v>
      </c>
      <c r="E72" s="40">
        <v>0</v>
      </c>
      <c r="F72" s="40">
        <v>0</v>
      </c>
      <c r="G72" s="40">
        <v>0</v>
      </c>
      <c r="H72" s="40">
        <v>0</v>
      </c>
      <c r="I72" s="40">
        <v>0</v>
      </c>
      <c r="J72" s="40">
        <v>0</v>
      </c>
      <c r="K72" s="40">
        <v>0</v>
      </c>
      <c r="L72" s="40">
        <v>0</v>
      </c>
      <c r="M72" s="40">
        <v>0</v>
      </c>
      <c r="N72" s="40">
        <v>0</v>
      </c>
      <c r="O72" s="40">
        <v>0</v>
      </c>
      <c r="P72" s="40">
        <v>0</v>
      </c>
      <c r="Q72" s="40">
        <v>0</v>
      </c>
      <c r="R72" s="40">
        <v>0</v>
      </c>
      <c r="S72" s="40">
        <v>0</v>
      </c>
      <c r="T72" s="40">
        <v>0</v>
      </c>
      <c r="U72" s="40">
        <v>0</v>
      </c>
      <c r="V72" s="40">
        <v>0</v>
      </c>
      <c r="W72" s="40">
        <v>0</v>
      </c>
      <c r="X72" s="40">
        <v>0</v>
      </c>
      <c r="Y72" s="40">
        <v>0</v>
      </c>
      <c r="Z72" s="40">
        <v>0</v>
      </c>
      <c r="AA72" s="40">
        <v>0</v>
      </c>
      <c r="AB72" s="40">
        <v>0</v>
      </c>
      <c r="AC72" s="40">
        <v>0</v>
      </c>
      <c r="AD72" s="40">
        <v>0</v>
      </c>
      <c r="AE72" s="40">
        <v>0</v>
      </c>
      <c r="AF72" s="40">
        <v>0</v>
      </c>
      <c r="AG72" s="40">
        <v>0</v>
      </c>
      <c r="AH72" s="40">
        <v>0</v>
      </c>
      <c r="AI72" s="40">
        <v>0</v>
      </c>
      <c r="AJ72" s="40">
        <v>0</v>
      </c>
      <c r="AK72" s="40">
        <v>0</v>
      </c>
      <c r="AL72" s="40">
        <v>0</v>
      </c>
      <c r="AM72" s="40">
        <v>0</v>
      </c>
      <c r="AN72" s="40">
        <v>0</v>
      </c>
      <c r="AO72" s="40">
        <v>0</v>
      </c>
    </row>
    <row r="73" spans="1:41">
      <c r="A73" s="40" t="s">
        <v>286</v>
      </c>
      <c r="B73" s="40">
        <v>0</v>
      </c>
      <c r="C73" s="40">
        <v>1549447032.28</v>
      </c>
      <c r="D73" s="40">
        <v>0</v>
      </c>
      <c r="E73" s="40">
        <v>1460157480.3</v>
      </c>
      <c r="F73" s="40">
        <v>0</v>
      </c>
      <c r="G73" s="40">
        <v>912026262.42999995</v>
      </c>
      <c r="H73" s="40">
        <v>0</v>
      </c>
      <c r="I73" s="40">
        <v>1005011708.58</v>
      </c>
      <c r="J73" s="40">
        <v>0</v>
      </c>
      <c r="K73" s="40">
        <v>1123530646.6600001</v>
      </c>
      <c r="L73" s="40">
        <v>0</v>
      </c>
      <c r="M73" s="40">
        <v>1482746188.4000001</v>
      </c>
      <c r="N73" s="40">
        <v>0</v>
      </c>
      <c r="O73" s="40">
        <v>1119871509.3900001</v>
      </c>
      <c r="P73" s="40">
        <v>0</v>
      </c>
      <c r="Q73" s="40">
        <v>1020469484.4400001</v>
      </c>
      <c r="R73" s="40">
        <v>0</v>
      </c>
      <c r="S73" s="40">
        <v>831906232.02999997</v>
      </c>
      <c r="T73" s="40">
        <v>0</v>
      </c>
      <c r="U73" s="40">
        <v>905102987.87</v>
      </c>
      <c r="V73" s="40">
        <v>0</v>
      </c>
      <c r="W73" s="40">
        <v>1109264654.1900001</v>
      </c>
      <c r="X73" s="40">
        <v>0</v>
      </c>
      <c r="Y73" s="40">
        <v>1424053444.73</v>
      </c>
      <c r="Z73" s="40">
        <v>0</v>
      </c>
      <c r="AA73" s="40">
        <v>1586410844.54</v>
      </c>
      <c r="AB73" s="40">
        <v>0</v>
      </c>
      <c r="AC73" s="40">
        <v>1767337423.6700001</v>
      </c>
      <c r="AD73" s="40">
        <v>0</v>
      </c>
      <c r="AE73" s="40">
        <v>2134349707.1900001</v>
      </c>
      <c r="AF73" s="40">
        <v>2214626858.5100002</v>
      </c>
      <c r="AG73" s="40">
        <v>2350417724.04</v>
      </c>
      <c r="AH73" s="40">
        <v>248323725.44999999</v>
      </c>
      <c r="AI73" s="40">
        <v>162967304.22</v>
      </c>
      <c r="AJ73" s="40">
        <v>78034169.989999995</v>
      </c>
      <c r="AK73" s="40">
        <v>86667925.920000002</v>
      </c>
      <c r="AL73" s="40">
        <v>57417619.719999999</v>
      </c>
      <c r="AM73" s="40">
        <v>39443829.810000002</v>
      </c>
      <c r="AN73" s="40">
        <v>41817588.009999998</v>
      </c>
      <c r="AO73" s="40">
        <v>0</v>
      </c>
    </row>
    <row r="74" spans="1:41">
      <c r="A74" s="40" t="s">
        <v>287</v>
      </c>
      <c r="B74" s="40">
        <v>0</v>
      </c>
      <c r="C74" s="40">
        <v>1460157480.3</v>
      </c>
      <c r="D74" s="40">
        <v>0</v>
      </c>
      <c r="E74" s="40">
        <v>1005011708.58</v>
      </c>
      <c r="F74" s="40">
        <v>0</v>
      </c>
      <c r="G74" s="40">
        <v>1005011708.58</v>
      </c>
      <c r="H74" s="40">
        <v>0</v>
      </c>
      <c r="I74" s="40">
        <v>1482746188.4000001</v>
      </c>
      <c r="J74" s="40">
        <v>0</v>
      </c>
      <c r="K74" s="40">
        <v>1482746188.4000001</v>
      </c>
      <c r="L74" s="40">
        <v>0</v>
      </c>
      <c r="M74" s="40">
        <v>1020469484.4400001</v>
      </c>
      <c r="N74" s="40">
        <v>0</v>
      </c>
      <c r="O74" s="40">
        <v>1020469484.4400001</v>
      </c>
      <c r="P74" s="40">
        <v>0</v>
      </c>
      <c r="Q74" s="40">
        <v>905102987.87</v>
      </c>
      <c r="R74" s="40">
        <v>0</v>
      </c>
      <c r="S74" s="40">
        <v>905102987.87</v>
      </c>
      <c r="T74" s="40">
        <v>0</v>
      </c>
      <c r="U74" s="40">
        <v>1424053444.73</v>
      </c>
      <c r="V74" s="40">
        <v>0</v>
      </c>
      <c r="W74" s="40">
        <v>1424053444.73</v>
      </c>
      <c r="X74" s="40">
        <v>0</v>
      </c>
      <c r="Y74" s="40">
        <v>1767337423.6700001</v>
      </c>
      <c r="Z74" s="40">
        <v>0</v>
      </c>
      <c r="AA74" s="40">
        <v>1767337423.6700001</v>
      </c>
      <c r="AB74" s="40">
        <v>0</v>
      </c>
      <c r="AC74" s="40">
        <v>2350417724.04</v>
      </c>
      <c r="AD74" s="40">
        <v>0</v>
      </c>
      <c r="AE74" s="40">
        <v>2350417724.04</v>
      </c>
      <c r="AF74" s="40">
        <v>2350417724.04</v>
      </c>
      <c r="AG74" s="40">
        <v>86667925.920000002</v>
      </c>
      <c r="AH74" s="40">
        <v>86667925.920000002</v>
      </c>
      <c r="AI74" s="40">
        <v>86667925.920000002</v>
      </c>
      <c r="AJ74" s="40">
        <v>86667925.920000002</v>
      </c>
      <c r="AK74" s="40">
        <v>39443829.810000002</v>
      </c>
      <c r="AL74" s="40">
        <v>39443829.810000002</v>
      </c>
      <c r="AM74" s="40">
        <v>41817588.009999998</v>
      </c>
      <c r="AN74" s="40">
        <v>20198830.57</v>
      </c>
      <c r="AO74" s="40">
        <v>0</v>
      </c>
    </row>
    <row r="75" spans="1:41">
      <c r="A75" s="40" t="s">
        <v>288</v>
      </c>
      <c r="B75" s="40">
        <v>0</v>
      </c>
      <c r="C75" s="40">
        <v>0</v>
      </c>
      <c r="D75" s="40">
        <v>0</v>
      </c>
      <c r="E75" s="40">
        <v>0</v>
      </c>
      <c r="F75" s="40">
        <v>0</v>
      </c>
      <c r="G75" s="40">
        <v>0</v>
      </c>
      <c r="H75" s="40">
        <v>0</v>
      </c>
      <c r="I75" s="40">
        <v>0</v>
      </c>
      <c r="J75" s="40">
        <v>0</v>
      </c>
      <c r="K75" s="40">
        <v>0</v>
      </c>
      <c r="L75" s="40">
        <v>0</v>
      </c>
      <c r="M75" s="40">
        <v>0</v>
      </c>
      <c r="N75" s="40">
        <v>0</v>
      </c>
      <c r="O75" s="40">
        <v>0</v>
      </c>
      <c r="P75" s="40">
        <v>0</v>
      </c>
      <c r="Q75" s="40">
        <v>0</v>
      </c>
      <c r="R75" s="40">
        <v>0</v>
      </c>
      <c r="S75" s="40">
        <v>0</v>
      </c>
      <c r="T75" s="40">
        <v>0</v>
      </c>
      <c r="U75" s="40">
        <v>0</v>
      </c>
      <c r="V75" s="40">
        <v>0</v>
      </c>
      <c r="W75" s="40">
        <v>0</v>
      </c>
      <c r="X75" s="40">
        <v>0</v>
      </c>
      <c r="Y75" s="40">
        <v>0</v>
      </c>
      <c r="Z75" s="40">
        <v>0</v>
      </c>
      <c r="AA75" s="40">
        <v>0</v>
      </c>
      <c r="AB75" s="40">
        <v>0</v>
      </c>
      <c r="AC75" s="40">
        <v>0</v>
      </c>
      <c r="AD75" s="40">
        <v>0</v>
      </c>
      <c r="AE75" s="40">
        <v>0</v>
      </c>
      <c r="AF75" s="40">
        <v>0</v>
      </c>
      <c r="AG75" s="40">
        <v>0</v>
      </c>
      <c r="AH75" s="40">
        <v>0</v>
      </c>
      <c r="AI75" s="40">
        <v>0</v>
      </c>
      <c r="AJ75" s="40">
        <v>0</v>
      </c>
      <c r="AK75" s="40">
        <v>0</v>
      </c>
      <c r="AL75" s="40">
        <v>0</v>
      </c>
      <c r="AM75" s="40">
        <v>0</v>
      </c>
      <c r="AN75" s="40">
        <v>0</v>
      </c>
      <c r="AO75" s="40">
        <v>0</v>
      </c>
    </row>
    <row r="76" spans="1:41">
      <c r="A76" s="40" t="s">
        <v>289</v>
      </c>
      <c r="B76" s="40">
        <v>0</v>
      </c>
      <c r="C76" s="40">
        <v>0</v>
      </c>
      <c r="D76" s="40">
        <v>0</v>
      </c>
      <c r="E76" s="40">
        <v>0</v>
      </c>
      <c r="F76" s="40">
        <v>0</v>
      </c>
      <c r="G76" s="40">
        <v>0</v>
      </c>
      <c r="H76" s="40">
        <v>0</v>
      </c>
      <c r="I76" s="40">
        <v>0</v>
      </c>
      <c r="J76" s="40">
        <v>0</v>
      </c>
      <c r="K76" s="40">
        <v>0</v>
      </c>
      <c r="L76" s="40">
        <v>0</v>
      </c>
      <c r="M76" s="40">
        <v>0</v>
      </c>
      <c r="N76" s="40">
        <v>0</v>
      </c>
      <c r="O76" s="40">
        <v>0</v>
      </c>
      <c r="P76" s="40">
        <v>0</v>
      </c>
      <c r="Q76" s="40">
        <v>0</v>
      </c>
      <c r="R76" s="40">
        <v>0</v>
      </c>
      <c r="S76" s="40">
        <v>0</v>
      </c>
      <c r="T76" s="40">
        <v>0</v>
      </c>
      <c r="U76" s="40">
        <v>0</v>
      </c>
      <c r="V76" s="40">
        <v>0</v>
      </c>
      <c r="W76" s="40">
        <v>0</v>
      </c>
      <c r="X76" s="40">
        <v>0</v>
      </c>
      <c r="Y76" s="40">
        <v>0</v>
      </c>
      <c r="Z76" s="40">
        <v>0</v>
      </c>
      <c r="AA76" s="40">
        <v>0</v>
      </c>
      <c r="AB76" s="40">
        <v>0</v>
      </c>
      <c r="AC76" s="40">
        <v>0</v>
      </c>
      <c r="AD76" s="40">
        <v>0</v>
      </c>
      <c r="AE76" s="40">
        <v>0</v>
      </c>
      <c r="AF76" s="40">
        <v>0</v>
      </c>
      <c r="AG76" s="40">
        <v>0</v>
      </c>
      <c r="AH76" s="40">
        <v>0</v>
      </c>
      <c r="AI76" s="40">
        <v>0</v>
      </c>
      <c r="AJ76" s="40">
        <v>0</v>
      </c>
      <c r="AK76" s="40">
        <v>0</v>
      </c>
      <c r="AL76" s="40">
        <v>0</v>
      </c>
      <c r="AM76" s="40">
        <v>0</v>
      </c>
      <c r="AN76" s="40">
        <v>0</v>
      </c>
      <c r="AO76" s="40">
        <v>0</v>
      </c>
    </row>
    <row r="77" spans="1:41">
      <c r="A77" s="40" t="s">
        <v>290</v>
      </c>
      <c r="B77" s="40">
        <v>0</v>
      </c>
      <c r="C77" s="40">
        <v>89289551.980000004</v>
      </c>
      <c r="D77" s="40">
        <v>0</v>
      </c>
      <c r="E77" s="40">
        <v>455145771.72000003</v>
      </c>
      <c r="F77" s="40">
        <v>0</v>
      </c>
      <c r="G77" s="40">
        <v>-92985446.150000006</v>
      </c>
      <c r="H77" s="40">
        <v>0</v>
      </c>
      <c r="I77" s="40">
        <v>-477734479.81999999</v>
      </c>
      <c r="J77" s="40">
        <v>0</v>
      </c>
      <c r="K77" s="40">
        <v>-359215541.74000001</v>
      </c>
      <c r="L77" s="40">
        <v>0</v>
      </c>
      <c r="M77" s="40">
        <v>462276703.95999998</v>
      </c>
      <c r="N77" s="40">
        <v>0</v>
      </c>
      <c r="O77" s="40">
        <v>99402024.950000003</v>
      </c>
      <c r="P77" s="40">
        <v>0</v>
      </c>
      <c r="Q77" s="40">
        <v>115366496.56999999</v>
      </c>
      <c r="R77" s="40">
        <v>0</v>
      </c>
      <c r="S77" s="40">
        <v>-73196755.840000004</v>
      </c>
      <c r="T77" s="40">
        <v>0</v>
      </c>
      <c r="U77" s="40">
        <v>-518950456.86000001</v>
      </c>
      <c r="V77" s="40">
        <v>0</v>
      </c>
      <c r="W77" s="40">
        <v>-314788790.54000002</v>
      </c>
      <c r="X77" s="40">
        <v>0</v>
      </c>
      <c r="Y77" s="40">
        <v>-343283978.94</v>
      </c>
      <c r="Z77" s="40">
        <v>0</v>
      </c>
      <c r="AA77" s="40">
        <v>-180926579.13</v>
      </c>
      <c r="AB77" s="40">
        <v>0</v>
      </c>
      <c r="AC77" s="40">
        <v>-583080300.37</v>
      </c>
      <c r="AD77" s="40">
        <v>0</v>
      </c>
      <c r="AE77" s="40">
        <v>-216068016.84999999</v>
      </c>
      <c r="AF77" s="40">
        <v>-135790865.53</v>
      </c>
      <c r="AG77" s="40">
        <v>2263749798.1199999</v>
      </c>
      <c r="AH77" s="40">
        <v>161655799.53</v>
      </c>
      <c r="AI77" s="40">
        <v>76299378.299999997</v>
      </c>
      <c r="AJ77" s="40">
        <v>-8633755.9299999997</v>
      </c>
      <c r="AK77" s="40">
        <v>47224096.109999999</v>
      </c>
      <c r="AL77" s="40">
        <v>17973789.91</v>
      </c>
      <c r="AM77" s="40">
        <v>-2373758.2000000002</v>
      </c>
      <c r="AN77" s="40">
        <v>21618757.440000001</v>
      </c>
      <c r="AO77" s="4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AE27" sqref="AE27"/>
    </sheetView>
  </sheetViews>
  <sheetFormatPr defaultRowHeight="13.5"/>
  <cols>
    <col min="1" max="1" width="31.875" style="17" bestFit="1" customWidth="1"/>
    <col min="2" max="4" width="19.375" hidden="1" customWidth="1"/>
    <col min="5" max="5" width="19.5" bestFit="1" customWidth="1"/>
    <col min="6" max="8" width="19.5" hidden="1" customWidth="1"/>
    <col min="9" max="9" width="19.5" bestFit="1" customWidth="1"/>
    <col min="10" max="12" width="19.5" hidden="1" customWidth="1"/>
    <col min="13" max="13" width="19.5" bestFit="1" customWidth="1"/>
    <col min="14" max="14" width="20.5" hidden="1" customWidth="1"/>
    <col min="15"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6" width="19.375" hidden="1" customWidth="1"/>
    <col min="27" max="28" width="19.5" hidden="1" customWidth="1"/>
    <col min="29" max="29" width="19.5" bestFit="1" customWidth="1"/>
    <col min="30" max="32" width="19.5" hidden="1" customWidth="1"/>
    <col min="33" max="33" width="19.5" bestFit="1" customWidth="1"/>
    <col min="34" max="35" width="19.5" hidden="1" customWidth="1"/>
    <col min="36" max="38" width="19.5" bestFit="1" customWidth="1"/>
    <col min="39" max="39" width="9.5" hidden="1" customWidth="1"/>
    <col min="40" max="42" width="17.25" bestFit="1" customWidth="1"/>
    <col min="43" max="43" width="7.375" bestFit="1" customWidth="1"/>
    <col min="44" max="84" width="19.375" bestFit="1" customWidth="1"/>
    <col min="85" max="87" width="17.25" bestFit="1" customWidth="1"/>
    <col min="88" max="89" width="16.125" bestFit="1" customWidth="1"/>
    <col min="90" max="90" width="7.375" bestFit="1" customWidth="1"/>
  </cols>
  <sheetData>
    <row r="1" spans="1:90" s="41" customFormat="1">
      <c r="A1" s="41">
        <v>300144</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20150630</v>
      </c>
      <c r="P1" s="40">
        <v>20150331</v>
      </c>
      <c r="Q1" s="40">
        <v>20141231</v>
      </c>
      <c r="R1" s="40">
        <v>20140930</v>
      </c>
      <c r="S1" s="40">
        <v>20140630</v>
      </c>
      <c r="T1" s="40">
        <v>20140331</v>
      </c>
      <c r="U1" s="40">
        <v>20131231</v>
      </c>
      <c r="V1" s="40">
        <v>20130930</v>
      </c>
      <c r="W1" s="40">
        <v>20130630</v>
      </c>
      <c r="X1" s="40">
        <v>20130331</v>
      </c>
      <c r="Y1" s="40">
        <v>20121231</v>
      </c>
      <c r="Z1" s="40">
        <v>20120930</v>
      </c>
      <c r="AA1" s="40">
        <v>20120630</v>
      </c>
      <c r="AB1" s="40">
        <v>20120331</v>
      </c>
      <c r="AC1" s="40">
        <v>20111231</v>
      </c>
      <c r="AD1" s="40">
        <v>20110930</v>
      </c>
      <c r="AE1" s="40">
        <v>20110630</v>
      </c>
      <c r="AF1" s="40">
        <v>20110331</v>
      </c>
      <c r="AG1" s="40">
        <v>20101231</v>
      </c>
      <c r="AH1" s="40">
        <v>20100930</v>
      </c>
      <c r="AI1" s="40">
        <v>20100630</v>
      </c>
      <c r="AJ1" s="40">
        <v>20091231</v>
      </c>
      <c r="AK1" s="40">
        <v>20081231</v>
      </c>
      <c r="AL1" s="40">
        <v>20071231</v>
      </c>
      <c r="AM1" s="40">
        <v>19700101</v>
      </c>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40">
        <v>1903589601.2</v>
      </c>
      <c r="C4" s="40">
        <v>1549447032.28</v>
      </c>
      <c r="D4" s="40">
        <v>1765997921.77</v>
      </c>
      <c r="E4" s="40">
        <v>1460157480.3</v>
      </c>
      <c r="F4" s="40">
        <v>1300041029.1199999</v>
      </c>
      <c r="G4" s="40">
        <v>912026262.42999995</v>
      </c>
      <c r="H4" s="40">
        <v>1145375934.53</v>
      </c>
      <c r="I4" s="40">
        <v>1005011708.58</v>
      </c>
      <c r="J4" s="40">
        <v>1516859753.1400001</v>
      </c>
      <c r="K4" s="40">
        <v>1123530646.6600001</v>
      </c>
      <c r="L4" s="40">
        <v>1590442783.45</v>
      </c>
      <c r="M4" s="40">
        <v>1482746188.4000001</v>
      </c>
      <c r="N4" s="40">
        <v>1496664170.5</v>
      </c>
      <c r="O4" s="40">
        <v>1119871509.3900001</v>
      </c>
      <c r="P4" s="40">
        <v>1085144768.9400001</v>
      </c>
      <c r="Q4" s="40">
        <v>1020469484.4400001</v>
      </c>
      <c r="R4" s="40">
        <v>979144897.92999995</v>
      </c>
      <c r="S4" s="40">
        <v>831906232.02999997</v>
      </c>
      <c r="T4" s="40">
        <v>892149179.51999998</v>
      </c>
      <c r="U4" s="40">
        <v>905102987.87</v>
      </c>
      <c r="V4" s="40">
        <v>1213691513.1700001</v>
      </c>
      <c r="W4" s="40">
        <v>1109264654.1900001</v>
      </c>
      <c r="X4" s="40">
        <v>1125782151.8699999</v>
      </c>
      <c r="Y4" s="40">
        <v>1424053444.73</v>
      </c>
      <c r="Z4" s="40">
        <v>1442619598.7</v>
      </c>
      <c r="AA4" s="40">
        <v>1586410844.54</v>
      </c>
      <c r="AB4" s="40">
        <v>1735127912.5999999</v>
      </c>
      <c r="AC4" s="40">
        <v>1767337423.6700001</v>
      </c>
      <c r="AD4" s="40">
        <v>1946807704.55</v>
      </c>
      <c r="AE4" s="40">
        <v>2134349707.1900001</v>
      </c>
      <c r="AF4" s="40">
        <v>2214626858.5100002</v>
      </c>
      <c r="AG4" s="40">
        <v>2350417724.04</v>
      </c>
      <c r="AH4" s="40">
        <v>248323725.44999999</v>
      </c>
      <c r="AI4" s="40">
        <v>162967304.22</v>
      </c>
      <c r="AJ4" s="40">
        <v>86667925.920000002</v>
      </c>
      <c r="AK4" s="40">
        <v>39443829.810000002</v>
      </c>
      <c r="AL4" s="40">
        <v>41817588.009999998</v>
      </c>
      <c r="AM4" s="40">
        <v>0</v>
      </c>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row>
    <row r="5" spans="1:90">
      <c r="A5" s="17" t="s">
        <v>2</v>
      </c>
      <c r="B5" s="40">
        <v>304405534.76999998</v>
      </c>
      <c r="C5" s="40">
        <v>574889758.75999999</v>
      </c>
      <c r="D5" s="40">
        <v>295345200.47000003</v>
      </c>
      <c r="E5" s="40">
        <v>98976410.230000004</v>
      </c>
      <c r="F5" s="40">
        <v>99908958.689999998</v>
      </c>
      <c r="G5" s="40">
        <v>101486559.65000001</v>
      </c>
      <c r="H5" s="40">
        <v>0</v>
      </c>
      <c r="I5" s="40">
        <v>170113847.21000001</v>
      </c>
      <c r="J5" s="40">
        <v>0</v>
      </c>
      <c r="K5" s="40">
        <v>0</v>
      </c>
      <c r="L5" s="40">
        <v>0</v>
      </c>
      <c r="M5" s="40">
        <v>0</v>
      </c>
      <c r="N5" s="40">
        <v>0</v>
      </c>
      <c r="O5" s="40">
        <v>0</v>
      </c>
      <c r="P5" s="40">
        <v>0</v>
      </c>
      <c r="Q5" s="40">
        <v>0</v>
      </c>
      <c r="R5" s="40">
        <v>0</v>
      </c>
      <c r="S5" s="40">
        <v>0</v>
      </c>
      <c r="T5" s="40">
        <v>0</v>
      </c>
      <c r="U5" s="40">
        <v>0</v>
      </c>
      <c r="V5" s="40">
        <v>0</v>
      </c>
      <c r="W5" s="40">
        <v>0</v>
      </c>
      <c r="X5" s="40">
        <v>0</v>
      </c>
      <c r="Y5" s="40">
        <v>0</v>
      </c>
      <c r="Z5" s="40">
        <v>0</v>
      </c>
      <c r="AA5" s="40">
        <v>0</v>
      </c>
      <c r="AB5" s="40">
        <v>0</v>
      </c>
      <c r="AC5" s="40">
        <v>0</v>
      </c>
      <c r="AD5" s="40">
        <v>0</v>
      </c>
      <c r="AE5" s="40">
        <v>0</v>
      </c>
      <c r="AF5" s="40">
        <v>0</v>
      </c>
      <c r="AG5" s="40">
        <v>0</v>
      </c>
      <c r="AH5" s="40">
        <v>0</v>
      </c>
      <c r="AI5" s="40">
        <v>0</v>
      </c>
      <c r="AJ5" s="40">
        <v>0</v>
      </c>
      <c r="AK5" s="40">
        <v>0</v>
      </c>
      <c r="AL5" s="40">
        <v>0</v>
      </c>
      <c r="AM5" s="40">
        <v>0</v>
      </c>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row>
    <row r="6" spans="1:90">
      <c r="A6" s="17" t="s">
        <v>13</v>
      </c>
      <c r="B6" s="40">
        <v>0</v>
      </c>
      <c r="C6" s="40">
        <v>0</v>
      </c>
      <c r="D6" s="40">
        <v>0</v>
      </c>
      <c r="E6" s="40">
        <v>0</v>
      </c>
      <c r="F6" s="40">
        <v>133398825.95</v>
      </c>
      <c r="G6" s="40">
        <v>133398825.95</v>
      </c>
      <c r="H6" s="40">
        <v>133398825.95</v>
      </c>
      <c r="I6" s="40">
        <v>130605655.16</v>
      </c>
      <c r="J6" s="40">
        <v>0</v>
      </c>
      <c r="K6" s="40">
        <v>0</v>
      </c>
      <c r="L6" s="40">
        <v>0</v>
      </c>
      <c r="M6" s="40">
        <v>0</v>
      </c>
      <c r="N6" s="40">
        <v>0</v>
      </c>
      <c r="O6" s="40">
        <v>0</v>
      </c>
      <c r="P6" s="40">
        <v>0</v>
      </c>
      <c r="Q6" s="40">
        <v>0</v>
      </c>
      <c r="R6" s="40">
        <v>0</v>
      </c>
      <c r="S6" s="40">
        <v>0</v>
      </c>
      <c r="T6" s="40">
        <v>0</v>
      </c>
      <c r="U6" s="40">
        <v>0</v>
      </c>
      <c r="V6" s="40">
        <v>0</v>
      </c>
      <c r="W6" s="40">
        <v>0</v>
      </c>
      <c r="X6" s="40">
        <v>0</v>
      </c>
      <c r="Y6" s="40">
        <v>0</v>
      </c>
      <c r="Z6" s="40">
        <v>0</v>
      </c>
      <c r="AA6" s="40">
        <v>0</v>
      </c>
      <c r="AB6" s="40">
        <v>0</v>
      </c>
      <c r="AC6" s="40">
        <v>0</v>
      </c>
      <c r="AD6" s="40">
        <v>0</v>
      </c>
      <c r="AE6" s="40">
        <v>0</v>
      </c>
      <c r="AF6" s="40">
        <v>0</v>
      </c>
      <c r="AG6" s="40">
        <v>0</v>
      </c>
      <c r="AH6" s="40">
        <v>0</v>
      </c>
      <c r="AI6" s="40">
        <v>0</v>
      </c>
      <c r="AJ6" s="40">
        <v>0</v>
      </c>
      <c r="AK6" s="40">
        <v>0</v>
      </c>
      <c r="AL6" s="40">
        <v>0</v>
      </c>
      <c r="AM6" s="40">
        <v>0</v>
      </c>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c r="CA6" s="40"/>
      <c r="CB6" s="40"/>
      <c r="CC6" s="40"/>
      <c r="CD6" s="40"/>
      <c r="CE6" s="40"/>
      <c r="CF6" s="40"/>
      <c r="CG6" s="40"/>
      <c r="CH6" s="40"/>
      <c r="CI6" s="40"/>
      <c r="CJ6" s="40"/>
      <c r="CK6" s="40"/>
      <c r="CL6" s="40"/>
    </row>
    <row r="7" spans="1:90">
      <c r="A7" s="17" t="s">
        <v>4</v>
      </c>
      <c r="B7" s="40">
        <v>0</v>
      </c>
      <c r="C7" s="40">
        <v>0</v>
      </c>
      <c r="D7" s="40">
        <v>0</v>
      </c>
      <c r="E7" s="40">
        <v>0</v>
      </c>
      <c r="F7" s="40">
        <v>0</v>
      </c>
      <c r="G7" s="40">
        <v>0</v>
      </c>
      <c r="H7" s="40">
        <v>0</v>
      </c>
      <c r="I7" s="40">
        <v>0</v>
      </c>
      <c r="J7" s="40">
        <v>0</v>
      </c>
      <c r="K7" s="40">
        <v>0</v>
      </c>
      <c r="L7" s="40">
        <v>0</v>
      </c>
      <c r="M7" s="40">
        <v>0</v>
      </c>
      <c r="N7" s="40">
        <v>0</v>
      </c>
      <c r="O7" s="40">
        <v>0</v>
      </c>
      <c r="P7" s="40">
        <v>0</v>
      </c>
      <c r="Q7" s="40">
        <v>0</v>
      </c>
      <c r="R7" s="40">
        <v>0</v>
      </c>
      <c r="S7" s="40">
        <v>0</v>
      </c>
      <c r="T7" s="40">
        <v>0</v>
      </c>
      <c r="U7" s="40">
        <v>0</v>
      </c>
      <c r="V7" s="40">
        <v>0</v>
      </c>
      <c r="W7" s="40">
        <v>0</v>
      </c>
      <c r="X7" s="40">
        <v>0</v>
      </c>
      <c r="Y7" s="40">
        <v>0</v>
      </c>
      <c r="Z7" s="40">
        <v>0</v>
      </c>
      <c r="AA7" s="40">
        <v>0</v>
      </c>
      <c r="AB7" s="40">
        <v>0</v>
      </c>
      <c r="AC7" s="40">
        <v>0</v>
      </c>
      <c r="AD7" s="40">
        <v>0</v>
      </c>
      <c r="AE7" s="40">
        <v>0</v>
      </c>
      <c r="AF7" s="40">
        <v>0</v>
      </c>
      <c r="AG7" s="40">
        <v>0</v>
      </c>
      <c r="AH7" s="40">
        <v>0</v>
      </c>
      <c r="AI7" s="40">
        <v>0</v>
      </c>
      <c r="AJ7" s="40">
        <v>0</v>
      </c>
      <c r="AK7" s="40">
        <v>0</v>
      </c>
      <c r="AL7" s="40">
        <v>0</v>
      </c>
      <c r="AM7" s="40">
        <v>0</v>
      </c>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c r="CE7" s="40"/>
      <c r="CF7" s="40"/>
      <c r="CG7" s="40"/>
      <c r="CH7" s="40"/>
      <c r="CI7" s="40"/>
      <c r="CJ7" s="40"/>
      <c r="CK7" s="40"/>
      <c r="CL7" s="40"/>
    </row>
    <row r="8" spans="1:90">
      <c r="A8" s="17" t="s">
        <v>5</v>
      </c>
      <c r="B8" s="40">
        <v>295518609.11000001</v>
      </c>
      <c r="C8" s="40">
        <v>285518609.11000001</v>
      </c>
      <c r="D8" s="40">
        <v>290468609.11000001</v>
      </c>
      <c r="E8" s="40">
        <v>290468609.11000001</v>
      </c>
      <c r="F8" s="40">
        <v>259102088.96000001</v>
      </c>
      <c r="G8" s="40">
        <v>240283896.58000001</v>
      </c>
      <c r="H8" s="40">
        <v>235958198.72</v>
      </c>
      <c r="I8" s="40">
        <v>193675872.69</v>
      </c>
      <c r="J8" s="40">
        <v>139487122.03999999</v>
      </c>
      <c r="K8" s="40">
        <v>137700000</v>
      </c>
      <c r="L8" s="40">
        <v>61550000</v>
      </c>
      <c r="M8" s="40">
        <v>56550000</v>
      </c>
      <c r="N8" s="40">
        <v>12000000</v>
      </c>
      <c r="O8" s="40">
        <v>0</v>
      </c>
      <c r="P8" s="40">
        <v>0</v>
      </c>
      <c r="Q8" s="40">
        <v>0</v>
      </c>
      <c r="R8" s="40">
        <v>0</v>
      </c>
      <c r="S8" s="40">
        <v>0</v>
      </c>
      <c r="T8" s="40">
        <v>0</v>
      </c>
      <c r="U8" s="40">
        <v>0</v>
      </c>
      <c r="V8" s="40">
        <v>0</v>
      </c>
      <c r="W8" s="40">
        <v>0</v>
      </c>
      <c r="X8" s="40">
        <v>0</v>
      </c>
      <c r="Y8" s="40">
        <v>0</v>
      </c>
      <c r="Z8" s="40">
        <v>0</v>
      </c>
      <c r="AA8" s="40">
        <v>0</v>
      </c>
      <c r="AB8" s="40">
        <v>0</v>
      </c>
      <c r="AC8" s="40">
        <v>0</v>
      </c>
      <c r="AD8" s="40">
        <v>0</v>
      </c>
      <c r="AE8" s="40">
        <v>0</v>
      </c>
      <c r="AF8" s="40">
        <v>0</v>
      </c>
      <c r="AG8" s="40">
        <v>0</v>
      </c>
      <c r="AH8" s="40">
        <v>0</v>
      </c>
      <c r="AI8" s="40">
        <v>0</v>
      </c>
      <c r="AJ8" s="40">
        <v>0</v>
      </c>
      <c r="AK8" s="40">
        <v>0</v>
      </c>
      <c r="AL8" s="40">
        <v>0</v>
      </c>
      <c r="AM8" s="40">
        <v>0</v>
      </c>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row>
    <row r="9" spans="1:90">
      <c r="A9" s="17" t="s">
        <v>6</v>
      </c>
      <c r="B9" s="40">
        <v>0</v>
      </c>
      <c r="C9" s="40">
        <v>0</v>
      </c>
      <c r="D9" s="40">
        <v>0</v>
      </c>
      <c r="E9" s="40">
        <v>0</v>
      </c>
      <c r="F9" s="40">
        <v>0</v>
      </c>
      <c r="G9" s="40">
        <v>0</v>
      </c>
      <c r="H9" s="40">
        <v>0</v>
      </c>
      <c r="I9" s="40">
        <v>0</v>
      </c>
      <c r="J9" s="40">
        <v>0</v>
      </c>
      <c r="K9" s="40">
        <v>0</v>
      </c>
      <c r="L9" s="40">
        <v>0</v>
      </c>
      <c r="M9" s="40">
        <v>0</v>
      </c>
      <c r="N9" s="40">
        <v>0</v>
      </c>
      <c r="O9" s="40">
        <v>0</v>
      </c>
      <c r="P9" s="40">
        <v>0</v>
      </c>
      <c r="Q9" s="40">
        <v>0</v>
      </c>
      <c r="R9" s="40">
        <v>0</v>
      </c>
      <c r="S9" s="40">
        <v>0</v>
      </c>
      <c r="T9" s="40">
        <v>0</v>
      </c>
      <c r="U9" s="40">
        <v>0</v>
      </c>
      <c r="V9" s="40">
        <v>0</v>
      </c>
      <c r="W9" s="40">
        <v>0</v>
      </c>
      <c r="X9" s="40">
        <v>0</v>
      </c>
      <c r="Y9" s="40">
        <v>0</v>
      </c>
      <c r="Z9" s="40">
        <v>0</v>
      </c>
      <c r="AA9" s="40">
        <v>0</v>
      </c>
      <c r="AB9" s="40">
        <v>0</v>
      </c>
      <c r="AC9" s="40">
        <v>0</v>
      </c>
      <c r="AD9" s="40">
        <v>0</v>
      </c>
      <c r="AE9" s="40">
        <v>0</v>
      </c>
      <c r="AF9" s="40">
        <v>0</v>
      </c>
      <c r="AG9" s="40">
        <v>0</v>
      </c>
      <c r="AH9" s="40">
        <v>0</v>
      </c>
      <c r="AI9" s="40">
        <v>0</v>
      </c>
      <c r="AJ9" s="40">
        <v>0</v>
      </c>
      <c r="AK9" s="40">
        <v>0</v>
      </c>
      <c r="AL9" s="40">
        <v>0</v>
      </c>
      <c r="AM9" s="40">
        <v>0</v>
      </c>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row>
    <row r="10" spans="1:90">
      <c r="A10" s="19" t="s">
        <v>7</v>
      </c>
      <c r="B10" s="40">
        <v>0</v>
      </c>
      <c r="C10" s="40">
        <v>0</v>
      </c>
      <c r="D10" s="40">
        <v>0</v>
      </c>
      <c r="E10" s="40">
        <v>0</v>
      </c>
      <c r="F10" s="40">
        <v>0</v>
      </c>
      <c r="G10" s="40">
        <v>0</v>
      </c>
      <c r="H10" s="40">
        <v>0</v>
      </c>
      <c r="I10" s="40">
        <v>0</v>
      </c>
      <c r="J10" s="40">
        <v>0</v>
      </c>
      <c r="K10" s="40">
        <v>0</v>
      </c>
      <c r="L10" s="40">
        <v>0</v>
      </c>
      <c r="M10" s="40">
        <v>0</v>
      </c>
      <c r="N10" s="40">
        <v>0</v>
      </c>
      <c r="O10" s="40">
        <v>0</v>
      </c>
      <c r="P10" s="40">
        <v>0</v>
      </c>
      <c r="Q10" s="40">
        <v>0</v>
      </c>
      <c r="R10" s="40">
        <v>0</v>
      </c>
      <c r="S10" s="40">
        <v>0</v>
      </c>
      <c r="T10" s="40">
        <v>0</v>
      </c>
      <c r="U10" s="40">
        <v>0</v>
      </c>
      <c r="V10" s="40">
        <v>0</v>
      </c>
      <c r="W10" s="40">
        <v>0</v>
      </c>
      <c r="X10" s="40">
        <v>0</v>
      </c>
      <c r="Y10" s="40">
        <v>0</v>
      </c>
      <c r="Z10" s="40">
        <v>0</v>
      </c>
      <c r="AA10" s="40">
        <v>0</v>
      </c>
      <c r="AB10" s="40">
        <v>0</v>
      </c>
      <c r="AC10" s="40">
        <v>0</v>
      </c>
      <c r="AD10" s="40">
        <v>0</v>
      </c>
      <c r="AE10" s="40">
        <v>0</v>
      </c>
      <c r="AF10" s="40">
        <v>0</v>
      </c>
      <c r="AG10" s="40">
        <v>0</v>
      </c>
      <c r="AH10" s="40">
        <v>0</v>
      </c>
      <c r="AI10" s="40">
        <v>0</v>
      </c>
      <c r="AJ10" s="40">
        <v>0</v>
      </c>
      <c r="AK10" s="40">
        <v>0</v>
      </c>
      <c r="AL10" s="40">
        <v>0</v>
      </c>
      <c r="AM10" s="40">
        <v>0</v>
      </c>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c r="CL10" s="40"/>
    </row>
    <row r="11" spans="1:90">
      <c r="A11" s="17" t="s">
        <v>8</v>
      </c>
      <c r="B11" s="40">
        <v>0</v>
      </c>
      <c r="C11" s="40">
        <v>0</v>
      </c>
      <c r="D11" s="40">
        <v>0</v>
      </c>
      <c r="E11" s="40">
        <v>0</v>
      </c>
      <c r="F11" s="40">
        <v>0</v>
      </c>
      <c r="G11" s="40">
        <v>0</v>
      </c>
      <c r="H11" s="40">
        <v>0</v>
      </c>
      <c r="I11" s="40">
        <v>0</v>
      </c>
      <c r="J11" s="40">
        <v>0</v>
      </c>
      <c r="K11" s="40">
        <v>0</v>
      </c>
      <c r="L11" s="40">
        <v>0</v>
      </c>
      <c r="M11" s="40">
        <v>0</v>
      </c>
      <c r="N11" s="40">
        <v>0</v>
      </c>
      <c r="O11" s="40">
        <v>0</v>
      </c>
      <c r="P11" s="40">
        <v>0</v>
      </c>
      <c r="Q11" s="40">
        <v>0</v>
      </c>
      <c r="R11" s="40">
        <v>0</v>
      </c>
      <c r="S11" s="40">
        <v>0</v>
      </c>
      <c r="T11" s="40">
        <v>0</v>
      </c>
      <c r="U11" s="40">
        <v>0</v>
      </c>
      <c r="V11" s="40">
        <v>0</v>
      </c>
      <c r="W11" s="40">
        <v>0</v>
      </c>
      <c r="X11" s="40">
        <v>0</v>
      </c>
      <c r="Y11" s="40">
        <v>0</v>
      </c>
      <c r="Z11" s="40">
        <v>0</v>
      </c>
      <c r="AA11" s="40">
        <v>0</v>
      </c>
      <c r="AB11" s="40">
        <v>0</v>
      </c>
      <c r="AC11" s="40">
        <v>0</v>
      </c>
      <c r="AD11" s="40">
        <v>0</v>
      </c>
      <c r="AE11" s="40">
        <v>0</v>
      </c>
      <c r="AF11" s="40">
        <v>0</v>
      </c>
      <c r="AG11" s="40">
        <v>0</v>
      </c>
      <c r="AH11" s="40">
        <v>0</v>
      </c>
      <c r="AI11" s="40">
        <v>0</v>
      </c>
      <c r="AJ11" s="40">
        <v>0</v>
      </c>
      <c r="AK11" s="40">
        <v>0</v>
      </c>
      <c r="AL11" s="40">
        <v>0</v>
      </c>
      <c r="AM11" s="40">
        <v>0</v>
      </c>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c r="CL11" s="40"/>
    </row>
    <row r="12" spans="1:90">
      <c r="A12" s="17" t="s">
        <v>9</v>
      </c>
      <c r="B12" s="40">
        <v>0</v>
      </c>
      <c r="C12" s="40">
        <v>0</v>
      </c>
      <c r="D12" s="40">
        <v>0</v>
      </c>
      <c r="E12" s="40">
        <v>0</v>
      </c>
      <c r="F12" s="40">
        <v>0</v>
      </c>
      <c r="G12" s="40">
        <v>0</v>
      </c>
      <c r="H12" s="40">
        <v>0</v>
      </c>
      <c r="I12" s="40">
        <v>0</v>
      </c>
      <c r="J12" s="40">
        <v>0</v>
      </c>
      <c r="K12" s="40">
        <v>0</v>
      </c>
      <c r="L12" s="40">
        <v>0</v>
      </c>
      <c r="M12" s="40">
        <v>0</v>
      </c>
      <c r="N12" s="40">
        <v>0</v>
      </c>
      <c r="O12" s="40">
        <v>0</v>
      </c>
      <c r="P12" s="40">
        <v>0</v>
      </c>
      <c r="Q12" s="40">
        <v>0</v>
      </c>
      <c r="R12" s="40">
        <v>0</v>
      </c>
      <c r="S12" s="40">
        <v>0</v>
      </c>
      <c r="T12" s="40">
        <v>0</v>
      </c>
      <c r="U12" s="40">
        <v>0</v>
      </c>
      <c r="V12" s="40">
        <v>0</v>
      </c>
      <c r="W12" s="40">
        <v>0</v>
      </c>
      <c r="X12" s="40">
        <v>0</v>
      </c>
      <c r="Y12" s="40">
        <v>0</v>
      </c>
      <c r="Z12" s="40">
        <v>0</v>
      </c>
      <c r="AA12" s="40">
        <v>0</v>
      </c>
      <c r="AB12" s="40">
        <v>0</v>
      </c>
      <c r="AC12" s="40">
        <v>0</v>
      </c>
      <c r="AD12" s="40">
        <v>0</v>
      </c>
      <c r="AE12" s="40">
        <v>0</v>
      </c>
      <c r="AF12" s="40">
        <v>0</v>
      </c>
      <c r="AG12" s="40">
        <v>0</v>
      </c>
      <c r="AH12" s="40">
        <v>0</v>
      </c>
      <c r="AI12" s="40">
        <v>0</v>
      </c>
      <c r="AJ12" s="40">
        <v>0</v>
      </c>
      <c r="AK12" s="40">
        <v>0</v>
      </c>
      <c r="AL12" s="40">
        <v>0</v>
      </c>
      <c r="AM12" s="40">
        <v>0</v>
      </c>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c r="CE12" s="40"/>
      <c r="CF12" s="40"/>
      <c r="CG12" s="40"/>
      <c r="CH12" s="40"/>
      <c r="CI12" s="40"/>
      <c r="CJ12" s="40"/>
      <c r="CK12" s="40"/>
      <c r="CL12" s="40"/>
    </row>
    <row r="13" spans="1:90">
      <c r="A13" s="17" t="s">
        <v>10</v>
      </c>
      <c r="B13" s="40">
        <v>0</v>
      </c>
      <c r="C13" s="40">
        <v>0</v>
      </c>
      <c r="D13" s="40">
        <v>8038.71</v>
      </c>
      <c r="E13" s="40">
        <v>0</v>
      </c>
      <c r="F13" s="40">
        <v>0</v>
      </c>
      <c r="G13" s="40">
        <v>0</v>
      </c>
      <c r="H13" s="40">
        <v>0</v>
      </c>
      <c r="I13" s="40">
        <v>85050</v>
      </c>
      <c r="J13" s="40">
        <v>11806.66</v>
      </c>
      <c r="K13" s="40">
        <v>11806.66</v>
      </c>
      <c r="L13" s="40">
        <v>166306.66</v>
      </c>
      <c r="M13" s="40">
        <v>220681.66</v>
      </c>
      <c r="N13" s="40">
        <v>1969451.81</v>
      </c>
      <c r="O13" s="40">
        <v>1311898.8700000001</v>
      </c>
      <c r="P13" s="40">
        <v>1246872.92</v>
      </c>
      <c r="Q13" s="40">
        <v>1483598.84</v>
      </c>
      <c r="R13" s="40">
        <v>6640796.8899999997</v>
      </c>
      <c r="S13" s="40">
        <v>4623315.8899999997</v>
      </c>
      <c r="T13" s="40">
        <v>3401265.13</v>
      </c>
      <c r="U13" s="40">
        <v>2879203.96</v>
      </c>
      <c r="V13" s="40">
        <v>5975843.71</v>
      </c>
      <c r="W13" s="40">
        <v>5334089.99</v>
      </c>
      <c r="X13" s="40">
        <v>6532684.4900000002</v>
      </c>
      <c r="Y13" s="40">
        <v>4110426.09</v>
      </c>
      <c r="Z13" s="40">
        <v>10258333.890000001</v>
      </c>
      <c r="AA13" s="40">
        <v>8424375.0999999996</v>
      </c>
      <c r="AB13" s="40">
        <v>9060313.5199999996</v>
      </c>
      <c r="AC13" s="40">
        <v>14262626.199999999</v>
      </c>
      <c r="AD13" s="40">
        <v>9444833.4100000001</v>
      </c>
      <c r="AE13" s="40">
        <v>13329251.52</v>
      </c>
      <c r="AF13" s="40">
        <v>5387600</v>
      </c>
      <c r="AG13" s="40">
        <v>0</v>
      </c>
      <c r="AH13" s="40">
        <v>0</v>
      </c>
      <c r="AI13" s="40">
        <v>0</v>
      </c>
      <c r="AJ13" s="40">
        <v>0</v>
      </c>
      <c r="AK13" s="40">
        <v>0</v>
      </c>
      <c r="AL13" s="40">
        <v>0</v>
      </c>
      <c r="AM13" s="40">
        <v>0</v>
      </c>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row>
    <row r="14" spans="1:90" hidden="1">
      <c r="B14" s="26"/>
      <c r="C14" s="26"/>
      <c r="D14" s="26"/>
      <c r="E14" s="26"/>
      <c r="F14" s="26"/>
      <c r="G14" s="26"/>
      <c r="H14" s="26"/>
      <c r="I14" s="26"/>
      <c r="J14" s="26"/>
      <c r="K14" s="26"/>
      <c r="L14" s="23"/>
    </row>
    <row r="15" spans="1:90" hidden="1">
      <c r="B15" s="26"/>
      <c r="C15" s="26"/>
      <c r="D15" s="26"/>
      <c r="E15" s="26"/>
      <c r="F15" s="26"/>
      <c r="G15" s="26"/>
      <c r="H15" s="26"/>
      <c r="I15" s="26"/>
      <c r="J15" s="26"/>
      <c r="K15" s="26"/>
      <c r="L15" s="23"/>
    </row>
    <row r="16" spans="1:90" hidden="1">
      <c r="B16" s="26"/>
      <c r="C16" s="26"/>
      <c r="D16" s="26"/>
      <c r="E16" s="26"/>
      <c r="F16" s="26"/>
      <c r="G16" s="26"/>
      <c r="H16" s="26"/>
      <c r="I16" s="26"/>
      <c r="J16" s="26"/>
      <c r="K16" s="26"/>
      <c r="L16" s="23"/>
    </row>
    <row r="17" spans="1:90" s="5" customFormat="1">
      <c r="A17" s="135" t="s">
        <v>11</v>
      </c>
      <c r="B17" s="33">
        <f>SUM(B4:B13)</f>
        <v>2503513745.0800004</v>
      </c>
      <c r="C17" s="33">
        <f t="shared" ref="C17:BN17" si="0">SUM(C4:C13)</f>
        <v>2409855400.1500001</v>
      </c>
      <c r="D17" s="33">
        <f t="shared" si="0"/>
        <v>2351819770.0599999</v>
      </c>
      <c r="E17" s="33">
        <f t="shared" si="0"/>
        <v>1849602499.6399999</v>
      </c>
      <c r="F17" s="33">
        <f t="shared" si="0"/>
        <v>1792450902.72</v>
      </c>
      <c r="G17" s="33">
        <f t="shared" si="0"/>
        <v>1387195544.6099999</v>
      </c>
      <c r="H17" s="33">
        <f t="shared" si="0"/>
        <v>1514732959.2</v>
      </c>
      <c r="I17" s="33">
        <f t="shared" si="0"/>
        <v>1499492133.6400001</v>
      </c>
      <c r="J17" s="33">
        <f t="shared" si="0"/>
        <v>1656358681.8400002</v>
      </c>
      <c r="K17" s="33">
        <f t="shared" si="0"/>
        <v>1261242453.3200002</v>
      </c>
      <c r="L17" s="33">
        <f t="shared" si="0"/>
        <v>1652159090.1100001</v>
      </c>
      <c r="M17" s="33">
        <f t="shared" si="0"/>
        <v>1539516870.0600002</v>
      </c>
      <c r="N17" s="33">
        <f t="shared" si="0"/>
        <v>1510633622.3099999</v>
      </c>
      <c r="O17" s="33">
        <f t="shared" si="0"/>
        <v>1121183408.26</v>
      </c>
      <c r="P17" s="33">
        <f t="shared" si="0"/>
        <v>1086391641.8600001</v>
      </c>
      <c r="Q17" s="33">
        <f t="shared" si="0"/>
        <v>1021953083.2800001</v>
      </c>
      <c r="R17" s="33">
        <f t="shared" si="0"/>
        <v>985785694.81999993</v>
      </c>
      <c r="S17" s="33">
        <f t="shared" si="0"/>
        <v>836529547.91999996</v>
      </c>
      <c r="T17" s="33">
        <f t="shared" si="0"/>
        <v>895550444.64999998</v>
      </c>
      <c r="U17" s="33">
        <f t="shared" si="0"/>
        <v>907982191.83000004</v>
      </c>
      <c r="V17" s="33">
        <f t="shared" si="0"/>
        <v>1219667356.8800001</v>
      </c>
      <c r="W17" s="33">
        <f t="shared" si="0"/>
        <v>1114598744.1800001</v>
      </c>
      <c r="X17" s="33">
        <f t="shared" si="0"/>
        <v>1132314836.3599999</v>
      </c>
      <c r="Y17" s="33">
        <f t="shared" si="0"/>
        <v>1428163870.8199999</v>
      </c>
      <c r="Z17" s="33">
        <f t="shared" si="0"/>
        <v>1452877932.5900002</v>
      </c>
      <c r="AA17" s="33">
        <f t="shared" si="0"/>
        <v>1594835219.6399999</v>
      </c>
      <c r="AB17" s="33">
        <f t="shared" si="0"/>
        <v>1744188226.1199999</v>
      </c>
      <c r="AC17" s="33">
        <f t="shared" si="0"/>
        <v>1781600049.8700001</v>
      </c>
      <c r="AD17" s="33">
        <f t="shared" si="0"/>
        <v>1956252537.96</v>
      </c>
      <c r="AE17" s="33">
        <f t="shared" si="0"/>
        <v>2147678958.71</v>
      </c>
      <c r="AF17" s="33">
        <f t="shared" si="0"/>
        <v>2220014458.5100002</v>
      </c>
      <c r="AG17" s="33">
        <f t="shared" si="0"/>
        <v>2350417724.04</v>
      </c>
      <c r="AH17" s="33">
        <f t="shared" si="0"/>
        <v>248323725.44999999</v>
      </c>
      <c r="AI17" s="33">
        <f t="shared" si="0"/>
        <v>162967304.22</v>
      </c>
      <c r="AJ17" s="33">
        <f t="shared" si="0"/>
        <v>86667925.920000002</v>
      </c>
      <c r="AK17" s="33">
        <f t="shared" si="0"/>
        <v>39443829.810000002</v>
      </c>
      <c r="AL17" s="33">
        <f t="shared" si="0"/>
        <v>41817588.009999998</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36" t="s">
        <v>79</v>
      </c>
      <c r="B18" s="34"/>
      <c r="C18" s="34"/>
      <c r="D18" s="34"/>
      <c r="E18" s="34"/>
      <c r="F18" s="34"/>
      <c r="G18" s="34"/>
      <c r="H18" s="34"/>
      <c r="I18" s="34"/>
      <c r="J18" s="34"/>
      <c r="K18" s="34"/>
      <c r="L18" s="32"/>
      <c r="M18" s="14"/>
      <c r="N18" s="14"/>
    </row>
    <row r="19" spans="1:90" s="5" customFormat="1">
      <c r="A19" s="135" t="s">
        <v>78</v>
      </c>
      <c r="B19" s="40">
        <v>36949953.140000001</v>
      </c>
      <c r="C19" s="40">
        <v>35882656.829999998</v>
      </c>
      <c r="D19" s="40">
        <v>34572789.439999998</v>
      </c>
      <c r="E19" s="40">
        <v>34201481.009999998</v>
      </c>
      <c r="F19" s="40">
        <v>32042302.07</v>
      </c>
      <c r="G19" s="40">
        <v>30953854.390000001</v>
      </c>
      <c r="H19" s="40">
        <v>29746328.850000001</v>
      </c>
      <c r="I19" s="40">
        <v>0</v>
      </c>
      <c r="J19" s="40">
        <v>129814951.83</v>
      </c>
      <c r="K19" s="40">
        <v>126216107.98999999</v>
      </c>
      <c r="L19" s="40">
        <v>128807295.33</v>
      </c>
      <c r="M19" s="40">
        <v>129222198.59</v>
      </c>
      <c r="N19" s="40">
        <v>125361019.34</v>
      </c>
      <c r="O19" s="40">
        <v>124843005.45</v>
      </c>
      <c r="P19" s="40">
        <v>124982361.79000001</v>
      </c>
      <c r="Q19" s="40">
        <v>125877479.40000001</v>
      </c>
      <c r="R19" s="40">
        <v>123007966.56</v>
      </c>
      <c r="S19" s="40">
        <v>121549026.42</v>
      </c>
      <c r="T19" s="40">
        <v>120616390.53</v>
      </c>
      <c r="U19" s="40">
        <v>0</v>
      </c>
      <c r="V19" s="40">
        <v>0</v>
      </c>
      <c r="W19" s="40">
        <v>0</v>
      </c>
      <c r="X19" s="40">
        <v>0</v>
      </c>
      <c r="Y19" s="40">
        <v>0</v>
      </c>
      <c r="Z19" s="40">
        <v>0</v>
      </c>
      <c r="AA19" s="40">
        <v>0</v>
      </c>
      <c r="AB19" s="40">
        <v>0</v>
      </c>
      <c r="AC19" s="40">
        <v>0</v>
      </c>
      <c r="AD19" s="40">
        <v>0</v>
      </c>
      <c r="AE19" s="40">
        <v>0</v>
      </c>
      <c r="AF19" s="40">
        <v>0</v>
      </c>
      <c r="AG19" s="40">
        <v>0</v>
      </c>
      <c r="AH19" s="40">
        <v>0</v>
      </c>
      <c r="AI19" s="40">
        <v>0</v>
      </c>
      <c r="AJ19" s="40">
        <v>0</v>
      </c>
      <c r="AK19" s="40">
        <v>0</v>
      </c>
      <c r="AL19" s="40">
        <v>0</v>
      </c>
      <c r="AM19" s="40">
        <v>0</v>
      </c>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40">
        <v>0</v>
      </c>
      <c r="C22" s="40">
        <v>0</v>
      </c>
      <c r="D22" s="40">
        <v>0</v>
      </c>
      <c r="E22" s="40">
        <v>0</v>
      </c>
      <c r="F22" s="40">
        <v>0</v>
      </c>
      <c r="G22" s="40">
        <v>0</v>
      </c>
      <c r="H22" s="40">
        <v>0</v>
      </c>
      <c r="I22" s="40">
        <v>0</v>
      </c>
      <c r="J22" s="40">
        <v>0</v>
      </c>
      <c r="K22" s="40">
        <v>0</v>
      </c>
      <c r="L22" s="40">
        <v>0</v>
      </c>
      <c r="M22" s="40">
        <v>0</v>
      </c>
      <c r="N22" s="40">
        <v>0</v>
      </c>
      <c r="O22" s="40">
        <v>0</v>
      </c>
      <c r="P22" s="40">
        <v>0</v>
      </c>
      <c r="Q22" s="40">
        <v>0</v>
      </c>
      <c r="R22" s="40">
        <v>0</v>
      </c>
      <c r="S22" s="40">
        <v>0</v>
      </c>
      <c r="T22" s="40">
        <v>0</v>
      </c>
      <c r="U22" s="40">
        <v>0</v>
      </c>
      <c r="V22" s="40">
        <v>0</v>
      </c>
      <c r="W22" s="40">
        <v>0</v>
      </c>
      <c r="X22" s="40">
        <v>0</v>
      </c>
      <c r="Y22" s="40">
        <v>0</v>
      </c>
      <c r="Z22" s="40">
        <v>0</v>
      </c>
      <c r="AA22" s="40">
        <v>0</v>
      </c>
      <c r="AB22" s="40">
        <v>0</v>
      </c>
      <c r="AC22" s="40">
        <v>0</v>
      </c>
      <c r="AD22" s="40">
        <v>0</v>
      </c>
      <c r="AE22" s="40">
        <v>0</v>
      </c>
      <c r="AF22" s="40">
        <v>0</v>
      </c>
      <c r="AG22" s="40">
        <v>0</v>
      </c>
      <c r="AH22" s="40">
        <v>0</v>
      </c>
      <c r="AI22" s="40">
        <v>0</v>
      </c>
      <c r="AJ22" s="40">
        <v>0</v>
      </c>
      <c r="AK22" s="40">
        <v>0</v>
      </c>
      <c r="AL22" s="40">
        <v>0</v>
      </c>
      <c r="AM22" s="40">
        <v>0</v>
      </c>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c r="CL22" s="40"/>
    </row>
    <row r="23" spans="1:90">
      <c r="A23" s="17" t="s">
        <v>15</v>
      </c>
      <c r="B23" s="40">
        <v>69808205.959999993</v>
      </c>
      <c r="C23" s="40">
        <v>36880776.689999998</v>
      </c>
      <c r="D23" s="40">
        <v>40859877.740000002</v>
      </c>
      <c r="E23" s="40">
        <v>33460407.960000001</v>
      </c>
      <c r="F23" s="40">
        <v>35364199.149999999</v>
      </c>
      <c r="G23" s="40">
        <v>37537934.840000004</v>
      </c>
      <c r="H23" s="40">
        <v>29939223</v>
      </c>
      <c r="I23" s="40">
        <v>18776243.370000001</v>
      </c>
      <c r="J23" s="40">
        <v>46098705.490000002</v>
      </c>
      <c r="K23" s="40">
        <v>9442088.9399999995</v>
      </c>
      <c r="L23" s="40">
        <v>17700796.25</v>
      </c>
      <c r="M23" s="40">
        <v>15893180.220000001</v>
      </c>
      <c r="N23" s="40">
        <v>17372776.890000001</v>
      </c>
      <c r="O23" s="40">
        <v>6040091.6699999999</v>
      </c>
      <c r="P23" s="40">
        <v>5926877.3499999996</v>
      </c>
      <c r="Q23" s="40">
        <v>5288889.6399999997</v>
      </c>
      <c r="R23" s="40">
        <v>10539722.880000001</v>
      </c>
      <c r="S23" s="40">
        <v>13145900.630000001</v>
      </c>
      <c r="T23" s="40">
        <v>7967991.8099999996</v>
      </c>
      <c r="U23" s="40">
        <v>4407431.2699999996</v>
      </c>
      <c r="V23" s="40">
        <v>6705860.71</v>
      </c>
      <c r="W23" s="40">
        <v>6123119.3399999999</v>
      </c>
      <c r="X23" s="40">
        <v>6211147.4500000002</v>
      </c>
      <c r="Y23" s="40">
        <v>3476168.05</v>
      </c>
      <c r="Z23" s="40">
        <v>5727587.7999999998</v>
      </c>
      <c r="AA23" s="40">
        <v>6976477.4699999997</v>
      </c>
      <c r="AB23" s="40">
        <v>5885336.7000000002</v>
      </c>
      <c r="AC23" s="40">
        <v>5312997.95</v>
      </c>
      <c r="AD23" s="40">
        <v>2909606.7</v>
      </c>
      <c r="AE23" s="40">
        <v>2402853.09</v>
      </c>
      <c r="AF23" s="40">
        <v>1613132.14</v>
      </c>
      <c r="AG23" s="40">
        <v>1661548.44</v>
      </c>
      <c r="AH23" s="40">
        <v>4922899.87</v>
      </c>
      <c r="AI23" s="40">
        <v>3149948.65</v>
      </c>
      <c r="AJ23" s="40">
        <v>1637853.1</v>
      </c>
      <c r="AK23" s="40">
        <v>1213127.1000000001</v>
      </c>
      <c r="AL23" s="40">
        <v>620390.9</v>
      </c>
      <c r="AM23" s="40">
        <v>0</v>
      </c>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row>
    <row r="24" spans="1:90">
      <c r="A24" s="17" t="s">
        <v>16</v>
      </c>
      <c r="B24" s="40">
        <v>26024161.969999999</v>
      </c>
      <c r="C24" s="40">
        <v>19630070.620000001</v>
      </c>
      <c r="D24" s="40">
        <v>28162587.760000002</v>
      </c>
      <c r="E24" s="40">
        <v>13603076.84</v>
      </c>
      <c r="F24" s="40">
        <v>17800584.260000002</v>
      </c>
      <c r="G24" s="40">
        <v>8675647.6400000006</v>
      </c>
      <c r="H24" s="40">
        <v>10065566.859999999</v>
      </c>
      <c r="I24" s="40">
        <v>17521540.16</v>
      </c>
      <c r="J24" s="40">
        <v>16947354.309999999</v>
      </c>
      <c r="K24" s="40">
        <v>12930681.24</v>
      </c>
      <c r="L24" s="40">
        <v>6960064.71</v>
      </c>
      <c r="M24" s="40">
        <v>6826044.4400000004</v>
      </c>
      <c r="N24" s="40">
        <v>22229271.5</v>
      </c>
      <c r="O24" s="40">
        <v>13285584.289999999</v>
      </c>
      <c r="P24" s="40">
        <v>4608911.0999999996</v>
      </c>
      <c r="Q24" s="40">
        <v>5675204.2599999998</v>
      </c>
      <c r="R24" s="40">
        <v>1685194.52</v>
      </c>
      <c r="S24" s="40">
        <v>3710117.57</v>
      </c>
      <c r="T24" s="40">
        <v>108739224.69</v>
      </c>
      <c r="U24" s="40">
        <v>93910069.060000002</v>
      </c>
      <c r="V24" s="40">
        <v>91328153.159999996</v>
      </c>
      <c r="W24" s="40">
        <v>96988773.719999999</v>
      </c>
      <c r="X24" s="40">
        <v>88936483.329999998</v>
      </c>
      <c r="Y24" s="40">
        <v>70087373.950000003</v>
      </c>
      <c r="Z24" s="40">
        <v>62493497.18</v>
      </c>
      <c r="AA24" s="40">
        <v>22572107.469999999</v>
      </c>
      <c r="AB24" s="40">
        <v>204031851.59999999</v>
      </c>
      <c r="AC24" s="40">
        <v>195130733.36000001</v>
      </c>
      <c r="AD24" s="40">
        <v>211344436.18000001</v>
      </c>
      <c r="AE24" s="40">
        <v>11484667.17</v>
      </c>
      <c r="AF24" s="40">
        <v>19471335.16</v>
      </c>
      <c r="AG24" s="40">
        <v>15270562.52</v>
      </c>
      <c r="AH24" s="40">
        <v>2166338.91</v>
      </c>
      <c r="AI24" s="40">
        <v>2534885</v>
      </c>
      <c r="AJ24" s="40">
        <v>3486172.07</v>
      </c>
      <c r="AK24" s="40">
        <v>107801.25</v>
      </c>
      <c r="AL24" s="40">
        <v>35345183.030000001</v>
      </c>
      <c r="AM24" s="40">
        <v>0</v>
      </c>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row>
    <row r="25" spans="1:90">
      <c r="A25" s="17" t="s">
        <v>17</v>
      </c>
      <c r="B25" s="40">
        <v>216363882.56</v>
      </c>
      <c r="C25" s="40">
        <v>214317769.36000001</v>
      </c>
      <c r="D25" s="40">
        <v>177314058.77000001</v>
      </c>
      <c r="E25" s="40">
        <v>153737258.11000001</v>
      </c>
      <c r="F25" s="40">
        <v>27662381.219999999</v>
      </c>
      <c r="G25" s="40">
        <v>33933027.340000004</v>
      </c>
      <c r="H25" s="40">
        <v>45557739.939999998</v>
      </c>
      <c r="I25" s="40">
        <v>40832741.740000002</v>
      </c>
      <c r="J25" s="40">
        <v>27889533.719999999</v>
      </c>
      <c r="K25" s="40">
        <v>27225391.800000001</v>
      </c>
      <c r="L25" s="40">
        <v>15827463.970000001</v>
      </c>
      <c r="M25" s="40">
        <v>8134382.1200000001</v>
      </c>
      <c r="N25" s="40">
        <v>13783460.26</v>
      </c>
      <c r="O25" s="40">
        <v>8556358.1799999997</v>
      </c>
      <c r="P25" s="40">
        <v>9434184.2100000009</v>
      </c>
      <c r="Q25" s="40">
        <v>7156072.3700000001</v>
      </c>
      <c r="R25" s="40">
        <v>13628384.529999999</v>
      </c>
      <c r="S25" s="40">
        <v>13286495.5</v>
      </c>
      <c r="T25" s="40">
        <v>11827065.49</v>
      </c>
      <c r="U25" s="40">
        <v>6862045</v>
      </c>
      <c r="V25" s="40">
        <v>11958294.51</v>
      </c>
      <c r="W25" s="40">
        <v>4262583.78</v>
      </c>
      <c r="X25" s="40">
        <v>3882539.68</v>
      </c>
      <c r="Y25" s="40">
        <v>2820576.38</v>
      </c>
      <c r="Z25" s="40">
        <v>6100982.75</v>
      </c>
      <c r="AA25" s="40">
        <v>6885337.9100000001</v>
      </c>
      <c r="AB25" s="40">
        <v>13606881.800000001</v>
      </c>
      <c r="AC25" s="40">
        <v>12321795.75</v>
      </c>
      <c r="AD25" s="40">
        <v>15254028.949999999</v>
      </c>
      <c r="AE25" s="40">
        <v>5349260.92</v>
      </c>
      <c r="AF25" s="40">
        <v>4034378.08</v>
      </c>
      <c r="AG25" s="40">
        <v>3233170.15</v>
      </c>
      <c r="AH25" s="40">
        <v>3384975.04</v>
      </c>
      <c r="AI25" s="40">
        <v>4113972.15</v>
      </c>
      <c r="AJ25" s="40">
        <v>2560407.11</v>
      </c>
      <c r="AK25" s="40">
        <v>3783312.15</v>
      </c>
      <c r="AL25" s="40">
        <v>3313312.3</v>
      </c>
      <c r="AM25" s="40">
        <v>0</v>
      </c>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c r="CA25" s="40"/>
      <c r="CB25" s="40"/>
      <c r="CC25" s="40"/>
      <c r="CD25" s="40"/>
      <c r="CE25" s="40"/>
      <c r="CF25" s="40"/>
      <c r="CG25" s="40"/>
      <c r="CH25" s="40"/>
      <c r="CI25" s="40"/>
      <c r="CJ25" s="40"/>
      <c r="CK25" s="40"/>
      <c r="CL25" s="40"/>
    </row>
    <row r="26" spans="1:90">
      <c r="A26" s="17" t="s">
        <v>18</v>
      </c>
      <c r="B26" s="40">
        <v>3177060.84</v>
      </c>
      <c r="C26" s="40">
        <v>4660103.17</v>
      </c>
      <c r="D26" s="40">
        <v>4403921.78</v>
      </c>
      <c r="E26" s="40">
        <v>4169614.71</v>
      </c>
      <c r="F26" s="40">
        <v>5373896.0300000003</v>
      </c>
      <c r="G26" s="40">
        <v>5368214.63</v>
      </c>
      <c r="H26" s="40">
        <v>10421690.699999999</v>
      </c>
      <c r="I26" s="40">
        <v>4680536.3</v>
      </c>
      <c r="J26" s="40">
        <v>37395117.25</v>
      </c>
      <c r="K26" s="40">
        <v>5306042.09</v>
      </c>
      <c r="L26" s="40">
        <v>2884925.72</v>
      </c>
      <c r="M26" s="40">
        <v>2985237.71</v>
      </c>
      <c r="N26" s="40">
        <v>8263702.0499999998</v>
      </c>
      <c r="O26" s="40">
        <v>2955300.02</v>
      </c>
      <c r="P26" s="40">
        <v>2153834.34</v>
      </c>
      <c r="Q26" s="40">
        <v>1847490.25</v>
      </c>
      <c r="R26" s="40">
        <v>1455400.83</v>
      </c>
      <c r="S26" s="40">
        <v>1618928.95</v>
      </c>
      <c r="T26" s="40">
        <v>1154911.21</v>
      </c>
      <c r="U26" s="40">
        <v>1232258.72</v>
      </c>
      <c r="V26" s="40">
        <v>957711.41</v>
      </c>
      <c r="W26" s="40">
        <v>961739.34</v>
      </c>
      <c r="X26" s="40">
        <v>1302530.72</v>
      </c>
      <c r="Y26" s="40">
        <v>1293299.8</v>
      </c>
      <c r="Z26" s="40">
        <v>1794829.29</v>
      </c>
      <c r="AA26" s="40">
        <v>1758461.67</v>
      </c>
      <c r="AB26" s="40">
        <v>477209.58</v>
      </c>
      <c r="AC26" s="40">
        <v>476771.14</v>
      </c>
      <c r="AD26" s="40">
        <v>576552.55000000005</v>
      </c>
      <c r="AE26" s="40">
        <v>545425.16</v>
      </c>
      <c r="AF26" s="40">
        <v>472635.14</v>
      </c>
      <c r="AG26" s="40">
        <v>532234.68999999994</v>
      </c>
      <c r="AH26" s="40">
        <v>431903.31</v>
      </c>
      <c r="AI26" s="40">
        <v>383914.65</v>
      </c>
      <c r="AJ26" s="40">
        <v>390446.37</v>
      </c>
      <c r="AK26" s="40">
        <v>366133.75</v>
      </c>
      <c r="AL26" s="40">
        <v>223331.8</v>
      </c>
      <c r="AM26" s="40">
        <v>0</v>
      </c>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c r="CL26" s="40"/>
    </row>
    <row r="27" spans="1:90">
      <c r="A27" s="17" t="s">
        <v>19</v>
      </c>
      <c r="B27" s="40">
        <v>611205758.97000003</v>
      </c>
      <c r="C27" s="40">
        <v>408644389.13</v>
      </c>
      <c r="D27" s="40">
        <v>399773774.57999998</v>
      </c>
      <c r="E27" s="40">
        <v>541736065.99000001</v>
      </c>
      <c r="F27" s="40">
        <v>535415532.49000001</v>
      </c>
      <c r="G27" s="40">
        <v>414932260.30000001</v>
      </c>
      <c r="H27" s="40">
        <v>326535068.43000001</v>
      </c>
      <c r="I27" s="40">
        <v>451379164.77999997</v>
      </c>
      <c r="J27" s="40">
        <v>449753070.76999998</v>
      </c>
      <c r="K27" s="40">
        <v>572866769.40999997</v>
      </c>
      <c r="L27" s="40">
        <v>250719440.53999999</v>
      </c>
      <c r="M27" s="40">
        <v>221994443.75</v>
      </c>
      <c r="N27" s="40">
        <v>148434449.11000001</v>
      </c>
      <c r="O27" s="40">
        <v>72011.850000000006</v>
      </c>
      <c r="P27" s="40">
        <v>11152587.66</v>
      </c>
      <c r="Q27" s="40">
        <v>11185289.220000001</v>
      </c>
      <c r="R27" s="40">
        <v>11208791.640000001</v>
      </c>
      <c r="S27" s="40">
        <v>11055888.449999999</v>
      </c>
      <c r="T27" s="40">
        <v>5500000</v>
      </c>
      <c r="U27" s="40">
        <v>250000000</v>
      </c>
      <c r="V27" s="40">
        <v>0</v>
      </c>
      <c r="W27" s="40">
        <v>155000000</v>
      </c>
      <c r="X27" s="40">
        <v>214000000</v>
      </c>
      <c r="Y27" s="40">
        <v>0</v>
      </c>
      <c r="Z27" s="40">
        <v>70000000</v>
      </c>
      <c r="AA27" s="40">
        <v>0</v>
      </c>
      <c r="AB27" s="40">
        <v>0</v>
      </c>
      <c r="AC27" s="40">
        <v>0</v>
      </c>
      <c r="AD27" s="40">
        <v>0</v>
      </c>
      <c r="AE27" s="40">
        <v>0</v>
      </c>
      <c r="AF27" s="40">
        <v>0</v>
      </c>
      <c r="AG27" s="40">
        <v>0</v>
      </c>
      <c r="AH27" s="40">
        <v>0</v>
      </c>
      <c r="AI27" s="40">
        <v>0</v>
      </c>
      <c r="AJ27" s="40">
        <v>0</v>
      </c>
      <c r="AK27" s="40">
        <v>0</v>
      </c>
      <c r="AL27" s="40">
        <v>0</v>
      </c>
      <c r="AM27" s="40">
        <v>0</v>
      </c>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row>
    <row r="28" spans="1:90">
      <c r="A28" s="17" t="s">
        <v>76</v>
      </c>
      <c r="B28" s="40">
        <v>0</v>
      </c>
      <c r="C28" s="40">
        <v>0</v>
      </c>
      <c r="D28" s="40">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0</v>
      </c>
      <c r="AD28" s="40">
        <v>0</v>
      </c>
      <c r="AE28" s="40">
        <v>0</v>
      </c>
      <c r="AF28" s="40">
        <v>0</v>
      </c>
      <c r="AG28" s="40">
        <v>0</v>
      </c>
      <c r="AH28" s="40">
        <v>0</v>
      </c>
      <c r="AI28" s="40">
        <v>0</v>
      </c>
      <c r="AJ28" s="40">
        <v>0</v>
      </c>
      <c r="AK28" s="40">
        <v>0</v>
      </c>
      <c r="AL28" s="40">
        <v>0</v>
      </c>
      <c r="AM28" s="40">
        <v>0</v>
      </c>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row>
    <row r="29" spans="1:90">
      <c r="A29" s="17" t="s">
        <v>3</v>
      </c>
      <c r="B29" s="40">
        <v>0</v>
      </c>
      <c r="C29" s="40">
        <v>0</v>
      </c>
      <c r="D29" s="40">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c r="AF29" s="40">
        <v>0</v>
      </c>
      <c r="AG29" s="40">
        <v>0</v>
      </c>
      <c r="AH29" s="40">
        <v>0</v>
      </c>
      <c r="AI29" s="40">
        <v>0</v>
      </c>
      <c r="AJ29" s="40">
        <v>0</v>
      </c>
      <c r="AK29" s="40">
        <v>0</v>
      </c>
      <c r="AL29" s="40">
        <v>0</v>
      </c>
      <c r="AM29" s="40">
        <v>0</v>
      </c>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row>
    <row r="30" spans="1:90" hidden="1">
      <c r="B30" s="26"/>
      <c r="C30" s="26"/>
      <c r="D30" s="26"/>
      <c r="E30" s="26"/>
      <c r="F30" s="26"/>
      <c r="G30" s="26"/>
      <c r="H30" s="26"/>
      <c r="I30" s="26"/>
      <c r="J30" s="26"/>
      <c r="K30" s="26"/>
      <c r="L30" s="23"/>
    </row>
    <row r="31" spans="1:90" hidden="1">
      <c r="B31" s="26"/>
      <c r="C31" s="26"/>
      <c r="D31" s="26"/>
      <c r="E31" s="26"/>
      <c r="F31" s="26"/>
      <c r="G31" s="26"/>
      <c r="H31" s="26"/>
      <c r="I31" s="26"/>
      <c r="J31" s="26"/>
      <c r="K31" s="26"/>
      <c r="L31" s="23"/>
    </row>
    <row r="32" spans="1:90" hidden="1">
      <c r="B32" s="26"/>
      <c r="C32" s="26"/>
      <c r="D32" s="26"/>
      <c r="E32" s="26"/>
      <c r="F32" s="26"/>
      <c r="G32" s="26"/>
      <c r="H32" s="26"/>
      <c r="I32" s="26"/>
      <c r="J32" s="26"/>
      <c r="K32" s="26"/>
      <c r="L32" s="23"/>
    </row>
    <row r="33" spans="1:90" s="10" customFormat="1">
      <c r="A33" s="137" t="s">
        <v>20</v>
      </c>
      <c r="B33" s="35">
        <f>SUM(B22:B29)</f>
        <v>926579070.29999995</v>
      </c>
      <c r="C33" s="35">
        <f t="shared" ref="C33:BN33" si="2">SUM(C22:C29)</f>
        <v>684133108.97000003</v>
      </c>
      <c r="D33" s="35">
        <f t="shared" si="2"/>
        <v>650514220.63</v>
      </c>
      <c r="E33" s="35">
        <f t="shared" si="2"/>
        <v>746706423.61000001</v>
      </c>
      <c r="F33" s="35">
        <f t="shared" si="2"/>
        <v>621616593.14999998</v>
      </c>
      <c r="G33" s="35">
        <f t="shared" si="2"/>
        <v>500447084.75</v>
      </c>
      <c r="H33" s="35">
        <f t="shared" si="2"/>
        <v>422519288.93000001</v>
      </c>
      <c r="I33" s="35">
        <f t="shared" si="2"/>
        <v>533190226.34999996</v>
      </c>
      <c r="J33" s="35">
        <f t="shared" si="2"/>
        <v>578083781.53999996</v>
      </c>
      <c r="K33" s="35">
        <f t="shared" si="2"/>
        <v>627770973.48000002</v>
      </c>
      <c r="L33" s="35">
        <f t="shared" si="2"/>
        <v>294092691.19</v>
      </c>
      <c r="M33" s="35">
        <f t="shared" si="2"/>
        <v>255833288.24000001</v>
      </c>
      <c r="N33" s="35">
        <f t="shared" si="2"/>
        <v>210083659.81</v>
      </c>
      <c r="O33" s="35">
        <f t="shared" si="2"/>
        <v>30909346.010000002</v>
      </c>
      <c r="P33" s="35">
        <f t="shared" si="2"/>
        <v>33276394.66</v>
      </c>
      <c r="Q33" s="35">
        <f t="shared" si="2"/>
        <v>31152945.740000002</v>
      </c>
      <c r="R33" s="35">
        <f t="shared" si="2"/>
        <v>38517494.399999999</v>
      </c>
      <c r="S33" s="35">
        <f t="shared" si="2"/>
        <v>42817331.099999994</v>
      </c>
      <c r="T33" s="35">
        <f t="shared" si="2"/>
        <v>135189193.19999999</v>
      </c>
      <c r="U33" s="35">
        <f t="shared" si="2"/>
        <v>356411804.05000001</v>
      </c>
      <c r="V33" s="35">
        <f t="shared" si="2"/>
        <v>110950019.78999999</v>
      </c>
      <c r="W33" s="35">
        <f t="shared" si="2"/>
        <v>263336216.18000001</v>
      </c>
      <c r="X33" s="35">
        <f t="shared" si="2"/>
        <v>314332701.18000001</v>
      </c>
      <c r="Y33" s="35">
        <f t="shared" si="2"/>
        <v>77677418.179999992</v>
      </c>
      <c r="Z33" s="35">
        <f t="shared" si="2"/>
        <v>146116897.02000001</v>
      </c>
      <c r="AA33" s="35">
        <f t="shared" si="2"/>
        <v>38192384.519999996</v>
      </c>
      <c r="AB33" s="35">
        <f t="shared" si="2"/>
        <v>224001279.68000001</v>
      </c>
      <c r="AC33" s="35">
        <f t="shared" si="2"/>
        <v>213242298.19999999</v>
      </c>
      <c r="AD33" s="35">
        <f t="shared" si="2"/>
        <v>230084624.38</v>
      </c>
      <c r="AE33" s="35">
        <f t="shared" si="2"/>
        <v>19782206.34</v>
      </c>
      <c r="AF33" s="35">
        <f t="shared" si="2"/>
        <v>25591480.520000003</v>
      </c>
      <c r="AG33" s="35">
        <f t="shared" si="2"/>
        <v>20697515.800000001</v>
      </c>
      <c r="AH33" s="35">
        <f t="shared" si="2"/>
        <v>10906117.130000001</v>
      </c>
      <c r="AI33" s="35">
        <f t="shared" si="2"/>
        <v>10182720.450000001</v>
      </c>
      <c r="AJ33" s="35">
        <f t="shared" si="2"/>
        <v>8074878.6499999994</v>
      </c>
      <c r="AK33" s="35">
        <f t="shared" si="2"/>
        <v>5470374.25</v>
      </c>
      <c r="AL33" s="35">
        <f t="shared" si="2"/>
        <v>39502218.029999994</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36" t="s">
        <v>82</v>
      </c>
      <c r="B34" s="34"/>
      <c r="C34" s="34"/>
      <c r="D34" s="34"/>
      <c r="E34" s="34"/>
      <c r="F34" s="34"/>
      <c r="G34" s="34"/>
      <c r="H34" s="34"/>
      <c r="I34" s="34"/>
      <c r="J34" s="34"/>
      <c r="K34" s="34"/>
      <c r="L34" s="32"/>
      <c r="M34" s="14"/>
      <c r="N34" s="14"/>
    </row>
    <row r="35" spans="1:90">
      <c r="A35" s="17" t="s">
        <v>21</v>
      </c>
      <c r="B35" s="40">
        <v>0</v>
      </c>
      <c r="C35" s="40">
        <v>0</v>
      </c>
      <c r="D35" s="40">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c r="AF35" s="40">
        <v>0</v>
      </c>
      <c r="AG35" s="40">
        <v>0</v>
      </c>
      <c r="AH35" s="40">
        <v>0</v>
      </c>
      <c r="AI35" s="40">
        <v>0</v>
      </c>
      <c r="AJ35" s="40">
        <v>0</v>
      </c>
      <c r="AK35" s="40">
        <v>0</v>
      </c>
      <c r="AL35" s="40">
        <v>0</v>
      </c>
      <c r="AM35" s="40">
        <v>0</v>
      </c>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0"/>
      <c r="BL35" s="40"/>
      <c r="BM35" s="40"/>
      <c r="BN35" s="40"/>
      <c r="BO35" s="40"/>
      <c r="BP35" s="40"/>
      <c r="BQ35" s="40"/>
      <c r="BR35" s="40"/>
      <c r="BS35" s="40"/>
      <c r="BT35" s="40"/>
      <c r="BU35" s="40"/>
      <c r="BV35" s="40"/>
      <c r="BW35" s="40"/>
      <c r="BX35" s="40"/>
      <c r="BY35" s="40"/>
      <c r="BZ35" s="40"/>
      <c r="CA35" s="40"/>
      <c r="CB35" s="40"/>
      <c r="CC35" s="40"/>
      <c r="CD35" s="40"/>
      <c r="CE35" s="40"/>
      <c r="CF35" s="40"/>
      <c r="CG35" s="40"/>
      <c r="CH35" s="40"/>
      <c r="CI35" s="40"/>
      <c r="CJ35" s="40"/>
      <c r="CK35" s="40"/>
      <c r="CL35" s="40"/>
    </row>
    <row r="36" spans="1:90">
      <c r="A36" s="17" t="s">
        <v>22</v>
      </c>
      <c r="B36" s="40">
        <v>0</v>
      </c>
      <c r="C36" s="40">
        <v>197591369.91999999</v>
      </c>
      <c r="D36" s="40">
        <v>165394619.88999999</v>
      </c>
      <c r="E36" s="40">
        <v>178615508.63</v>
      </c>
      <c r="F36" s="40">
        <v>145826544.40000001</v>
      </c>
      <c r="G36" s="40">
        <v>146512690.94999999</v>
      </c>
      <c r="H36" s="40">
        <v>180528107.03999999</v>
      </c>
      <c r="I36" s="40">
        <v>210532665.58000001</v>
      </c>
      <c r="J36" s="40">
        <v>225726893.81</v>
      </c>
      <c r="K36" s="40">
        <v>235561649.99000001</v>
      </c>
      <c r="L36" s="40">
        <v>153663705.72999999</v>
      </c>
      <c r="M36" s="40">
        <v>187859706.77000001</v>
      </c>
      <c r="N36" s="40">
        <v>203594975.88999999</v>
      </c>
      <c r="O36" s="40">
        <v>182277236.81999999</v>
      </c>
      <c r="P36" s="40">
        <v>192278973.46000001</v>
      </c>
      <c r="Q36" s="40">
        <v>255973180.87</v>
      </c>
      <c r="R36" s="40">
        <v>223456348.08000001</v>
      </c>
      <c r="S36" s="40">
        <v>232689850.06</v>
      </c>
      <c r="T36" s="40">
        <v>116259281.03</v>
      </c>
      <c r="U36" s="40">
        <v>178013307.09</v>
      </c>
      <c r="V36" s="40">
        <v>155976016.97999999</v>
      </c>
      <c r="W36" s="40">
        <v>84056396.010000005</v>
      </c>
      <c r="X36" s="40">
        <v>88423986.290000007</v>
      </c>
      <c r="Y36" s="40">
        <v>143442855.08000001</v>
      </c>
      <c r="Z36" s="40">
        <v>132313062.95</v>
      </c>
      <c r="AA36" s="40">
        <v>87901764.890000001</v>
      </c>
      <c r="AB36" s="40">
        <v>59509762.600000001</v>
      </c>
      <c r="AC36" s="40">
        <v>71232530.319999993</v>
      </c>
      <c r="AD36" s="40">
        <v>72788052.290000007</v>
      </c>
      <c r="AE36" s="40">
        <v>57177494.530000001</v>
      </c>
      <c r="AF36" s="40">
        <v>11044304.810000001</v>
      </c>
      <c r="AG36" s="40">
        <v>33827035.409999996</v>
      </c>
      <c r="AH36" s="40">
        <v>24809300.100000001</v>
      </c>
      <c r="AI36" s="40">
        <v>25513242.890000001</v>
      </c>
      <c r="AJ36" s="40">
        <v>19717332.219999999</v>
      </c>
      <c r="AK36" s="40">
        <v>37169702.009999998</v>
      </c>
      <c r="AL36" s="40">
        <v>2122214.46</v>
      </c>
      <c r="AM36" s="40">
        <v>0</v>
      </c>
      <c r="AN36" s="40"/>
      <c r="AO36" s="40"/>
      <c r="AP36" s="40"/>
      <c r="AQ36" s="40"/>
      <c r="AR36" s="40"/>
      <c r="AS36" s="40"/>
      <c r="AT36" s="40"/>
      <c r="AU36" s="40"/>
      <c r="AV36" s="40"/>
      <c r="AW36" s="40"/>
      <c r="AX36" s="40"/>
      <c r="AY36" s="40"/>
      <c r="AZ36" s="40"/>
      <c r="BA36" s="40"/>
      <c r="BB36" s="40"/>
      <c r="BC36" s="40"/>
      <c r="BD36" s="40"/>
      <c r="BE36" s="40"/>
      <c r="BF36" s="40"/>
      <c r="BG36" s="40"/>
      <c r="BH36" s="40"/>
      <c r="BI36" s="40"/>
      <c r="BJ36" s="40"/>
      <c r="BK36" s="40"/>
      <c r="BL36" s="40"/>
      <c r="BM36" s="40"/>
      <c r="BN36" s="40"/>
      <c r="BO36" s="40"/>
      <c r="BP36" s="40"/>
      <c r="BQ36" s="40"/>
      <c r="BR36" s="40"/>
      <c r="BS36" s="40"/>
      <c r="BT36" s="40"/>
      <c r="BU36" s="40"/>
      <c r="BV36" s="40"/>
      <c r="BW36" s="40"/>
      <c r="BX36" s="40"/>
      <c r="BY36" s="40"/>
      <c r="BZ36" s="40"/>
      <c r="CA36" s="40"/>
      <c r="CB36" s="40"/>
      <c r="CC36" s="40"/>
      <c r="CD36" s="40"/>
      <c r="CE36" s="40"/>
      <c r="CF36" s="40"/>
      <c r="CG36" s="40"/>
      <c r="CH36" s="40"/>
      <c r="CI36" s="40"/>
      <c r="CJ36" s="40"/>
      <c r="CK36" s="40"/>
      <c r="CL36" s="40"/>
    </row>
    <row r="37" spans="1:90">
      <c r="A37" s="17" t="s">
        <v>23</v>
      </c>
      <c r="B37" s="40">
        <v>752005487.46000004</v>
      </c>
      <c r="C37" s="40">
        <v>729736540.27999997</v>
      </c>
      <c r="D37" s="40">
        <v>695524777.77999997</v>
      </c>
      <c r="E37" s="40">
        <v>531663534.79000002</v>
      </c>
      <c r="F37" s="40">
        <v>348052987.18000001</v>
      </c>
      <c r="G37" s="40">
        <v>200170105.24000001</v>
      </c>
      <c r="H37" s="40">
        <v>160912885.22</v>
      </c>
      <c r="I37" s="40">
        <v>81847805.989999995</v>
      </c>
      <c r="J37" s="40">
        <v>183614838.53999999</v>
      </c>
      <c r="K37" s="40">
        <v>55377694.090000004</v>
      </c>
      <c r="L37" s="40">
        <v>51798120.090000004</v>
      </c>
      <c r="M37" s="40">
        <v>31812823.260000002</v>
      </c>
      <c r="N37" s="40">
        <v>48381423.030000001</v>
      </c>
      <c r="O37" s="40">
        <v>36303657.079999998</v>
      </c>
      <c r="P37" s="40">
        <v>33436636.760000002</v>
      </c>
      <c r="Q37" s="40">
        <v>14101803.27</v>
      </c>
      <c r="R37" s="40">
        <v>23813112.789999999</v>
      </c>
      <c r="S37" s="40">
        <v>25236985.379999999</v>
      </c>
      <c r="T37" s="40">
        <v>30314487.84</v>
      </c>
      <c r="U37" s="40">
        <v>8108222.5899999999</v>
      </c>
      <c r="V37" s="40">
        <v>16021115.630000001</v>
      </c>
      <c r="W37" s="40">
        <v>24933005.879999999</v>
      </c>
      <c r="X37" s="40">
        <v>34217503.57</v>
      </c>
      <c r="Y37" s="40">
        <v>10692319.630000001</v>
      </c>
      <c r="Z37" s="40">
        <v>12470612.25</v>
      </c>
      <c r="AA37" s="40">
        <v>10501725.75</v>
      </c>
      <c r="AB37" s="40">
        <v>12075649.32</v>
      </c>
      <c r="AC37" s="40">
        <v>6504764.9199999999</v>
      </c>
      <c r="AD37" s="40">
        <v>11060053.82</v>
      </c>
      <c r="AE37" s="40">
        <v>15302199.119999999</v>
      </c>
      <c r="AF37" s="40">
        <v>17128988.969999999</v>
      </c>
      <c r="AG37" s="40">
        <v>4260596.45</v>
      </c>
      <c r="AH37" s="40">
        <v>6705076.5599999996</v>
      </c>
      <c r="AI37" s="40">
        <v>7740804.5</v>
      </c>
      <c r="AJ37" s="40">
        <v>2806596.4</v>
      </c>
      <c r="AK37" s="40">
        <v>1003987.96</v>
      </c>
      <c r="AL37" s="40">
        <v>593524.96</v>
      </c>
      <c r="AM37" s="40">
        <v>0</v>
      </c>
      <c r="AN37" s="40"/>
      <c r="AO37" s="40"/>
      <c r="AP37" s="40"/>
      <c r="AQ37" s="40"/>
      <c r="AR37" s="40"/>
      <c r="AS37" s="40"/>
      <c r="AT37" s="40"/>
      <c r="AU37" s="40"/>
      <c r="AV37" s="40"/>
      <c r="AW37" s="40"/>
      <c r="AX37" s="40"/>
      <c r="AY37" s="40"/>
      <c r="AZ37" s="40"/>
      <c r="BA37" s="40"/>
      <c r="BB37" s="40"/>
      <c r="BC37" s="40"/>
      <c r="BD37" s="40"/>
      <c r="BE37" s="40"/>
      <c r="BF37" s="40"/>
      <c r="BG37" s="40"/>
      <c r="BH37" s="40"/>
      <c r="BI37" s="40"/>
      <c r="BJ37" s="40"/>
      <c r="BK37" s="40"/>
      <c r="BL37" s="40"/>
      <c r="BM37" s="40"/>
      <c r="BN37" s="40"/>
      <c r="BO37" s="40"/>
      <c r="BP37" s="40"/>
      <c r="BQ37" s="40"/>
      <c r="BR37" s="40"/>
      <c r="BS37" s="40"/>
      <c r="BT37" s="40"/>
      <c r="BU37" s="40"/>
      <c r="BV37" s="40"/>
      <c r="BW37" s="40"/>
      <c r="BX37" s="40"/>
      <c r="BY37" s="40"/>
      <c r="BZ37" s="40"/>
      <c r="CA37" s="40"/>
      <c r="CB37" s="40"/>
      <c r="CC37" s="40"/>
      <c r="CD37" s="40"/>
      <c r="CE37" s="40"/>
      <c r="CF37" s="40"/>
      <c r="CG37" s="40"/>
      <c r="CH37" s="40"/>
      <c r="CI37" s="40"/>
      <c r="CJ37" s="40"/>
      <c r="CK37" s="40"/>
      <c r="CL37" s="40"/>
    </row>
    <row r="38" spans="1:90">
      <c r="A38" s="17" t="s">
        <v>24</v>
      </c>
      <c r="B38" s="40">
        <v>0</v>
      </c>
      <c r="C38" s="40">
        <v>0</v>
      </c>
      <c r="D38" s="40">
        <v>0</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c r="AF38" s="40">
        <v>0</v>
      </c>
      <c r="AG38" s="40">
        <v>0</v>
      </c>
      <c r="AH38" s="40">
        <v>0</v>
      </c>
      <c r="AI38" s="40">
        <v>0</v>
      </c>
      <c r="AJ38" s="40">
        <v>0</v>
      </c>
      <c r="AK38" s="40">
        <v>0</v>
      </c>
      <c r="AL38" s="40">
        <v>0</v>
      </c>
      <c r="AM38" s="40">
        <v>0</v>
      </c>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row>
    <row r="39" spans="1:90">
      <c r="A39" s="17" t="s">
        <v>25</v>
      </c>
      <c r="B39" s="40">
        <v>11734394.67</v>
      </c>
      <c r="C39" s="40">
        <v>10258693.67</v>
      </c>
      <c r="D39" s="40">
        <v>9321068.8699999992</v>
      </c>
      <c r="E39" s="40">
        <v>26850756.739999998</v>
      </c>
      <c r="F39" s="40">
        <v>12955149.6</v>
      </c>
      <c r="G39" s="40">
        <v>11759047</v>
      </c>
      <c r="H39" s="40">
        <v>9930965.7400000002</v>
      </c>
      <c r="I39" s="40">
        <v>28578711.640000001</v>
      </c>
      <c r="J39" s="40">
        <v>12776084.869999999</v>
      </c>
      <c r="K39" s="40">
        <v>8461774.4900000002</v>
      </c>
      <c r="L39" s="40">
        <v>9168496.6999999993</v>
      </c>
      <c r="M39" s="40">
        <v>13169593.949999999</v>
      </c>
      <c r="N39" s="40">
        <v>11004892.33</v>
      </c>
      <c r="O39" s="40">
        <v>5261452.0999999996</v>
      </c>
      <c r="P39" s="40">
        <v>4541962.4000000004</v>
      </c>
      <c r="Q39" s="40">
        <v>4480796.47</v>
      </c>
      <c r="R39" s="40">
        <v>4608994.53</v>
      </c>
      <c r="S39" s="40">
        <v>4344377.1399999997</v>
      </c>
      <c r="T39" s="40">
        <v>4174201.53</v>
      </c>
      <c r="U39" s="40">
        <v>4391860.13</v>
      </c>
      <c r="V39" s="40">
        <v>3876677.73</v>
      </c>
      <c r="W39" s="40">
        <v>3740309.27</v>
      </c>
      <c r="X39" s="40">
        <v>3638178.68</v>
      </c>
      <c r="Y39" s="40">
        <v>3504907.34</v>
      </c>
      <c r="Z39" s="40">
        <v>3331930.78</v>
      </c>
      <c r="AA39" s="40">
        <v>3172531.65</v>
      </c>
      <c r="AB39" s="40">
        <v>3041671.14</v>
      </c>
      <c r="AC39" s="40">
        <v>2979632.65</v>
      </c>
      <c r="AD39" s="40">
        <v>3394214.98</v>
      </c>
      <c r="AE39" s="40">
        <v>3116159.65</v>
      </c>
      <c r="AF39" s="40">
        <v>2911736.24</v>
      </c>
      <c r="AG39" s="40">
        <v>2534741.92</v>
      </c>
      <c r="AH39" s="40">
        <v>2961782.43</v>
      </c>
      <c r="AI39" s="40">
        <v>2189554.16</v>
      </c>
      <c r="AJ39" s="40">
        <v>1777076.89</v>
      </c>
      <c r="AK39" s="40">
        <v>1462365.65</v>
      </c>
      <c r="AL39" s="40">
        <v>1228873.26</v>
      </c>
      <c r="AM39" s="40">
        <v>0</v>
      </c>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row>
    <row r="40" spans="1:90">
      <c r="A40" s="17" t="s">
        <v>26</v>
      </c>
      <c r="B40" s="40">
        <v>97919794.989999995</v>
      </c>
      <c r="C40" s="40">
        <v>76167301.900000006</v>
      </c>
      <c r="D40" s="40">
        <v>87231397.230000004</v>
      </c>
      <c r="E40" s="40">
        <v>62414070.289999999</v>
      </c>
      <c r="F40" s="40">
        <v>94020941.670000002</v>
      </c>
      <c r="G40" s="40">
        <v>53266118.670000002</v>
      </c>
      <c r="H40" s="40">
        <v>82147346.019999996</v>
      </c>
      <c r="I40" s="40">
        <v>54190062.5</v>
      </c>
      <c r="J40" s="40">
        <v>103690315.42</v>
      </c>
      <c r="K40" s="40">
        <v>60852242.170000002</v>
      </c>
      <c r="L40" s="40">
        <v>65362376.5</v>
      </c>
      <c r="M40" s="40">
        <v>45083705.130000003</v>
      </c>
      <c r="N40" s="40">
        <v>93583800.390000001</v>
      </c>
      <c r="O40" s="40">
        <v>62170390.390000001</v>
      </c>
      <c r="P40" s="40">
        <v>43395515.789999999</v>
      </c>
      <c r="Q40" s="40">
        <v>32621267.969999999</v>
      </c>
      <c r="R40" s="40">
        <v>45584146.189999998</v>
      </c>
      <c r="S40" s="40">
        <v>36749995.460000001</v>
      </c>
      <c r="T40" s="40">
        <v>27232238.489999998</v>
      </c>
      <c r="U40" s="40">
        <v>31509233.350000001</v>
      </c>
      <c r="V40" s="40">
        <v>40596676.619999997</v>
      </c>
      <c r="W40" s="40">
        <v>29822569.199999999</v>
      </c>
      <c r="X40" s="40">
        <v>19010837.02</v>
      </c>
      <c r="Y40" s="40">
        <v>16474965.59</v>
      </c>
      <c r="Z40" s="40">
        <v>32050717.539999999</v>
      </c>
      <c r="AA40" s="40">
        <v>29471782.329999998</v>
      </c>
      <c r="AB40" s="40">
        <v>16210854.9</v>
      </c>
      <c r="AC40" s="40">
        <v>14561019.289999999</v>
      </c>
      <c r="AD40" s="40">
        <v>29677815.940000001</v>
      </c>
      <c r="AE40" s="40">
        <v>24569499.559999999</v>
      </c>
      <c r="AF40" s="40">
        <v>11974799.470000001</v>
      </c>
      <c r="AG40" s="40">
        <v>8427623.1799999997</v>
      </c>
      <c r="AH40" s="40">
        <v>25697318.690000001</v>
      </c>
      <c r="AI40" s="40">
        <v>23387306.239999998</v>
      </c>
      <c r="AJ40" s="40">
        <v>6186620.4900000002</v>
      </c>
      <c r="AK40" s="40">
        <v>19795976.23</v>
      </c>
      <c r="AL40" s="40">
        <v>10393462.51</v>
      </c>
      <c r="AM40" s="40">
        <v>0</v>
      </c>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c r="BW40" s="40"/>
      <c r="BX40" s="40"/>
      <c r="BY40" s="40"/>
      <c r="BZ40" s="40"/>
      <c r="CA40" s="40"/>
      <c r="CB40" s="40"/>
      <c r="CC40" s="40"/>
      <c r="CD40" s="40"/>
      <c r="CE40" s="40"/>
      <c r="CF40" s="40"/>
      <c r="CG40" s="40"/>
      <c r="CH40" s="40"/>
      <c r="CI40" s="40"/>
      <c r="CJ40" s="40"/>
      <c r="CK40" s="40"/>
      <c r="CL40" s="40"/>
    </row>
    <row r="41" spans="1:90">
      <c r="A41" s="17" t="s">
        <v>27</v>
      </c>
      <c r="B41" s="40">
        <v>198211113.78</v>
      </c>
      <c r="C41" s="40">
        <v>190175134.99000001</v>
      </c>
      <c r="D41" s="40">
        <v>259583130.84</v>
      </c>
      <c r="E41" s="40">
        <v>259104024.62</v>
      </c>
      <c r="F41" s="40">
        <v>253716420.37</v>
      </c>
      <c r="G41" s="40">
        <v>253748098.56999999</v>
      </c>
      <c r="H41" s="40">
        <v>288087262.54000002</v>
      </c>
      <c r="I41" s="40">
        <v>225255165.63999999</v>
      </c>
      <c r="J41" s="40">
        <v>234751508.69</v>
      </c>
      <c r="K41" s="40">
        <v>235303903.08000001</v>
      </c>
      <c r="L41" s="40">
        <v>393282741.41000003</v>
      </c>
      <c r="M41" s="40">
        <v>383167235.08999997</v>
      </c>
      <c r="N41" s="40">
        <v>1035724071.45</v>
      </c>
      <c r="O41" s="40">
        <v>22760402.199999999</v>
      </c>
      <c r="P41" s="40">
        <v>17156501.969999999</v>
      </c>
      <c r="Q41" s="40">
        <v>15580650.060000001</v>
      </c>
      <c r="R41" s="40">
        <v>17055083.289999999</v>
      </c>
      <c r="S41" s="40">
        <v>17714573.940000001</v>
      </c>
      <c r="T41" s="40">
        <v>16514098.67</v>
      </c>
      <c r="U41" s="40">
        <v>15969930.52</v>
      </c>
      <c r="V41" s="40">
        <v>16931614.210000001</v>
      </c>
      <c r="W41" s="40">
        <v>17794555.309999999</v>
      </c>
      <c r="X41" s="40">
        <v>17953637.609999999</v>
      </c>
      <c r="Y41" s="40">
        <v>16928054.559999999</v>
      </c>
      <c r="Z41" s="40">
        <v>10764492.310000001</v>
      </c>
      <c r="AA41" s="40">
        <v>7834497.5199999996</v>
      </c>
      <c r="AB41" s="40">
        <v>7131488.9400000004</v>
      </c>
      <c r="AC41" s="40">
        <v>7302037.3700000001</v>
      </c>
      <c r="AD41" s="40">
        <v>7272049.8700000001</v>
      </c>
      <c r="AE41" s="40">
        <v>6666123.4699999997</v>
      </c>
      <c r="AF41" s="40">
        <v>6223562.8300000001</v>
      </c>
      <c r="AG41" s="40">
        <v>5558439.6799999997</v>
      </c>
      <c r="AH41" s="40">
        <v>7812941.1500000004</v>
      </c>
      <c r="AI41" s="40">
        <v>3877629.15</v>
      </c>
      <c r="AJ41" s="40">
        <v>8176563.9800000004</v>
      </c>
      <c r="AK41" s="40">
        <v>9729240.9100000001</v>
      </c>
      <c r="AL41" s="40">
        <v>36604143.659999996</v>
      </c>
      <c r="AM41" s="40">
        <v>0</v>
      </c>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0"/>
      <c r="BL41" s="40"/>
      <c r="BM41" s="40"/>
      <c r="BN41" s="40"/>
      <c r="BO41" s="40"/>
      <c r="BP41" s="40"/>
      <c r="BQ41" s="40"/>
      <c r="BR41" s="40"/>
      <c r="BS41" s="40"/>
      <c r="BT41" s="40"/>
      <c r="BU41" s="40"/>
      <c r="BV41" s="40"/>
      <c r="BW41" s="40"/>
      <c r="BX41" s="40"/>
      <c r="BY41" s="40"/>
      <c r="BZ41" s="40"/>
      <c r="CA41" s="40"/>
      <c r="CB41" s="40"/>
      <c r="CC41" s="40"/>
      <c r="CD41" s="40"/>
      <c r="CE41" s="40"/>
      <c r="CF41" s="40"/>
      <c r="CG41" s="40"/>
      <c r="CH41" s="40"/>
      <c r="CI41" s="40"/>
      <c r="CJ41" s="40"/>
      <c r="CK41" s="40"/>
      <c r="CL41" s="40"/>
    </row>
    <row r="42" spans="1:90" s="39" customFormat="1">
      <c r="A42" s="138" t="s">
        <v>28</v>
      </c>
      <c r="B42" s="40">
        <v>0</v>
      </c>
      <c r="C42" s="40">
        <v>0</v>
      </c>
      <c r="D42" s="40">
        <v>0</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c r="AF42" s="40">
        <v>0</v>
      </c>
      <c r="AG42" s="40">
        <v>0</v>
      </c>
      <c r="AH42" s="40">
        <v>0</v>
      </c>
      <c r="AI42" s="40">
        <v>0</v>
      </c>
      <c r="AJ42" s="40">
        <v>0</v>
      </c>
      <c r="AK42" s="40">
        <v>0</v>
      </c>
      <c r="AL42" s="40">
        <v>0</v>
      </c>
      <c r="AM42" s="40">
        <v>0</v>
      </c>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0"/>
      <c r="BL42" s="40"/>
      <c r="BM42" s="40"/>
      <c r="BN42" s="40"/>
      <c r="BO42" s="40"/>
      <c r="BP42" s="40"/>
      <c r="BQ42" s="40"/>
      <c r="BR42" s="40"/>
      <c r="BS42" s="40"/>
      <c r="BT42" s="40"/>
      <c r="BU42" s="40"/>
      <c r="BV42" s="40"/>
      <c r="BW42" s="40"/>
      <c r="BX42" s="40"/>
      <c r="BY42" s="40"/>
      <c r="BZ42" s="40"/>
      <c r="CA42" s="40"/>
      <c r="CB42" s="40"/>
      <c r="CC42" s="40"/>
      <c r="CD42" s="40"/>
      <c r="CE42" s="40"/>
      <c r="CF42" s="40"/>
      <c r="CG42" s="40"/>
      <c r="CH42" s="40"/>
      <c r="CI42" s="40"/>
      <c r="CJ42" s="40"/>
      <c r="CK42" s="40"/>
      <c r="CL42" s="40"/>
    </row>
    <row r="43" spans="1:90">
      <c r="A43" s="17" t="s">
        <v>29</v>
      </c>
      <c r="B43" s="40">
        <v>8771370.0099999998</v>
      </c>
      <c r="C43" s="40">
        <v>8395965.5800000001</v>
      </c>
      <c r="D43" s="40">
        <v>8457233.6400000006</v>
      </c>
      <c r="E43" s="40">
        <v>10323745.970000001</v>
      </c>
      <c r="F43" s="40">
        <v>4454761.17</v>
      </c>
      <c r="G43" s="40">
        <v>4490475.4800000004</v>
      </c>
      <c r="H43" s="40">
        <v>4926189.79</v>
      </c>
      <c r="I43" s="40">
        <v>4961904.0999999996</v>
      </c>
      <c r="J43" s="40">
        <v>8976390.3900000006</v>
      </c>
      <c r="K43" s="40">
        <v>8943301.8100000005</v>
      </c>
      <c r="L43" s="40">
        <v>10768940.75</v>
      </c>
      <c r="M43" s="40">
        <v>11092792.59</v>
      </c>
      <c r="N43" s="40">
        <v>15805475.65</v>
      </c>
      <c r="O43" s="40">
        <v>5176189.96</v>
      </c>
      <c r="P43" s="40">
        <v>5211904.2699999996</v>
      </c>
      <c r="Q43" s="40">
        <v>5247618.58</v>
      </c>
      <c r="R43" s="40">
        <v>0</v>
      </c>
      <c r="S43" s="40">
        <v>0</v>
      </c>
      <c r="T43" s="40">
        <v>0</v>
      </c>
      <c r="U43" s="40">
        <v>0</v>
      </c>
      <c r="V43" s="40">
        <v>0</v>
      </c>
      <c r="W43" s="40">
        <v>0</v>
      </c>
      <c r="X43" s="40">
        <v>0</v>
      </c>
      <c r="Y43" s="40">
        <v>0</v>
      </c>
      <c r="Z43" s="40">
        <v>0</v>
      </c>
      <c r="AA43" s="40">
        <v>0</v>
      </c>
      <c r="AB43" s="40">
        <v>0</v>
      </c>
      <c r="AC43" s="40">
        <v>0</v>
      </c>
      <c r="AD43" s="40">
        <v>0</v>
      </c>
      <c r="AE43" s="40">
        <v>0</v>
      </c>
      <c r="AF43" s="40">
        <v>0</v>
      </c>
      <c r="AG43" s="40">
        <v>0</v>
      </c>
      <c r="AH43" s="40">
        <v>0</v>
      </c>
      <c r="AI43" s="40">
        <v>0</v>
      </c>
      <c r="AJ43" s="40">
        <v>0</v>
      </c>
      <c r="AK43" s="40">
        <v>0</v>
      </c>
      <c r="AL43" s="40">
        <v>0</v>
      </c>
      <c r="AM43" s="40">
        <v>0</v>
      </c>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row>
    <row r="44" spans="1:90">
      <c r="A44" s="17" t="s">
        <v>30</v>
      </c>
      <c r="B44" s="40">
        <v>0</v>
      </c>
      <c r="C44" s="40">
        <v>0</v>
      </c>
      <c r="D44" s="40">
        <v>0</v>
      </c>
      <c r="E44" s="40">
        <v>0</v>
      </c>
      <c r="F44" s="40">
        <v>0</v>
      </c>
      <c r="G44" s="40">
        <v>0</v>
      </c>
      <c r="H44" s="40">
        <v>0</v>
      </c>
      <c r="I44" s="40">
        <v>0</v>
      </c>
      <c r="J44" s="40">
        <v>0</v>
      </c>
      <c r="K44" s="40">
        <v>0</v>
      </c>
      <c r="L44" s="40">
        <v>0</v>
      </c>
      <c r="M44" s="40">
        <v>0</v>
      </c>
      <c r="N44" s="40">
        <v>0</v>
      </c>
      <c r="O44" s="40">
        <v>0</v>
      </c>
      <c r="P44" s="40">
        <v>0</v>
      </c>
      <c r="Q44" s="40">
        <v>0</v>
      </c>
      <c r="R44" s="40">
        <v>0</v>
      </c>
      <c r="S44" s="40">
        <v>0</v>
      </c>
      <c r="T44" s="40">
        <v>0</v>
      </c>
      <c r="U44" s="40">
        <v>0</v>
      </c>
      <c r="V44" s="40">
        <v>0</v>
      </c>
      <c r="W44" s="40">
        <v>0</v>
      </c>
      <c r="X44" s="40">
        <v>0</v>
      </c>
      <c r="Y44" s="40">
        <v>0</v>
      </c>
      <c r="Z44" s="40">
        <v>0</v>
      </c>
      <c r="AA44" s="40">
        <v>0</v>
      </c>
      <c r="AB44" s="40">
        <v>0</v>
      </c>
      <c r="AC44" s="40">
        <v>0</v>
      </c>
      <c r="AD44" s="40">
        <v>0</v>
      </c>
      <c r="AE44" s="40">
        <v>0</v>
      </c>
      <c r="AF44" s="40">
        <v>0</v>
      </c>
      <c r="AG44" s="40">
        <v>0</v>
      </c>
      <c r="AH44" s="40">
        <v>0</v>
      </c>
      <c r="AI44" s="40">
        <v>0</v>
      </c>
      <c r="AJ44" s="40">
        <v>0</v>
      </c>
      <c r="AK44" s="40">
        <v>0</v>
      </c>
      <c r="AL44" s="40">
        <v>0</v>
      </c>
      <c r="AM44" s="40">
        <v>0</v>
      </c>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row>
    <row r="45" spans="1:90">
      <c r="A45" s="17" t="s">
        <v>31</v>
      </c>
      <c r="B45" s="40">
        <v>0</v>
      </c>
      <c r="C45" s="40">
        <v>0</v>
      </c>
      <c r="D45" s="40">
        <v>0</v>
      </c>
      <c r="E45" s="40">
        <v>0</v>
      </c>
      <c r="F45" s="40">
        <v>0</v>
      </c>
      <c r="G45" s="40">
        <v>0</v>
      </c>
      <c r="H45" s="40">
        <v>0</v>
      </c>
      <c r="I45" s="40">
        <v>0</v>
      </c>
      <c r="J45" s="40">
        <v>0</v>
      </c>
      <c r="K45" s="40">
        <v>0</v>
      </c>
      <c r="L45" s="40">
        <v>0</v>
      </c>
      <c r="M45" s="40">
        <v>0</v>
      </c>
      <c r="N45" s="40">
        <v>0</v>
      </c>
      <c r="O45" s="40">
        <v>0</v>
      </c>
      <c r="P45" s="40">
        <v>0</v>
      </c>
      <c r="Q45" s="40">
        <v>0</v>
      </c>
      <c r="R45" s="40">
        <v>5283332.8899999997</v>
      </c>
      <c r="S45" s="40">
        <v>5319047.2</v>
      </c>
      <c r="T45" s="40">
        <v>5354761.51</v>
      </c>
      <c r="U45" s="40">
        <v>5390475.8200000003</v>
      </c>
      <c r="V45" s="40">
        <v>5026190.13</v>
      </c>
      <c r="W45" s="40">
        <v>5061904.4400000004</v>
      </c>
      <c r="X45" s="40">
        <v>5097618.75</v>
      </c>
      <c r="Y45" s="40">
        <v>5133333.0599999996</v>
      </c>
      <c r="Z45" s="40">
        <v>4369047.37</v>
      </c>
      <c r="AA45" s="40">
        <v>4404761.68</v>
      </c>
      <c r="AB45" s="40">
        <v>4440475.99</v>
      </c>
      <c r="AC45" s="40">
        <v>4476190.3</v>
      </c>
      <c r="AD45" s="40">
        <v>4511904.6100000003</v>
      </c>
      <c r="AE45" s="40">
        <v>4547618.92</v>
      </c>
      <c r="AF45" s="40">
        <v>4583333.2300000004</v>
      </c>
      <c r="AG45" s="40">
        <v>4619047.54</v>
      </c>
      <c r="AH45" s="40">
        <v>4654761.8499999996</v>
      </c>
      <c r="AI45" s="40">
        <v>4690476.16</v>
      </c>
      <c r="AJ45" s="40">
        <v>4761904.78</v>
      </c>
      <c r="AK45" s="40">
        <v>4904761.92</v>
      </c>
      <c r="AL45" s="40">
        <v>0</v>
      </c>
      <c r="AM45" s="40">
        <v>0</v>
      </c>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c r="CL45" s="40"/>
    </row>
    <row r="46" spans="1:90" hidden="1">
      <c r="B46" s="26"/>
      <c r="C46" s="26"/>
      <c r="D46" s="26"/>
      <c r="E46" s="26"/>
      <c r="F46" s="26"/>
      <c r="G46" s="26"/>
      <c r="H46" s="26"/>
      <c r="I46" s="26"/>
      <c r="J46" s="26"/>
      <c r="K46" s="26"/>
      <c r="L46" s="23"/>
    </row>
    <row r="47" spans="1:90" hidden="1">
      <c r="B47" s="26"/>
      <c r="C47" s="26"/>
      <c r="D47" s="26"/>
      <c r="E47" s="26"/>
      <c r="F47" s="26"/>
      <c r="G47" s="26"/>
      <c r="H47" s="26"/>
      <c r="I47" s="26"/>
      <c r="J47" s="26"/>
      <c r="K47" s="26"/>
      <c r="L47" s="23"/>
    </row>
    <row r="48" spans="1:90" hidden="1">
      <c r="B48" s="26"/>
      <c r="C48" s="26"/>
      <c r="D48" s="26"/>
      <c r="E48" s="26"/>
      <c r="F48" s="26"/>
      <c r="G48" s="26"/>
      <c r="H48" s="26"/>
      <c r="I48" s="26"/>
      <c r="J48" s="26"/>
      <c r="K48" s="26"/>
      <c r="L48" s="23"/>
    </row>
    <row r="49" spans="1:90" s="10" customFormat="1">
      <c r="A49" s="137" t="s">
        <v>32</v>
      </c>
      <c r="B49" s="35">
        <f>SUM(B35:B41)+SUM(B43:B45)</f>
        <v>1068642160.91</v>
      </c>
      <c r="C49" s="35">
        <f>SUM(C35:C41)+SUM(C43:C45)</f>
        <v>1212325006.3399997</v>
      </c>
      <c r="D49" s="35">
        <f>SUM(D35:D41)+SUM(D43:D45)</f>
        <v>1225512228.25</v>
      </c>
      <c r="E49" s="35">
        <f>SUM(E35:E45)</f>
        <v>1068971641.0400001</v>
      </c>
      <c r="F49" s="35">
        <f t="shared" ref="F49:BQ49" si="4">SUM(F35:F45)</f>
        <v>859026804.38999999</v>
      </c>
      <c r="G49" s="35">
        <f t="shared" si="4"/>
        <v>669946535.91000009</v>
      </c>
      <c r="H49" s="35">
        <f t="shared" si="4"/>
        <v>726532756.3499999</v>
      </c>
      <c r="I49" s="35">
        <f t="shared" si="4"/>
        <v>605366315.44999993</v>
      </c>
      <c r="J49" s="35">
        <f t="shared" si="4"/>
        <v>769536031.72000003</v>
      </c>
      <c r="K49" s="35">
        <f t="shared" si="4"/>
        <v>604500565.63</v>
      </c>
      <c r="L49" s="35">
        <f t="shared" si="4"/>
        <v>684044381.18000007</v>
      </c>
      <c r="M49" s="35">
        <f t="shared" si="4"/>
        <v>672185856.79000008</v>
      </c>
      <c r="N49" s="35">
        <f t="shared" si="4"/>
        <v>1408094638.7400002</v>
      </c>
      <c r="O49" s="35">
        <f t="shared" si="4"/>
        <v>313949328.54999995</v>
      </c>
      <c r="P49" s="35">
        <f t="shared" si="4"/>
        <v>296021494.64999998</v>
      </c>
      <c r="Q49" s="35">
        <f t="shared" si="4"/>
        <v>328005317.22000003</v>
      </c>
      <c r="R49" s="35">
        <f t="shared" si="4"/>
        <v>319801017.77000004</v>
      </c>
      <c r="S49" s="35">
        <f t="shared" si="4"/>
        <v>322054829.17999995</v>
      </c>
      <c r="T49" s="35">
        <f t="shared" si="4"/>
        <v>199849069.06999999</v>
      </c>
      <c r="U49" s="35">
        <f t="shared" si="4"/>
        <v>243383029.5</v>
      </c>
      <c r="V49" s="35">
        <f t="shared" si="4"/>
        <v>238428291.29999998</v>
      </c>
      <c r="W49" s="35">
        <f t="shared" si="4"/>
        <v>165408740.10999998</v>
      </c>
      <c r="X49" s="35">
        <f t="shared" si="4"/>
        <v>168341761.92000002</v>
      </c>
      <c r="Y49" s="35">
        <f t="shared" si="4"/>
        <v>196176435.26000002</v>
      </c>
      <c r="Z49" s="35">
        <f t="shared" si="4"/>
        <v>195299863.19999999</v>
      </c>
      <c r="AA49" s="35">
        <f t="shared" si="4"/>
        <v>143287063.82000002</v>
      </c>
      <c r="AB49" s="35">
        <f t="shared" si="4"/>
        <v>102409902.89</v>
      </c>
      <c r="AC49" s="35">
        <f t="shared" si="4"/>
        <v>107056174.85000001</v>
      </c>
      <c r="AD49" s="35">
        <f t="shared" si="4"/>
        <v>128704091.51000002</v>
      </c>
      <c r="AE49" s="35">
        <f t="shared" si="4"/>
        <v>111379095.25000001</v>
      </c>
      <c r="AF49" s="35">
        <f t="shared" si="4"/>
        <v>53866725.549999997</v>
      </c>
      <c r="AG49" s="35">
        <f t="shared" si="4"/>
        <v>59227484.18</v>
      </c>
      <c r="AH49" s="35">
        <f t="shared" si="4"/>
        <v>72641180.780000001</v>
      </c>
      <c r="AI49" s="35">
        <f t="shared" si="4"/>
        <v>67399013.099999994</v>
      </c>
      <c r="AJ49" s="35">
        <f t="shared" si="4"/>
        <v>43426094.760000005</v>
      </c>
      <c r="AK49" s="35">
        <f t="shared" si="4"/>
        <v>74066034.679999992</v>
      </c>
      <c r="AL49" s="35">
        <f t="shared" si="4"/>
        <v>50942218.849999994</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c r="A50" s="139" t="s">
        <v>81</v>
      </c>
      <c r="B50" s="36">
        <f>B33-B49</f>
        <v>-142063090.61000001</v>
      </c>
      <c r="C50" s="36">
        <f t="shared" ref="C50:BN50" si="6">C33-C49</f>
        <v>-528191897.36999965</v>
      </c>
      <c r="D50" s="36">
        <f t="shared" si="6"/>
        <v>-574998007.62</v>
      </c>
      <c r="E50" s="36">
        <f t="shared" si="6"/>
        <v>-322265217.43000007</v>
      </c>
      <c r="F50" s="36">
        <f t="shared" si="6"/>
        <v>-237410211.24000001</v>
      </c>
      <c r="G50" s="36">
        <f t="shared" si="6"/>
        <v>-169499451.16000009</v>
      </c>
      <c r="H50" s="36">
        <f t="shared" si="6"/>
        <v>-304013467.4199999</v>
      </c>
      <c r="I50" s="36">
        <f t="shared" si="6"/>
        <v>-72176089.099999964</v>
      </c>
      <c r="J50" s="36">
        <f t="shared" si="6"/>
        <v>-191452250.18000007</v>
      </c>
      <c r="K50" s="36">
        <f t="shared" si="6"/>
        <v>23270407.850000024</v>
      </c>
      <c r="L50" s="36">
        <f t="shared" si="6"/>
        <v>-389951689.99000007</v>
      </c>
      <c r="M50" s="36">
        <f t="shared" si="6"/>
        <v>-416352568.55000007</v>
      </c>
      <c r="N50" s="36">
        <f t="shared" si="6"/>
        <v>-1198010978.9300003</v>
      </c>
      <c r="O50" s="36">
        <f t="shared" si="6"/>
        <v>-283039982.53999996</v>
      </c>
      <c r="P50" s="36">
        <f t="shared" si="6"/>
        <v>-262745099.98999998</v>
      </c>
      <c r="Q50" s="36">
        <f t="shared" si="6"/>
        <v>-296852371.48000002</v>
      </c>
      <c r="R50" s="36">
        <f t="shared" si="6"/>
        <v>-281283523.37000006</v>
      </c>
      <c r="S50" s="36">
        <f t="shared" si="6"/>
        <v>-279237498.07999992</v>
      </c>
      <c r="T50" s="36">
        <f t="shared" si="6"/>
        <v>-64659875.870000005</v>
      </c>
      <c r="U50" s="36">
        <f t="shared" si="6"/>
        <v>113028774.55000001</v>
      </c>
      <c r="V50" s="36">
        <f t="shared" si="6"/>
        <v>-127478271.50999999</v>
      </c>
      <c r="W50" s="36">
        <f t="shared" si="6"/>
        <v>97927476.070000023</v>
      </c>
      <c r="X50" s="36">
        <f t="shared" si="6"/>
        <v>145990939.25999999</v>
      </c>
      <c r="Y50" s="36">
        <f t="shared" si="6"/>
        <v>-118499017.08000003</v>
      </c>
      <c r="Z50" s="36">
        <f t="shared" si="6"/>
        <v>-49182966.179999977</v>
      </c>
      <c r="AA50" s="36">
        <f t="shared" si="6"/>
        <v>-105094679.30000003</v>
      </c>
      <c r="AB50" s="36">
        <f t="shared" si="6"/>
        <v>121591376.79000001</v>
      </c>
      <c r="AC50" s="36">
        <f t="shared" si="6"/>
        <v>106186123.34999998</v>
      </c>
      <c r="AD50" s="36">
        <f t="shared" si="6"/>
        <v>101380532.86999997</v>
      </c>
      <c r="AE50" s="36">
        <f t="shared" si="6"/>
        <v>-91596888.910000011</v>
      </c>
      <c r="AF50" s="36">
        <f t="shared" si="6"/>
        <v>-28275245.029999994</v>
      </c>
      <c r="AG50" s="36">
        <f t="shared" si="6"/>
        <v>-38529968.379999995</v>
      </c>
      <c r="AH50" s="36">
        <f t="shared" si="6"/>
        <v>-61735063.649999999</v>
      </c>
      <c r="AI50" s="36">
        <f t="shared" si="6"/>
        <v>-57216292.649999991</v>
      </c>
      <c r="AJ50" s="36">
        <f t="shared" si="6"/>
        <v>-35351216.110000007</v>
      </c>
      <c r="AK50" s="36">
        <f t="shared" si="6"/>
        <v>-68595660.429999992</v>
      </c>
      <c r="AL50" s="36">
        <f t="shared" si="6"/>
        <v>-11440000.82</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c r="A51" s="17" t="s">
        <v>33</v>
      </c>
      <c r="B51" s="26"/>
      <c r="C51" s="26"/>
      <c r="D51" s="26"/>
      <c r="E51" s="26"/>
      <c r="F51" s="26"/>
      <c r="G51" s="26"/>
      <c r="H51" s="26"/>
      <c r="I51" s="26"/>
      <c r="J51" s="26"/>
      <c r="K51" s="26"/>
      <c r="L51" s="23"/>
      <c r="M51" s="13"/>
      <c r="N51" s="13"/>
    </row>
    <row r="52" spans="1:90">
      <c r="A52" s="17" t="s">
        <v>34</v>
      </c>
      <c r="B52" s="40">
        <v>2067249835.26</v>
      </c>
      <c r="C52" s="40">
        <v>1730015731.8800001</v>
      </c>
      <c r="D52" s="40">
        <v>1606630834.7</v>
      </c>
      <c r="E52" s="40">
        <v>1688749563.8299999</v>
      </c>
      <c r="F52" s="40">
        <v>1716871882.53</v>
      </c>
      <c r="G52" s="40">
        <v>1745205490.1099999</v>
      </c>
      <c r="H52" s="40">
        <v>1765884232.96</v>
      </c>
      <c r="I52" s="40">
        <v>1793039645.75</v>
      </c>
      <c r="J52" s="40">
        <v>1751709689.46</v>
      </c>
      <c r="K52" s="40">
        <v>1777236924.1400001</v>
      </c>
      <c r="L52" s="40">
        <v>1768632587.9300001</v>
      </c>
      <c r="M52" s="40">
        <v>1759072395.1600001</v>
      </c>
      <c r="N52" s="40">
        <v>1678558099.6099999</v>
      </c>
      <c r="O52" s="40">
        <v>1682464848.53</v>
      </c>
      <c r="P52" s="40">
        <v>1640481087.8</v>
      </c>
      <c r="Q52" s="40">
        <v>1650993091.5799999</v>
      </c>
      <c r="R52" s="40">
        <v>1528356420.73</v>
      </c>
      <c r="S52" s="40">
        <v>1518295993.3199999</v>
      </c>
      <c r="T52" s="40">
        <v>1227969549.9400001</v>
      </c>
      <c r="U52" s="40">
        <v>1056330769.9400001</v>
      </c>
      <c r="V52" s="40">
        <v>1032657120.9299999</v>
      </c>
      <c r="W52" s="40">
        <v>824114361.70000005</v>
      </c>
      <c r="X52" s="40">
        <v>846669327.26999998</v>
      </c>
      <c r="Y52" s="40">
        <v>830003211.74000001</v>
      </c>
      <c r="Z52" s="40">
        <v>798829959.96000004</v>
      </c>
      <c r="AA52" s="40">
        <v>680530798</v>
      </c>
      <c r="AB52" s="40">
        <v>583420305.92999995</v>
      </c>
      <c r="AC52" s="40">
        <v>528145377.62</v>
      </c>
      <c r="AD52" s="40">
        <v>533616270.69</v>
      </c>
      <c r="AE52" s="40">
        <v>461351873.36000001</v>
      </c>
      <c r="AF52" s="40">
        <v>339255142.11000001</v>
      </c>
      <c r="AG52" s="40">
        <v>348457305.42000002</v>
      </c>
      <c r="AH52" s="40">
        <v>356509882.51999998</v>
      </c>
      <c r="AI52" s="40">
        <v>365564862.19999999</v>
      </c>
      <c r="AJ52" s="40">
        <v>353406414.44</v>
      </c>
      <c r="AK52" s="40">
        <v>282436020.57999998</v>
      </c>
      <c r="AL52" s="40">
        <v>101641999.5</v>
      </c>
      <c r="AM52" s="40">
        <v>0</v>
      </c>
      <c r="AN52" s="40"/>
      <c r="AO52" s="40"/>
      <c r="AP52" s="40"/>
      <c r="AQ52" s="40"/>
      <c r="AR52" s="40"/>
      <c r="AS52" s="40"/>
      <c r="AT52" s="40"/>
      <c r="AU52" s="40"/>
      <c r="AV52" s="40"/>
      <c r="AW52" s="40"/>
      <c r="AX52" s="40"/>
      <c r="AY52" s="40"/>
      <c r="AZ52" s="40"/>
      <c r="BA52" s="40"/>
      <c r="BB52" s="40"/>
      <c r="BC52" s="40"/>
      <c r="BD52" s="40"/>
      <c r="BE52" s="40"/>
      <c r="BF52" s="40"/>
      <c r="BG52" s="40"/>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row>
    <row r="53" spans="1:90">
      <c r="A53" s="17" t="s">
        <v>35</v>
      </c>
      <c r="B53" s="40">
        <v>213782481.56</v>
      </c>
      <c r="C53" s="40">
        <v>322775557.61000001</v>
      </c>
      <c r="D53" s="40">
        <v>325540546.60000002</v>
      </c>
      <c r="E53" s="40">
        <v>230446124.68000001</v>
      </c>
      <c r="F53" s="40">
        <v>200652994.06</v>
      </c>
      <c r="G53" s="40">
        <v>175785297.87</v>
      </c>
      <c r="H53" s="40">
        <v>156739376.69999999</v>
      </c>
      <c r="I53" s="40">
        <v>117964209.23999999</v>
      </c>
      <c r="J53" s="40">
        <v>192824615.33000001</v>
      </c>
      <c r="K53" s="40">
        <v>202290079.38</v>
      </c>
      <c r="L53" s="40">
        <v>95112421.950000003</v>
      </c>
      <c r="M53" s="40">
        <v>105676989.59999999</v>
      </c>
      <c r="N53" s="40">
        <v>240761981.65000001</v>
      </c>
      <c r="O53" s="40">
        <v>243175816.44999999</v>
      </c>
      <c r="P53" s="40">
        <v>236541285.28999999</v>
      </c>
      <c r="Q53" s="40">
        <v>221699249.91</v>
      </c>
      <c r="R53" s="40">
        <v>341844800.76999998</v>
      </c>
      <c r="S53" s="40">
        <v>338766530.87</v>
      </c>
      <c r="T53" s="40">
        <v>384167574.39999998</v>
      </c>
      <c r="U53" s="40">
        <v>446955480.38</v>
      </c>
      <c r="V53" s="40">
        <v>360968182.87</v>
      </c>
      <c r="W53" s="40">
        <v>341429421.11000001</v>
      </c>
      <c r="X53" s="40">
        <v>229562812.74000001</v>
      </c>
      <c r="Y53" s="40">
        <v>174098095.31999999</v>
      </c>
      <c r="Z53" s="40">
        <v>121221024.67</v>
      </c>
      <c r="AA53" s="40">
        <v>148634328.13</v>
      </c>
      <c r="AB53" s="40">
        <v>126228633.62</v>
      </c>
      <c r="AC53" s="40">
        <v>127419177</v>
      </c>
      <c r="AD53" s="40">
        <v>94664686.230000004</v>
      </c>
      <c r="AE53" s="40">
        <v>90831921.349999994</v>
      </c>
      <c r="AF53" s="40">
        <v>81875266</v>
      </c>
      <c r="AG53" s="40">
        <v>4171567</v>
      </c>
      <c r="AH53" s="40">
        <v>9458899</v>
      </c>
      <c r="AI53" s="40">
        <v>7046037</v>
      </c>
      <c r="AJ53" s="40">
        <v>4423240</v>
      </c>
      <c r="AK53" s="40">
        <v>0</v>
      </c>
      <c r="AL53" s="40">
        <v>19763243.079999998</v>
      </c>
      <c r="AM53" s="40">
        <v>0</v>
      </c>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row>
    <row r="54" spans="1:90">
      <c r="A54" s="17" t="s">
        <v>36</v>
      </c>
      <c r="B54" s="40">
        <v>0</v>
      </c>
      <c r="C54" s="40">
        <v>0</v>
      </c>
      <c r="D54" s="40">
        <v>0</v>
      </c>
      <c r="E54" s="40">
        <v>0</v>
      </c>
      <c r="F54" s="40">
        <v>0</v>
      </c>
      <c r="G54" s="40">
        <v>0</v>
      </c>
      <c r="H54" s="40">
        <v>0</v>
      </c>
      <c r="I54" s="40">
        <v>0</v>
      </c>
      <c r="J54" s="40">
        <v>0</v>
      </c>
      <c r="K54" s="40">
        <v>0</v>
      </c>
      <c r="L54" s="40">
        <v>0</v>
      </c>
      <c r="M54" s="40">
        <v>0</v>
      </c>
      <c r="N54" s="40">
        <v>0</v>
      </c>
      <c r="O54" s="40">
        <v>0</v>
      </c>
      <c r="P54" s="40">
        <v>0</v>
      </c>
      <c r="Q54" s="40">
        <v>0</v>
      </c>
      <c r="R54" s="40">
        <v>0</v>
      </c>
      <c r="S54" s="40">
        <v>0</v>
      </c>
      <c r="T54" s="40">
        <v>0</v>
      </c>
      <c r="U54" s="40">
        <v>0</v>
      </c>
      <c r="V54" s="40">
        <v>0</v>
      </c>
      <c r="W54" s="40">
        <v>0</v>
      </c>
      <c r="X54" s="40">
        <v>0</v>
      </c>
      <c r="Y54" s="40">
        <v>0</v>
      </c>
      <c r="Z54" s="40">
        <v>0</v>
      </c>
      <c r="AA54" s="40">
        <v>0</v>
      </c>
      <c r="AB54" s="40">
        <v>0</v>
      </c>
      <c r="AC54" s="40">
        <v>0</v>
      </c>
      <c r="AD54" s="40">
        <v>0</v>
      </c>
      <c r="AE54" s="40">
        <v>0</v>
      </c>
      <c r="AF54" s="40">
        <v>0</v>
      </c>
      <c r="AG54" s="40">
        <v>0</v>
      </c>
      <c r="AH54" s="40">
        <v>0</v>
      </c>
      <c r="AI54" s="40">
        <v>0</v>
      </c>
      <c r="AJ54" s="40">
        <v>0</v>
      </c>
      <c r="AK54" s="40">
        <v>0</v>
      </c>
      <c r="AL54" s="40">
        <v>0</v>
      </c>
      <c r="AM54" s="40">
        <v>0</v>
      </c>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row>
    <row r="55" spans="1:90">
      <c r="A55" s="17" t="s">
        <v>37</v>
      </c>
      <c r="B55" s="40">
        <v>0</v>
      </c>
      <c r="C55" s="40">
        <v>0</v>
      </c>
      <c r="D55" s="40">
        <v>0</v>
      </c>
      <c r="E55" s="40">
        <v>0</v>
      </c>
      <c r="F55" s="40">
        <v>0</v>
      </c>
      <c r="G55" s="40">
        <v>0</v>
      </c>
      <c r="H55" s="40">
        <v>0</v>
      </c>
      <c r="I55" s="40">
        <v>0</v>
      </c>
      <c r="J55" s="40">
        <v>0</v>
      </c>
      <c r="K55" s="40">
        <v>0</v>
      </c>
      <c r="L55" s="40">
        <v>0</v>
      </c>
      <c r="M55" s="40">
        <v>0</v>
      </c>
      <c r="N55" s="40">
        <v>0</v>
      </c>
      <c r="O55" s="40">
        <v>0</v>
      </c>
      <c r="P55" s="40">
        <v>0</v>
      </c>
      <c r="Q55" s="40">
        <v>0</v>
      </c>
      <c r="R55" s="40">
        <v>0</v>
      </c>
      <c r="S55" s="40">
        <v>0</v>
      </c>
      <c r="T55" s="40">
        <v>0</v>
      </c>
      <c r="U55" s="40">
        <v>0</v>
      </c>
      <c r="V55" s="40">
        <v>0</v>
      </c>
      <c r="W55" s="40">
        <v>0</v>
      </c>
      <c r="X55" s="40">
        <v>0</v>
      </c>
      <c r="Y55" s="40">
        <v>0</v>
      </c>
      <c r="Z55" s="40">
        <v>0</v>
      </c>
      <c r="AA55" s="40">
        <v>0</v>
      </c>
      <c r="AB55" s="40">
        <v>0</v>
      </c>
      <c r="AC55" s="40">
        <v>0</v>
      </c>
      <c r="AD55" s="40">
        <v>0</v>
      </c>
      <c r="AE55" s="40">
        <v>0</v>
      </c>
      <c r="AF55" s="40">
        <v>0</v>
      </c>
      <c r="AG55" s="40">
        <v>0</v>
      </c>
      <c r="AH55" s="40">
        <v>0</v>
      </c>
      <c r="AI55" s="40">
        <v>0</v>
      </c>
      <c r="AJ55" s="40">
        <v>0</v>
      </c>
      <c r="AK55" s="40">
        <v>0</v>
      </c>
      <c r="AL55" s="40">
        <v>0</v>
      </c>
      <c r="AM55" s="40">
        <v>0</v>
      </c>
      <c r="AN55" s="40"/>
      <c r="AO55" s="40"/>
      <c r="AP55" s="40"/>
      <c r="AQ55" s="40"/>
      <c r="AR55" s="40"/>
      <c r="AS55" s="40"/>
      <c r="AT55" s="40"/>
      <c r="AU55" s="40"/>
      <c r="AV55" s="40"/>
      <c r="AW55" s="40"/>
      <c r="AX55" s="40"/>
      <c r="AY55" s="40"/>
      <c r="AZ55" s="40"/>
      <c r="BA55" s="40"/>
      <c r="BB55" s="40"/>
      <c r="BC55" s="40"/>
      <c r="BD55" s="40"/>
      <c r="BE55" s="40"/>
      <c r="BF55" s="40"/>
      <c r="BG55" s="40"/>
      <c r="BH55" s="40"/>
      <c r="BI55" s="40"/>
      <c r="BJ55" s="40"/>
      <c r="BK55" s="40"/>
      <c r="BL55" s="40"/>
      <c r="BM55" s="40"/>
      <c r="BN55" s="40"/>
      <c r="BO55" s="40"/>
      <c r="BP55" s="40"/>
      <c r="BQ55" s="40"/>
      <c r="BR55" s="40"/>
      <c r="BS55" s="40"/>
      <c r="BT55" s="40"/>
      <c r="BU55" s="40"/>
      <c r="BV55" s="40"/>
      <c r="BW55" s="40"/>
      <c r="BX55" s="40"/>
      <c r="BY55" s="40"/>
      <c r="BZ55" s="40"/>
      <c r="CA55" s="40"/>
      <c r="CB55" s="40"/>
      <c r="CC55" s="40"/>
      <c r="CD55" s="40"/>
      <c r="CE55" s="40"/>
      <c r="CF55" s="40"/>
      <c r="CG55" s="40"/>
      <c r="CH55" s="40"/>
      <c r="CI55" s="40"/>
      <c r="CJ55" s="40"/>
      <c r="CK55" s="40"/>
      <c r="CL55" s="40"/>
    </row>
    <row r="56" spans="1:90">
      <c r="A56" s="17" t="s">
        <v>38</v>
      </c>
      <c r="B56" s="40">
        <v>0</v>
      </c>
      <c r="C56" s="40">
        <v>0</v>
      </c>
      <c r="D56" s="40">
        <v>0</v>
      </c>
      <c r="E56" s="40">
        <v>0</v>
      </c>
      <c r="F56" s="40">
        <v>0</v>
      </c>
      <c r="G56" s="40">
        <v>0</v>
      </c>
      <c r="H56" s="40">
        <v>0</v>
      </c>
      <c r="I56" s="40">
        <v>0</v>
      </c>
      <c r="J56" s="40">
        <v>0</v>
      </c>
      <c r="K56" s="40">
        <v>0</v>
      </c>
      <c r="L56" s="40">
        <v>0</v>
      </c>
      <c r="M56" s="40">
        <v>0</v>
      </c>
      <c r="N56" s="40">
        <v>0</v>
      </c>
      <c r="O56" s="40">
        <v>0</v>
      </c>
      <c r="P56" s="40">
        <v>0</v>
      </c>
      <c r="Q56" s="40">
        <v>0</v>
      </c>
      <c r="R56" s="40">
        <v>0</v>
      </c>
      <c r="S56" s="40">
        <v>0</v>
      </c>
      <c r="T56" s="40">
        <v>0</v>
      </c>
      <c r="U56" s="40">
        <v>0</v>
      </c>
      <c r="V56" s="40">
        <v>0</v>
      </c>
      <c r="W56" s="40">
        <v>0</v>
      </c>
      <c r="X56" s="40">
        <v>0</v>
      </c>
      <c r="Y56" s="40">
        <v>0</v>
      </c>
      <c r="Z56" s="40">
        <v>0</v>
      </c>
      <c r="AA56" s="40">
        <v>0</v>
      </c>
      <c r="AB56" s="40">
        <v>0</v>
      </c>
      <c r="AC56" s="40">
        <v>0</v>
      </c>
      <c r="AD56" s="40">
        <v>0</v>
      </c>
      <c r="AE56" s="40">
        <v>0</v>
      </c>
      <c r="AF56" s="40">
        <v>0</v>
      </c>
      <c r="AG56" s="40">
        <v>0</v>
      </c>
      <c r="AH56" s="40">
        <v>0</v>
      </c>
      <c r="AI56" s="40">
        <v>0</v>
      </c>
      <c r="AJ56" s="40">
        <v>0</v>
      </c>
      <c r="AK56" s="40">
        <v>0</v>
      </c>
      <c r="AL56" s="40">
        <v>0</v>
      </c>
      <c r="AM56" s="40">
        <v>0</v>
      </c>
      <c r="AN56" s="40"/>
      <c r="AO56" s="40"/>
      <c r="AP56" s="40"/>
      <c r="AQ56" s="40"/>
      <c r="AR56" s="40"/>
      <c r="AS56" s="40"/>
      <c r="AT56" s="40"/>
      <c r="AU56" s="40"/>
      <c r="AV56" s="40"/>
      <c r="AW56" s="40"/>
      <c r="AX56" s="40"/>
      <c r="AY56" s="40"/>
      <c r="AZ56" s="40"/>
      <c r="BA56" s="40"/>
      <c r="BB56" s="40"/>
      <c r="BC56" s="40"/>
      <c r="BD56" s="40"/>
      <c r="BE56" s="40"/>
      <c r="BF56" s="40"/>
      <c r="BG56" s="40"/>
      <c r="BH56" s="40"/>
      <c r="BI56" s="40"/>
      <c r="BJ56" s="40"/>
      <c r="BK56" s="40"/>
      <c r="BL56" s="40"/>
      <c r="BM56" s="40"/>
      <c r="BN56" s="40"/>
      <c r="BO56" s="40"/>
      <c r="BP56" s="40"/>
      <c r="BQ56" s="40"/>
      <c r="BR56" s="40"/>
      <c r="BS56" s="40"/>
      <c r="BT56" s="40"/>
      <c r="BU56" s="40"/>
      <c r="BV56" s="40"/>
      <c r="BW56" s="40"/>
      <c r="BX56" s="40"/>
      <c r="BY56" s="40"/>
      <c r="BZ56" s="40"/>
      <c r="CA56" s="40"/>
      <c r="CB56" s="40"/>
      <c r="CC56" s="40"/>
      <c r="CD56" s="40"/>
      <c r="CE56" s="40"/>
      <c r="CF56" s="40"/>
      <c r="CG56" s="40"/>
      <c r="CH56" s="40"/>
      <c r="CI56" s="40"/>
      <c r="CJ56" s="40"/>
      <c r="CK56" s="40"/>
      <c r="CL56" s="40"/>
    </row>
    <row r="57" spans="1:90">
      <c r="A57" s="17" t="s">
        <v>39</v>
      </c>
      <c r="B57" s="40">
        <v>0</v>
      </c>
      <c r="C57" s="40">
        <v>0</v>
      </c>
      <c r="D57" s="40">
        <v>0</v>
      </c>
      <c r="E57" s="40">
        <v>0</v>
      </c>
      <c r="F57" s="40">
        <v>0</v>
      </c>
      <c r="G57" s="40">
        <v>0</v>
      </c>
      <c r="H57" s="40">
        <v>0</v>
      </c>
      <c r="I57" s="40">
        <v>0</v>
      </c>
      <c r="J57" s="40">
        <v>0</v>
      </c>
      <c r="K57" s="40">
        <v>0</v>
      </c>
      <c r="L57" s="40">
        <v>0</v>
      </c>
      <c r="M57" s="40">
        <v>0</v>
      </c>
      <c r="N57" s="40">
        <v>0</v>
      </c>
      <c r="O57" s="40">
        <v>0</v>
      </c>
      <c r="P57" s="40">
        <v>0</v>
      </c>
      <c r="Q57" s="40">
        <v>0</v>
      </c>
      <c r="R57" s="40">
        <v>0</v>
      </c>
      <c r="S57" s="40">
        <v>0</v>
      </c>
      <c r="T57" s="40">
        <v>0</v>
      </c>
      <c r="U57" s="40">
        <v>0</v>
      </c>
      <c r="V57" s="40">
        <v>0</v>
      </c>
      <c r="W57" s="40">
        <v>0</v>
      </c>
      <c r="X57" s="40">
        <v>0</v>
      </c>
      <c r="Y57" s="40">
        <v>0</v>
      </c>
      <c r="Z57" s="40">
        <v>0</v>
      </c>
      <c r="AA57" s="40">
        <v>0</v>
      </c>
      <c r="AB57" s="40">
        <v>0</v>
      </c>
      <c r="AC57" s="40">
        <v>0</v>
      </c>
      <c r="AD57" s="40">
        <v>0</v>
      </c>
      <c r="AE57" s="40">
        <v>0</v>
      </c>
      <c r="AF57" s="40">
        <v>0</v>
      </c>
      <c r="AG57" s="40">
        <v>0</v>
      </c>
      <c r="AH57" s="40">
        <v>0</v>
      </c>
      <c r="AI57" s="40">
        <v>0</v>
      </c>
      <c r="AJ57" s="40">
        <v>0</v>
      </c>
      <c r="AK57" s="40">
        <v>0</v>
      </c>
      <c r="AL57" s="40">
        <v>0</v>
      </c>
      <c r="AM57" s="40">
        <v>0</v>
      </c>
      <c r="AN57" s="40"/>
      <c r="AO57" s="40"/>
      <c r="AP57" s="40"/>
      <c r="AQ57" s="40"/>
      <c r="AR57" s="40"/>
      <c r="AS57" s="40"/>
      <c r="AT57" s="40"/>
      <c r="AU57" s="40"/>
      <c r="AV57" s="40"/>
      <c r="AW57" s="40"/>
      <c r="AX57" s="40"/>
      <c r="AY57" s="40"/>
      <c r="AZ57" s="40"/>
      <c r="BA57" s="40"/>
      <c r="BB57" s="40"/>
      <c r="BC57" s="40"/>
      <c r="BD57" s="40"/>
      <c r="BE57" s="40"/>
      <c r="BF57" s="40"/>
      <c r="BG57" s="40"/>
      <c r="BH57" s="40"/>
      <c r="BI57" s="40"/>
      <c r="BJ57" s="40"/>
      <c r="BK57" s="40"/>
      <c r="BL57" s="40"/>
      <c r="BM57" s="40"/>
      <c r="BN57" s="40"/>
      <c r="BO57" s="40"/>
      <c r="BP57" s="40"/>
      <c r="BQ57" s="40"/>
      <c r="BR57" s="40"/>
      <c r="BS57" s="40"/>
      <c r="BT57" s="40"/>
      <c r="BU57" s="40"/>
      <c r="BV57" s="40"/>
      <c r="BW57" s="40"/>
      <c r="BX57" s="40"/>
      <c r="BY57" s="40"/>
      <c r="BZ57" s="40"/>
      <c r="CA57" s="40"/>
      <c r="CB57" s="40"/>
      <c r="CC57" s="40"/>
      <c r="CD57" s="40"/>
      <c r="CE57" s="40"/>
      <c r="CF57" s="40"/>
      <c r="CG57" s="40"/>
      <c r="CH57" s="40"/>
      <c r="CI57" s="40"/>
      <c r="CJ57" s="40"/>
      <c r="CK57" s="40"/>
      <c r="CL57" s="40"/>
    </row>
    <row r="58" spans="1:90">
      <c r="A58" s="17" t="s">
        <v>40</v>
      </c>
      <c r="B58" s="40">
        <v>1227358291.3</v>
      </c>
      <c r="C58" s="40">
        <v>1230770044.96</v>
      </c>
      <c r="D58" s="40">
        <v>1048972184.11</v>
      </c>
      <c r="E58" s="40">
        <v>1144808784.0899999</v>
      </c>
      <c r="F58" s="40">
        <v>1159561726.22</v>
      </c>
      <c r="G58" s="40">
        <v>1162623034.05</v>
      </c>
      <c r="H58" s="40">
        <v>961230529.22000003</v>
      </c>
      <c r="I58" s="40">
        <v>980374418.83000004</v>
      </c>
      <c r="J58" s="40">
        <v>681994905.76999998</v>
      </c>
      <c r="K58" s="40">
        <v>691009911.12</v>
      </c>
      <c r="L58" s="40">
        <v>695027459.15999997</v>
      </c>
      <c r="M58" s="40">
        <v>699468871.88</v>
      </c>
      <c r="N58" s="40">
        <v>706101126.70000005</v>
      </c>
      <c r="O58" s="40">
        <v>740464423.51999998</v>
      </c>
      <c r="P58" s="40">
        <v>724369027.13</v>
      </c>
      <c r="Q58" s="40">
        <v>729309004.33000004</v>
      </c>
      <c r="R58" s="40">
        <v>732403753.53999996</v>
      </c>
      <c r="S58" s="40">
        <v>737441598.62</v>
      </c>
      <c r="T58" s="40">
        <v>663239233.78999996</v>
      </c>
      <c r="U58" s="40">
        <v>667705516.30999994</v>
      </c>
      <c r="V58" s="40">
        <v>671773027.66999996</v>
      </c>
      <c r="W58" s="40">
        <v>674602507.04999995</v>
      </c>
      <c r="X58" s="40">
        <v>679054136.46000004</v>
      </c>
      <c r="Y58" s="40">
        <v>683505765.87</v>
      </c>
      <c r="Z58" s="40">
        <v>641736042.87</v>
      </c>
      <c r="AA58" s="40">
        <v>645779721.92999995</v>
      </c>
      <c r="AB58" s="40">
        <v>385821414.85000002</v>
      </c>
      <c r="AC58" s="40">
        <v>387557161.30000001</v>
      </c>
      <c r="AD58" s="40">
        <v>245485406.34999999</v>
      </c>
      <c r="AE58" s="40">
        <v>247130350.59999999</v>
      </c>
      <c r="AF58" s="40">
        <v>248802628.28</v>
      </c>
      <c r="AG58" s="40">
        <v>250529572.52000001</v>
      </c>
      <c r="AH58" s="40">
        <v>252256516.75999999</v>
      </c>
      <c r="AI58" s="40">
        <v>253983461</v>
      </c>
      <c r="AJ58" s="40">
        <v>257437085.59999999</v>
      </c>
      <c r="AK58" s="40">
        <v>124926710.19</v>
      </c>
      <c r="AL58" s="40">
        <v>124510762.25</v>
      </c>
      <c r="AM58" s="40">
        <v>0</v>
      </c>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row>
    <row r="59" spans="1:90">
      <c r="A59" s="17" t="s">
        <v>41</v>
      </c>
      <c r="B59" s="40">
        <v>0</v>
      </c>
      <c r="C59" s="40">
        <v>0</v>
      </c>
      <c r="D59" s="40">
        <v>0</v>
      </c>
      <c r="E59" s="40">
        <v>0</v>
      </c>
      <c r="F59" s="40">
        <v>0</v>
      </c>
      <c r="G59" s="40">
        <v>0</v>
      </c>
      <c r="H59" s="40">
        <v>0</v>
      </c>
      <c r="I59" s="40">
        <v>0</v>
      </c>
      <c r="J59" s="40">
        <v>0</v>
      </c>
      <c r="K59" s="40">
        <v>0</v>
      </c>
      <c r="L59" s="40">
        <v>0</v>
      </c>
      <c r="M59" s="40">
        <v>0</v>
      </c>
      <c r="N59" s="40">
        <v>0</v>
      </c>
      <c r="O59" s="40">
        <v>0</v>
      </c>
      <c r="P59" s="40">
        <v>0</v>
      </c>
      <c r="Q59" s="40">
        <v>0</v>
      </c>
      <c r="R59" s="40">
        <v>0</v>
      </c>
      <c r="S59" s="40">
        <v>0</v>
      </c>
      <c r="T59" s="40">
        <v>0</v>
      </c>
      <c r="U59" s="40">
        <v>0</v>
      </c>
      <c r="V59" s="40">
        <v>0</v>
      </c>
      <c r="W59" s="40">
        <v>0</v>
      </c>
      <c r="X59" s="40">
        <v>0</v>
      </c>
      <c r="Y59" s="40">
        <v>0</v>
      </c>
      <c r="Z59" s="40">
        <v>0</v>
      </c>
      <c r="AA59" s="40">
        <v>0</v>
      </c>
      <c r="AB59" s="40">
        <v>0</v>
      </c>
      <c r="AC59" s="40">
        <v>0</v>
      </c>
      <c r="AD59" s="40">
        <v>0</v>
      </c>
      <c r="AE59" s="40">
        <v>0</v>
      </c>
      <c r="AF59" s="40">
        <v>0</v>
      </c>
      <c r="AG59" s="40">
        <v>0</v>
      </c>
      <c r="AH59" s="40">
        <v>0</v>
      </c>
      <c r="AI59" s="40">
        <v>0</v>
      </c>
      <c r="AJ59" s="40">
        <v>0</v>
      </c>
      <c r="AK59" s="40">
        <v>0</v>
      </c>
      <c r="AL59" s="40">
        <v>0</v>
      </c>
      <c r="AM59" s="40">
        <v>0</v>
      </c>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row>
    <row r="60" spans="1:90">
      <c r="A60" s="17" t="s">
        <v>42</v>
      </c>
      <c r="B60" s="40">
        <v>2786902188.6300001</v>
      </c>
      <c r="C60" s="40">
        <v>2786902188.6300001</v>
      </c>
      <c r="D60" s="40">
        <v>2786902188.6300001</v>
      </c>
      <c r="E60" s="40">
        <v>2786902188.6300001</v>
      </c>
      <c r="F60" s="40">
        <v>2789357669.8899999</v>
      </c>
      <c r="G60" s="40">
        <v>2789357669.8899999</v>
      </c>
      <c r="H60" s="40">
        <v>2787829314.2199998</v>
      </c>
      <c r="I60" s="40">
        <v>2416688201.73</v>
      </c>
      <c r="J60" s="40">
        <v>2416688201.73</v>
      </c>
      <c r="K60" s="40">
        <v>2416688201.73</v>
      </c>
      <c r="L60" s="40">
        <v>2416688201.73</v>
      </c>
      <c r="M60" s="40">
        <v>2416688201.73</v>
      </c>
      <c r="N60" s="40">
        <v>2469421705.1799998</v>
      </c>
      <c r="O60" s="40">
        <v>46640787.020000003</v>
      </c>
      <c r="P60" s="40">
        <v>1136161.06</v>
      </c>
      <c r="Q60" s="40">
        <v>1136161.06</v>
      </c>
      <c r="R60" s="40">
        <v>1211878.22</v>
      </c>
      <c r="S60" s="40">
        <v>1211878.22</v>
      </c>
      <c r="T60" s="40">
        <v>0</v>
      </c>
      <c r="U60" s="40">
        <v>0</v>
      </c>
      <c r="V60" s="40">
        <v>0</v>
      </c>
      <c r="W60" s="40">
        <v>0</v>
      </c>
      <c r="X60" s="40">
        <v>0</v>
      </c>
      <c r="Y60" s="40">
        <v>0</v>
      </c>
      <c r="Z60" s="40">
        <v>0</v>
      </c>
      <c r="AA60" s="40">
        <v>0</v>
      </c>
      <c r="AB60" s="40">
        <v>0</v>
      </c>
      <c r="AC60" s="40">
        <v>0</v>
      </c>
      <c r="AD60" s="40">
        <v>0</v>
      </c>
      <c r="AE60" s="40">
        <v>0</v>
      </c>
      <c r="AF60" s="40">
        <v>0</v>
      </c>
      <c r="AG60" s="40">
        <v>0</v>
      </c>
      <c r="AH60" s="40">
        <v>0</v>
      </c>
      <c r="AI60" s="40">
        <v>0</v>
      </c>
      <c r="AJ60" s="40">
        <v>0</v>
      </c>
      <c r="AK60" s="40">
        <v>0</v>
      </c>
      <c r="AL60" s="40">
        <v>0</v>
      </c>
      <c r="AM60" s="40">
        <v>0</v>
      </c>
      <c r="AN60" s="40"/>
      <c r="AO60" s="40"/>
      <c r="AP60" s="40"/>
      <c r="AQ60" s="40"/>
      <c r="AR60" s="40"/>
      <c r="AS60" s="40"/>
      <c r="AT60" s="40"/>
      <c r="AU60" s="40"/>
      <c r="AV60" s="40"/>
      <c r="AW60" s="40"/>
      <c r="AX60" s="40"/>
      <c r="AY60" s="40"/>
      <c r="AZ60" s="40"/>
      <c r="BA60" s="40"/>
      <c r="BB60" s="40"/>
      <c r="BC60" s="40"/>
      <c r="BD60" s="40"/>
      <c r="BE60" s="40"/>
      <c r="BF60" s="40"/>
      <c r="BG60" s="40"/>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row>
    <row r="61" spans="1:90">
      <c r="A61" s="17" t="s">
        <v>43</v>
      </c>
      <c r="B61" s="40">
        <v>84440147.719999999</v>
      </c>
      <c r="C61" s="40">
        <v>60466601.240000002</v>
      </c>
      <c r="D61" s="40">
        <v>67247819.650000006</v>
      </c>
      <c r="E61" s="40">
        <v>66919716.380000003</v>
      </c>
      <c r="F61" s="40">
        <v>63070254.700000003</v>
      </c>
      <c r="G61" s="40">
        <v>68284906.090000004</v>
      </c>
      <c r="H61" s="40">
        <v>73463370.069999993</v>
      </c>
      <c r="I61" s="40">
        <v>79298932.219999999</v>
      </c>
      <c r="J61" s="40">
        <v>78903930.950000003</v>
      </c>
      <c r="K61" s="40">
        <v>84731989.670000002</v>
      </c>
      <c r="L61" s="40">
        <v>68614716.760000005</v>
      </c>
      <c r="M61" s="40">
        <v>62320705.619999997</v>
      </c>
      <c r="N61" s="40">
        <v>51690602.380000003</v>
      </c>
      <c r="O61" s="40">
        <v>50763491.689999998</v>
      </c>
      <c r="P61" s="40">
        <v>53068930.770000003</v>
      </c>
      <c r="Q61" s="40">
        <v>55922144.609999999</v>
      </c>
      <c r="R61" s="40">
        <v>19366663.300000001</v>
      </c>
      <c r="S61" s="40">
        <v>21201485.899999999</v>
      </c>
      <c r="T61" s="40">
        <v>21058026.309999999</v>
      </c>
      <c r="U61" s="40">
        <v>16723572.59</v>
      </c>
      <c r="V61" s="40">
        <v>3252597.22</v>
      </c>
      <c r="W61" s="40">
        <v>3530190.25</v>
      </c>
      <c r="X61" s="40">
        <v>3807783.28</v>
      </c>
      <c r="Y61" s="40">
        <v>4085376.31</v>
      </c>
      <c r="Z61" s="40">
        <v>2661915.23</v>
      </c>
      <c r="AA61" s="40">
        <v>2852052.02</v>
      </c>
      <c r="AB61" s="40">
        <v>3042188.81</v>
      </c>
      <c r="AC61" s="40">
        <v>3232325.6</v>
      </c>
      <c r="AD61" s="40">
        <v>1439999.98</v>
      </c>
      <c r="AE61" s="40">
        <v>1546666.66</v>
      </c>
      <c r="AF61" s="40">
        <v>0</v>
      </c>
      <c r="AG61" s="40">
        <v>0</v>
      </c>
      <c r="AH61" s="40">
        <v>0</v>
      </c>
      <c r="AI61" s="40">
        <v>0</v>
      </c>
      <c r="AJ61" s="40">
        <v>0</v>
      </c>
      <c r="AK61" s="40">
        <v>138019.47</v>
      </c>
      <c r="AL61" s="40">
        <v>303642.8</v>
      </c>
      <c r="AM61" s="40">
        <v>0</v>
      </c>
      <c r="AN61" s="40"/>
      <c r="AO61" s="40"/>
      <c r="AP61" s="40"/>
      <c r="AQ61" s="40"/>
      <c r="AR61" s="40"/>
      <c r="AS61" s="40"/>
      <c r="AT61" s="40"/>
      <c r="AU61" s="40"/>
      <c r="AV61" s="40"/>
      <c r="AW61" s="40"/>
      <c r="AX61" s="40"/>
      <c r="AY61" s="40"/>
      <c r="AZ61" s="40"/>
      <c r="BA61" s="40"/>
      <c r="BB61" s="40"/>
      <c r="BC61" s="40"/>
      <c r="BD61" s="40"/>
      <c r="BE61" s="40"/>
      <c r="BF61" s="40"/>
      <c r="BG61" s="40"/>
      <c r="BH61" s="40"/>
      <c r="BI61" s="40"/>
      <c r="BJ61" s="40"/>
      <c r="BK61" s="40"/>
      <c r="BL61" s="40"/>
      <c r="BM61" s="40"/>
      <c r="BN61" s="40"/>
      <c r="BO61" s="40"/>
      <c r="BP61" s="40"/>
      <c r="BQ61" s="40"/>
      <c r="BR61" s="40"/>
      <c r="BS61" s="40"/>
      <c r="BT61" s="40"/>
      <c r="BU61" s="40"/>
      <c r="BV61" s="40"/>
      <c r="BW61" s="40"/>
      <c r="BX61" s="40"/>
      <c r="BY61" s="40"/>
      <c r="BZ61" s="40"/>
      <c r="CA61" s="40"/>
      <c r="CB61" s="40"/>
      <c r="CC61" s="40"/>
      <c r="CD61" s="40"/>
      <c r="CE61" s="40"/>
      <c r="CF61" s="40"/>
      <c r="CG61" s="40"/>
      <c r="CH61" s="40"/>
      <c r="CI61" s="40"/>
      <c r="CJ61" s="40"/>
      <c r="CK61" s="40"/>
      <c r="CL61" s="40"/>
    </row>
    <row r="62" spans="1:90">
      <c r="A62" s="17" t="s">
        <v>44</v>
      </c>
      <c r="B62" s="40">
        <v>5165421.1399999997</v>
      </c>
      <c r="C62" s="40">
        <v>4709868.0599999996</v>
      </c>
      <c r="D62" s="40">
        <v>4222654.07</v>
      </c>
      <c r="E62" s="40">
        <v>3911711.42</v>
      </c>
      <c r="F62" s="40">
        <v>3179026.93</v>
      </c>
      <c r="G62" s="40">
        <v>3088336.38</v>
      </c>
      <c r="H62" s="40">
        <v>2557804.88</v>
      </c>
      <c r="I62" s="40">
        <v>2463325.46</v>
      </c>
      <c r="J62" s="40">
        <v>3433128.47</v>
      </c>
      <c r="K62" s="40">
        <v>2718889.67</v>
      </c>
      <c r="L62" s="40">
        <v>2483375.83</v>
      </c>
      <c r="M62" s="40">
        <v>2536032.61</v>
      </c>
      <c r="N62" s="40">
        <v>2939379.29</v>
      </c>
      <c r="O62" s="40">
        <v>2818265.83</v>
      </c>
      <c r="P62" s="40">
        <v>3525413.04</v>
      </c>
      <c r="Q62" s="40">
        <v>2383910.48</v>
      </c>
      <c r="R62" s="40">
        <v>2295688.65</v>
      </c>
      <c r="S62" s="40">
        <v>2988161.63</v>
      </c>
      <c r="T62" s="40">
        <v>5175556.07</v>
      </c>
      <c r="U62" s="40">
        <v>3706937.68</v>
      </c>
      <c r="V62" s="40">
        <v>2664124.7599999998</v>
      </c>
      <c r="W62" s="40">
        <v>2244784.6800000002</v>
      </c>
      <c r="X62" s="40">
        <v>2527290.23</v>
      </c>
      <c r="Y62" s="40">
        <v>1296507.72</v>
      </c>
      <c r="Z62" s="40">
        <v>238191.45</v>
      </c>
      <c r="AA62" s="40">
        <v>266069.77</v>
      </c>
      <c r="AB62" s="40">
        <v>1070034.42</v>
      </c>
      <c r="AC62" s="40">
        <v>324771.75</v>
      </c>
      <c r="AD62" s="40">
        <v>339771.02</v>
      </c>
      <c r="AE62" s="40">
        <v>186930.47</v>
      </c>
      <c r="AF62" s="40">
        <v>159269.19</v>
      </c>
      <c r="AG62" s="40">
        <v>160770.93</v>
      </c>
      <c r="AH62" s="40">
        <v>211136.75</v>
      </c>
      <c r="AI62" s="40">
        <v>201479</v>
      </c>
      <c r="AJ62" s="40">
        <v>145543.73000000001</v>
      </c>
      <c r="AK62" s="40">
        <v>361046.9</v>
      </c>
      <c r="AL62" s="40">
        <v>243247.79</v>
      </c>
      <c r="AM62" s="40">
        <v>0</v>
      </c>
      <c r="AN62" s="40"/>
      <c r="AO62" s="40"/>
      <c r="AP62" s="40"/>
      <c r="AQ62" s="40"/>
      <c r="AR62" s="40"/>
      <c r="AS62" s="40"/>
      <c r="AT62" s="40"/>
      <c r="AU62" s="40"/>
      <c r="AV62" s="40"/>
      <c r="AW62" s="40"/>
      <c r="AX62" s="40"/>
      <c r="AY62" s="40"/>
      <c r="AZ62" s="40"/>
      <c r="BA62" s="40"/>
      <c r="BB62" s="40"/>
      <c r="BC62" s="40"/>
      <c r="BD62" s="40"/>
      <c r="BE62" s="40"/>
      <c r="BF62" s="40"/>
      <c r="BG62" s="40"/>
      <c r="BH62" s="40"/>
      <c r="BI62" s="40"/>
      <c r="BJ62" s="40"/>
      <c r="BK62" s="40"/>
      <c r="BL62" s="40"/>
      <c r="BM62" s="40"/>
      <c r="BN62" s="40"/>
      <c r="BO62" s="40"/>
      <c r="BP62" s="40"/>
      <c r="BQ62" s="40"/>
      <c r="BR62" s="40"/>
      <c r="BS62" s="40"/>
      <c r="BT62" s="40"/>
      <c r="BU62" s="40"/>
      <c r="BV62" s="40"/>
      <c r="BW62" s="40"/>
      <c r="BX62" s="40"/>
      <c r="BY62" s="40"/>
      <c r="BZ62" s="40"/>
      <c r="CA62" s="40"/>
      <c r="CB62" s="40"/>
      <c r="CC62" s="40"/>
      <c r="CD62" s="40"/>
      <c r="CE62" s="40"/>
      <c r="CF62" s="40"/>
      <c r="CG62" s="40"/>
      <c r="CH62" s="40"/>
      <c r="CI62" s="40"/>
      <c r="CJ62" s="40"/>
      <c r="CK62" s="40"/>
      <c r="CL62" s="40"/>
    </row>
    <row r="63" spans="1:90">
      <c r="A63" s="17" t="s">
        <v>45</v>
      </c>
      <c r="B63" s="40">
        <v>0</v>
      </c>
      <c r="C63" s="40">
        <v>0</v>
      </c>
      <c r="D63" s="40">
        <v>0</v>
      </c>
      <c r="E63" s="40">
        <v>0</v>
      </c>
      <c r="F63" s="40">
        <v>0</v>
      </c>
      <c r="G63" s="40">
        <v>0</v>
      </c>
      <c r="H63" s="40">
        <v>0</v>
      </c>
      <c r="I63" s="40">
        <v>0</v>
      </c>
      <c r="J63" s="40">
        <v>0</v>
      </c>
      <c r="K63" s="40">
        <v>0</v>
      </c>
      <c r="L63" s="40">
        <v>0</v>
      </c>
      <c r="M63" s="40">
        <v>0</v>
      </c>
      <c r="N63" s="40">
        <v>0</v>
      </c>
      <c r="O63" s="40">
        <v>0</v>
      </c>
      <c r="P63" s="40">
        <v>0</v>
      </c>
      <c r="Q63" s="40">
        <v>0</v>
      </c>
      <c r="R63" s="40">
        <v>0</v>
      </c>
      <c r="S63" s="40">
        <v>0</v>
      </c>
      <c r="T63" s="40">
        <v>0</v>
      </c>
      <c r="U63" s="40">
        <v>0</v>
      </c>
      <c r="V63" s="40">
        <v>0</v>
      </c>
      <c r="W63" s="40">
        <v>0</v>
      </c>
      <c r="X63" s="40">
        <v>0</v>
      </c>
      <c r="Y63" s="40">
        <v>0</v>
      </c>
      <c r="Z63" s="40">
        <v>0</v>
      </c>
      <c r="AA63" s="40">
        <v>0</v>
      </c>
      <c r="AB63" s="40">
        <v>0</v>
      </c>
      <c r="AC63" s="40">
        <v>0</v>
      </c>
      <c r="AD63" s="40">
        <v>0</v>
      </c>
      <c r="AE63" s="40">
        <v>0</v>
      </c>
      <c r="AF63" s="40">
        <v>0</v>
      </c>
      <c r="AG63" s="40">
        <v>0</v>
      </c>
      <c r="AH63" s="40">
        <v>0</v>
      </c>
      <c r="AI63" s="40">
        <v>0</v>
      </c>
      <c r="AJ63" s="40">
        <v>0</v>
      </c>
      <c r="AK63" s="40">
        <v>0</v>
      </c>
      <c r="AL63" s="40">
        <v>23137.97</v>
      </c>
      <c r="AM63" s="40">
        <v>0</v>
      </c>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row>
    <row r="64" spans="1:90">
      <c r="A64" s="17" t="s">
        <v>46</v>
      </c>
      <c r="B64" s="40">
        <v>53676451.079999998</v>
      </c>
      <c r="C64" s="40">
        <v>61218513.829999998</v>
      </c>
      <c r="D64" s="40">
        <v>225668420.28999999</v>
      </c>
      <c r="E64" s="40">
        <v>202432211.88</v>
      </c>
      <c r="F64" s="40">
        <v>27421795.649999999</v>
      </c>
      <c r="G64" s="40">
        <v>27629200.559999999</v>
      </c>
      <c r="H64" s="40">
        <v>132105973.42</v>
      </c>
      <c r="I64" s="40">
        <v>144825934.72999999</v>
      </c>
      <c r="J64" s="40">
        <v>55945824.829999998</v>
      </c>
      <c r="K64" s="40">
        <v>30339652.399999999</v>
      </c>
      <c r="L64" s="40">
        <v>45940431.850000001</v>
      </c>
      <c r="M64" s="40">
        <v>16692044.4</v>
      </c>
      <c r="N64" s="40">
        <v>9439241.9499999993</v>
      </c>
      <c r="O64" s="40">
        <v>7605825</v>
      </c>
      <c r="P64" s="40">
        <v>2205355.1</v>
      </c>
      <c r="Q64" s="40">
        <v>1926386</v>
      </c>
      <c r="R64" s="40">
        <v>15359508.439999999</v>
      </c>
      <c r="S64" s="40">
        <v>12983132.91</v>
      </c>
      <c r="T64" s="40">
        <v>0</v>
      </c>
      <c r="U64" s="40">
        <v>0</v>
      </c>
      <c r="V64" s="40">
        <v>0</v>
      </c>
      <c r="W64" s="40">
        <v>0</v>
      </c>
      <c r="X64" s="40">
        <v>0</v>
      </c>
      <c r="Y64" s="40">
        <v>0</v>
      </c>
      <c r="Z64" s="40">
        <v>0</v>
      </c>
      <c r="AA64" s="40">
        <v>0</v>
      </c>
      <c r="AB64" s="40">
        <v>0</v>
      </c>
      <c r="AC64" s="40">
        <v>0</v>
      </c>
      <c r="AD64" s="40">
        <v>0</v>
      </c>
      <c r="AE64" s="40">
        <v>0</v>
      </c>
      <c r="AF64" s="40">
        <v>0</v>
      </c>
      <c r="AG64" s="40">
        <v>0</v>
      </c>
      <c r="AH64" s="40">
        <v>0</v>
      </c>
      <c r="AI64" s="40">
        <v>0</v>
      </c>
      <c r="AJ64" s="40">
        <v>0</v>
      </c>
      <c r="AK64" s="40">
        <v>0</v>
      </c>
      <c r="AL64" s="40">
        <v>0</v>
      </c>
      <c r="AM64" s="40">
        <v>0</v>
      </c>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row>
    <row r="65" spans="1:90" hidden="1">
      <c r="B65" s="26"/>
      <c r="C65" s="26"/>
      <c r="D65" s="26"/>
      <c r="E65" s="26"/>
      <c r="F65" s="26"/>
      <c r="G65" s="26"/>
      <c r="H65" s="26"/>
      <c r="I65" s="26"/>
      <c r="J65" s="26"/>
      <c r="K65" s="26"/>
      <c r="L65" s="23"/>
    </row>
    <row r="66" spans="1:90" hidden="1">
      <c r="B66" s="26"/>
      <c r="C66" s="26"/>
      <c r="D66" s="26"/>
      <c r="E66" s="26"/>
      <c r="F66" s="26"/>
      <c r="G66" s="26"/>
      <c r="H66" s="26"/>
      <c r="I66" s="26"/>
      <c r="J66" s="26"/>
      <c r="K66" s="26"/>
      <c r="L66" s="23"/>
    </row>
    <row r="67" spans="1:90" hidden="1">
      <c r="B67" s="26"/>
      <c r="C67" s="26"/>
      <c r="D67" s="26"/>
      <c r="E67" s="26"/>
      <c r="F67" s="26"/>
      <c r="G67" s="26"/>
      <c r="H67" s="26"/>
      <c r="I67" s="26"/>
      <c r="J67" s="26"/>
      <c r="K67" s="26"/>
      <c r="L67" s="23"/>
    </row>
    <row r="68" spans="1:90" s="12" customFormat="1">
      <c r="A68" s="139" t="s">
        <v>47</v>
      </c>
      <c r="B68" s="36">
        <f>SUM(B52:B64)-2*B63</f>
        <v>6438574816.6900005</v>
      </c>
      <c r="C68" s="36">
        <f t="shared" ref="C68:BN68" si="8">SUM(C52:C64)-2*C63</f>
        <v>6196858506.21</v>
      </c>
      <c r="D68" s="36">
        <f t="shared" si="8"/>
        <v>6065184648.0500002</v>
      </c>
      <c r="E68" s="36">
        <f t="shared" si="8"/>
        <v>6124170300.9099998</v>
      </c>
      <c r="F68" s="36">
        <f t="shared" si="8"/>
        <v>5960115349.9799995</v>
      </c>
      <c r="G68" s="36">
        <f t="shared" si="8"/>
        <v>5971973934.9500008</v>
      </c>
      <c r="H68" s="36">
        <f t="shared" si="8"/>
        <v>5879810601.4700003</v>
      </c>
      <c r="I68" s="36">
        <f t="shared" si="8"/>
        <v>5534654667.96</v>
      </c>
      <c r="J68" s="36">
        <f t="shared" si="8"/>
        <v>5181500296.54</v>
      </c>
      <c r="K68" s="36">
        <f t="shared" si="8"/>
        <v>5205015648.1099997</v>
      </c>
      <c r="L68" s="36">
        <f t="shared" si="8"/>
        <v>5092499195.210001</v>
      </c>
      <c r="M68" s="36">
        <f t="shared" si="8"/>
        <v>5062455240.999999</v>
      </c>
      <c r="N68" s="36">
        <f t="shared" si="8"/>
        <v>5158912136.7599993</v>
      </c>
      <c r="O68" s="36">
        <f t="shared" si="8"/>
        <v>2773933458.04</v>
      </c>
      <c r="P68" s="36">
        <f t="shared" si="8"/>
        <v>2661327260.1899996</v>
      </c>
      <c r="Q68" s="36">
        <f t="shared" si="8"/>
        <v>2663369947.9700003</v>
      </c>
      <c r="R68" s="36">
        <f t="shared" si="8"/>
        <v>2640838713.6500001</v>
      </c>
      <c r="S68" s="36">
        <f t="shared" si="8"/>
        <v>2632888781.4699998</v>
      </c>
      <c r="T68" s="36">
        <f t="shared" si="8"/>
        <v>2301609940.5100002</v>
      </c>
      <c r="U68" s="36">
        <f t="shared" si="8"/>
        <v>2191422276.9000001</v>
      </c>
      <c r="V68" s="36">
        <f t="shared" si="8"/>
        <v>2071315053.4499998</v>
      </c>
      <c r="W68" s="36">
        <f t="shared" si="8"/>
        <v>1845921264.79</v>
      </c>
      <c r="X68" s="36">
        <f t="shared" si="8"/>
        <v>1761621349.98</v>
      </c>
      <c r="Y68" s="36">
        <f t="shared" si="8"/>
        <v>1692988956.9599998</v>
      </c>
      <c r="Z68" s="36">
        <f t="shared" si="8"/>
        <v>1564687134.1800001</v>
      </c>
      <c r="AA68" s="36">
        <f t="shared" si="8"/>
        <v>1478062969.8499999</v>
      </c>
      <c r="AB68" s="36">
        <f t="shared" si="8"/>
        <v>1099582577.6300001</v>
      </c>
      <c r="AC68" s="36">
        <f t="shared" si="8"/>
        <v>1046678813.2700001</v>
      </c>
      <c r="AD68" s="36">
        <f t="shared" si="8"/>
        <v>875546134.26999998</v>
      </c>
      <c r="AE68" s="36">
        <f t="shared" si="8"/>
        <v>801047742.44000006</v>
      </c>
      <c r="AF68" s="36">
        <f t="shared" si="8"/>
        <v>670092305.58000004</v>
      </c>
      <c r="AG68" s="36">
        <f t="shared" si="8"/>
        <v>603319215.87</v>
      </c>
      <c r="AH68" s="36">
        <f t="shared" si="8"/>
        <v>618436435.02999997</v>
      </c>
      <c r="AI68" s="36">
        <f t="shared" si="8"/>
        <v>626795839.20000005</v>
      </c>
      <c r="AJ68" s="36">
        <f t="shared" si="8"/>
        <v>615412283.76999998</v>
      </c>
      <c r="AK68" s="36">
        <f t="shared" si="8"/>
        <v>407861797.13999999</v>
      </c>
      <c r="AL68" s="36">
        <f t="shared" si="8"/>
        <v>246439757.44999999</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40" t="s">
        <v>48</v>
      </c>
      <c r="B69" s="33">
        <f>B50+B68</f>
        <v>6296511726.0800009</v>
      </c>
      <c r="C69" s="33">
        <f t="shared" ref="C69:BN69" si="10">C50+C68</f>
        <v>5668666608.8400002</v>
      </c>
      <c r="D69" s="33">
        <f t="shared" si="10"/>
        <v>5490186640.4300003</v>
      </c>
      <c r="E69" s="33">
        <f t="shared" si="10"/>
        <v>5801905083.4799995</v>
      </c>
      <c r="F69" s="33">
        <f t="shared" si="10"/>
        <v>5722705138.7399998</v>
      </c>
      <c r="G69" s="33">
        <f t="shared" si="10"/>
        <v>5802474483.7900009</v>
      </c>
      <c r="H69" s="33">
        <f t="shared" si="10"/>
        <v>5575797134.0500002</v>
      </c>
      <c r="I69" s="33">
        <f t="shared" si="10"/>
        <v>5462478578.8599997</v>
      </c>
      <c r="J69" s="33">
        <f t="shared" si="10"/>
        <v>4990048046.3599997</v>
      </c>
      <c r="K69" s="33">
        <f t="shared" si="10"/>
        <v>5228286055.96</v>
      </c>
      <c r="L69" s="33">
        <f t="shared" si="10"/>
        <v>4702547505.2200012</v>
      </c>
      <c r="M69" s="33">
        <f t="shared" si="10"/>
        <v>4646102672.4499989</v>
      </c>
      <c r="N69" s="33">
        <f t="shared" si="10"/>
        <v>3960901157.829999</v>
      </c>
      <c r="O69" s="33">
        <f t="shared" si="10"/>
        <v>2490893475.5</v>
      </c>
      <c r="P69" s="33">
        <f t="shared" si="10"/>
        <v>2398582160.1999998</v>
      </c>
      <c r="Q69" s="33">
        <f t="shared" si="10"/>
        <v>2366517576.4900002</v>
      </c>
      <c r="R69" s="33">
        <f t="shared" si="10"/>
        <v>2359555190.2800002</v>
      </c>
      <c r="S69" s="33">
        <f t="shared" si="10"/>
        <v>2353651283.3899999</v>
      </c>
      <c r="T69" s="33">
        <f t="shared" si="10"/>
        <v>2236950064.6400003</v>
      </c>
      <c r="U69" s="33">
        <f t="shared" si="10"/>
        <v>2304451051.4500003</v>
      </c>
      <c r="V69" s="33">
        <f t="shared" si="10"/>
        <v>1943836781.9399998</v>
      </c>
      <c r="W69" s="33">
        <f t="shared" si="10"/>
        <v>1943848740.8599999</v>
      </c>
      <c r="X69" s="33">
        <f t="shared" si="10"/>
        <v>1907612289.24</v>
      </c>
      <c r="Y69" s="33">
        <f t="shared" si="10"/>
        <v>1574489939.8799999</v>
      </c>
      <c r="Z69" s="33">
        <f t="shared" si="10"/>
        <v>1515504168</v>
      </c>
      <c r="AA69" s="33">
        <f t="shared" si="10"/>
        <v>1372968290.55</v>
      </c>
      <c r="AB69" s="33">
        <f t="shared" si="10"/>
        <v>1221173954.4200001</v>
      </c>
      <c r="AC69" s="33">
        <f t="shared" si="10"/>
        <v>1152864936.6200001</v>
      </c>
      <c r="AD69" s="33">
        <f t="shared" si="10"/>
        <v>976926667.13999999</v>
      </c>
      <c r="AE69" s="33">
        <f t="shared" si="10"/>
        <v>709450853.53000009</v>
      </c>
      <c r="AF69" s="33">
        <f t="shared" si="10"/>
        <v>641817060.55000007</v>
      </c>
      <c r="AG69" s="33">
        <f t="shared" si="10"/>
        <v>564789247.49000001</v>
      </c>
      <c r="AH69" s="33">
        <f t="shared" si="10"/>
        <v>556701371.38</v>
      </c>
      <c r="AI69" s="33">
        <f t="shared" si="10"/>
        <v>569579546.55000007</v>
      </c>
      <c r="AJ69" s="33">
        <f t="shared" si="10"/>
        <v>580061067.65999997</v>
      </c>
      <c r="AK69" s="33">
        <f t="shared" si="10"/>
        <v>339266136.70999998</v>
      </c>
      <c r="AL69" s="33">
        <f t="shared" si="10"/>
        <v>234999756.63</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41" t="s">
        <v>49</v>
      </c>
      <c r="B70" s="37">
        <f>B17+B19+B69</f>
        <v>8836975424.3000011</v>
      </c>
      <c r="C70" s="37">
        <f t="shared" ref="C70:BN70" si="12">C17+C19+C69</f>
        <v>8114404665.8199997</v>
      </c>
      <c r="D70" s="37">
        <f t="shared" si="12"/>
        <v>7876579199.9300003</v>
      </c>
      <c r="E70" s="37">
        <f t="shared" si="12"/>
        <v>7685709064.1299992</v>
      </c>
      <c r="F70" s="37">
        <f t="shared" si="12"/>
        <v>7547198343.5299997</v>
      </c>
      <c r="G70" s="37">
        <f t="shared" si="12"/>
        <v>7220623882.7900009</v>
      </c>
      <c r="H70" s="37">
        <f t="shared" si="12"/>
        <v>7120276422.1000004</v>
      </c>
      <c r="I70" s="37">
        <f t="shared" si="12"/>
        <v>6961970712.5</v>
      </c>
      <c r="J70" s="37">
        <f t="shared" si="12"/>
        <v>6776221680.0299997</v>
      </c>
      <c r="K70" s="37">
        <f t="shared" si="12"/>
        <v>6615744617.2700005</v>
      </c>
      <c r="L70" s="37">
        <f t="shared" si="12"/>
        <v>6483513890.6600018</v>
      </c>
      <c r="M70" s="37">
        <f t="shared" si="12"/>
        <v>6314841741.0999985</v>
      </c>
      <c r="N70" s="37">
        <f t="shared" si="12"/>
        <v>5596895799.4799986</v>
      </c>
      <c r="O70" s="37">
        <f t="shared" si="12"/>
        <v>3736919889.21</v>
      </c>
      <c r="P70" s="37">
        <f t="shared" si="12"/>
        <v>3609956163.8499999</v>
      </c>
      <c r="Q70" s="37">
        <f t="shared" si="12"/>
        <v>3514348139.1700001</v>
      </c>
      <c r="R70" s="37">
        <f t="shared" si="12"/>
        <v>3468348851.6599998</v>
      </c>
      <c r="S70" s="37">
        <f t="shared" si="12"/>
        <v>3311729857.7299995</v>
      </c>
      <c r="T70" s="37">
        <f t="shared" si="12"/>
        <v>3253116899.8200002</v>
      </c>
      <c r="U70" s="37">
        <f t="shared" si="12"/>
        <v>3212433243.2800002</v>
      </c>
      <c r="V70" s="37">
        <f t="shared" si="12"/>
        <v>3163504138.8199997</v>
      </c>
      <c r="W70" s="37">
        <f t="shared" si="12"/>
        <v>3058447485.04</v>
      </c>
      <c r="X70" s="37">
        <f t="shared" si="12"/>
        <v>3039927125.5999999</v>
      </c>
      <c r="Y70" s="37">
        <f t="shared" si="12"/>
        <v>3002653810.6999998</v>
      </c>
      <c r="Z70" s="37">
        <f t="shared" si="12"/>
        <v>2968382100.5900002</v>
      </c>
      <c r="AA70" s="37">
        <f t="shared" si="12"/>
        <v>2967803510.1899996</v>
      </c>
      <c r="AB70" s="37">
        <f t="shared" si="12"/>
        <v>2965362180.54</v>
      </c>
      <c r="AC70" s="37">
        <f t="shared" si="12"/>
        <v>2934464986.4900002</v>
      </c>
      <c r="AD70" s="37">
        <f t="shared" si="12"/>
        <v>2933179205.0999999</v>
      </c>
      <c r="AE70" s="37">
        <f t="shared" si="12"/>
        <v>2857129812.2400002</v>
      </c>
      <c r="AF70" s="37">
        <f t="shared" si="12"/>
        <v>2861831519.0600004</v>
      </c>
      <c r="AG70" s="37">
        <f t="shared" si="12"/>
        <v>2915206971.5299997</v>
      </c>
      <c r="AH70" s="37">
        <f t="shared" si="12"/>
        <v>805025096.82999992</v>
      </c>
      <c r="AI70" s="37">
        <f t="shared" si="12"/>
        <v>732546850.7700001</v>
      </c>
      <c r="AJ70" s="37">
        <f t="shared" si="12"/>
        <v>666728993.57999992</v>
      </c>
      <c r="AK70" s="37">
        <f t="shared" si="12"/>
        <v>378709966.51999998</v>
      </c>
      <c r="AL70" s="37">
        <f t="shared" si="12"/>
        <v>276817344.63999999</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200261250</v>
      </c>
      <c r="F72" s="28">
        <f t="shared" ref="F72:BQ72" si="14">SUM(F73:F77)</f>
        <v>237500</v>
      </c>
      <c r="G72" s="28">
        <f t="shared" si="14"/>
        <v>320625</v>
      </c>
      <c r="H72" s="28">
        <f t="shared" si="14"/>
        <v>391875</v>
      </c>
      <c r="I72" s="28">
        <f t="shared" si="14"/>
        <v>522500</v>
      </c>
      <c r="J72" s="28">
        <f t="shared" si="14"/>
        <v>475000</v>
      </c>
      <c r="K72" s="28">
        <f t="shared" si="14"/>
        <v>761250</v>
      </c>
      <c r="L72" s="28">
        <f t="shared" si="14"/>
        <v>761250</v>
      </c>
      <c r="M72" s="28">
        <f t="shared" si="14"/>
        <v>787500</v>
      </c>
      <c r="N72" s="28">
        <f t="shared" si="14"/>
        <v>866250</v>
      </c>
      <c r="O72" s="28">
        <f t="shared" si="14"/>
        <v>0</v>
      </c>
      <c r="P72" s="28">
        <f t="shared" si="14"/>
        <v>0</v>
      </c>
      <c r="Q72" s="28">
        <f t="shared" si="14"/>
        <v>0</v>
      </c>
      <c r="R72" s="28">
        <f t="shared" si="14"/>
        <v>0</v>
      </c>
      <c r="S72" s="28">
        <f t="shared" si="14"/>
        <v>10033245.039999999</v>
      </c>
      <c r="T72" s="28">
        <f t="shared" si="14"/>
        <v>20062578.289999999</v>
      </c>
      <c r="U72" s="28">
        <f t="shared" si="14"/>
        <v>30082133.73</v>
      </c>
      <c r="V72" s="28">
        <f t="shared" si="14"/>
        <v>40078222.460000001</v>
      </c>
      <c r="W72" s="28">
        <f t="shared" si="14"/>
        <v>40115378.659999996</v>
      </c>
      <c r="X72" s="28">
        <f t="shared" si="14"/>
        <v>40154489.530000001</v>
      </c>
      <c r="Y72" s="28">
        <f t="shared" si="14"/>
        <v>40164267.030000001</v>
      </c>
      <c r="Z72" s="28">
        <f t="shared" si="14"/>
        <v>80253366.689999998</v>
      </c>
      <c r="AA72" s="28">
        <f t="shared" si="14"/>
        <v>159925230.18000001</v>
      </c>
      <c r="AB72" s="28">
        <f t="shared" si="14"/>
        <v>160001836.78</v>
      </c>
      <c r="AC72" s="28">
        <f t="shared" si="14"/>
        <v>160006694.25</v>
      </c>
      <c r="AD72" s="28">
        <f t="shared" si="14"/>
        <v>60522418.909999996</v>
      </c>
      <c r="AE72" s="28">
        <f t="shared" si="14"/>
        <v>60518770.789999999</v>
      </c>
      <c r="AF72" s="28">
        <f t="shared" si="14"/>
        <v>80610130.209999993</v>
      </c>
      <c r="AG72" s="28">
        <f t="shared" si="14"/>
        <v>150567249.11000001</v>
      </c>
      <c r="AH72" s="28">
        <f t="shared" si="14"/>
        <v>158582250</v>
      </c>
      <c r="AI72" s="28">
        <f t="shared" si="14"/>
        <v>148582250</v>
      </c>
      <c r="AJ72" s="28">
        <f t="shared" si="14"/>
        <v>38648200</v>
      </c>
      <c r="AK72" s="28">
        <f t="shared" si="14"/>
        <v>200000000</v>
      </c>
      <c r="AL72" s="28">
        <f t="shared" si="14"/>
        <v>140000000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42" t="s">
        <v>52</v>
      </c>
      <c r="B73" s="40">
        <v>0</v>
      </c>
      <c r="C73" s="40">
        <v>0</v>
      </c>
      <c r="D73" s="40">
        <v>0</v>
      </c>
      <c r="E73" s="40">
        <v>0</v>
      </c>
      <c r="F73" s="40">
        <v>0</v>
      </c>
      <c r="G73" s="40">
        <v>0</v>
      </c>
      <c r="H73" s="40">
        <v>0</v>
      </c>
      <c r="I73" s="40">
        <v>0</v>
      </c>
      <c r="J73" s="40">
        <v>0</v>
      </c>
      <c r="K73" s="40">
        <v>0</v>
      </c>
      <c r="L73" s="40">
        <v>0</v>
      </c>
      <c r="M73" s="40">
        <v>0</v>
      </c>
      <c r="N73" s="40">
        <v>0</v>
      </c>
      <c r="O73" s="40">
        <v>0</v>
      </c>
      <c r="P73" s="40">
        <v>0</v>
      </c>
      <c r="Q73" s="40">
        <v>0</v>
      </c>
      <c r="R73" s="40">
        <v>0</v>
      </c>
      <c r="S73" s="40">
        <v>0</v>
      </c>
      <c r="T73" s="40">
        <v>0</v>
      </c>
      <c r="U73" s="40">
        <v>0</v>
      </c>
      <c r="V73" s="40">
        <v>0</v>
      </c>
      <c r="W73" s="40">
        <v>0</v>
      </c>
      <c r="X73" s="40">
        <v>0</v>
      </c>
      <c r="Y73" s="40">
        <v>0</v>
      </c>
      <c r="Z73" s="40">
        <v>0</v>
      </c>
      <c r="AA73" s="40">
        <v>0</v>
      </c>
      <c r="AB73" s="40">
        <v>0</v>
      </c>
      <c r="AC73" s="40">
        <v>0</v>
      </c>
      <c r="AD73" s="40">
        <v>0</v>
      </c>
      <c r="AE73" s="40">
        <v>0</v>
      </c>
      <c r="AF73" s="40">
        <v>0</v>
      </c>
      <c r="AG73" s="40">
        <v>20000000</v>
      </c>
      <c r="AH73" s="40">
        <v>20000000</v>
      </c>
      <c r="AI73" s="40">
        <v>20000000</v>
      </c>
      <c r="AJ73" s="40">
        <v>0</v>
      </c>
      <c r="AK73" s="40">
        <v>200000000</v>
      </c>
      <c r="AL73" s="40">
        <v>140000000</v>
      </c>
      <c r="AM73" s="40">
        <v>0</v>
      </c>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row>
    <row r="74" spans="1:90">
      <c r="A74" s="142" t="s">
        <v>77</v>
      </c>
      <c r="B74" s="40">
        <v>0</v>
      </c>
      <c r="C74" s="40">
        <v>118750</v>
      </c>
      <c r="D74" s="40">
        <v>130625</v>
      </c>
      <c r="E74" s="40">
        <v>261250</v>
      </c>
      <c r="F74" s="40">
        <v>237500</v>
      </c>
      <c r="G74" s="40">
        <v>320625</v>
      </c>
      <c r="H74" s="40">
        <v>391875</v>
      </c>
      <c r="I74" s="40">
        <v>522500</v>
      </c>
      <c r="J74" s="40">
        <v>475000</v>
      </c>
      <c r="K74" s="40">
        <v>761250</v>
      </c>
      <c r="L74" s="40">
        <v>761250</v>
      </c>
      <c r="M74" s="40">
        <v>787500</v>
      </c>
      <c r="N74" s="40">
        <v>866250</v>
      </c>
      <c r="O74" s="40">
        <v>0</v>
      </c>
      <c r="P74" s="40">
        <v>0</v>
      </c>
      <c r="Q74" s="40">
        <v>0</v>
      </c>
      <c r="R74" s="40">
        <v>0</v>
      </c>
      <c r="S74" s="40">
        <v>33245.040000000001</v>
      </c>
      <c r="T74" s="40">
        <v>62578.29</v>
      </c>
      <c r="U74" s="40">
        <v>82133.73</v>
      </c>
      <c r="V74" s="40">
        <v>78222.460000000006</v>
      </c>
      <c r="W74" s="40">
        <v>115378.66</v>
      </c>
      <c r="X74" s="40">
        <v>154489.53</v>
      </c>
      <c r="Y74" s="40">
        <v>164267.03</v>
      </c>
      <c r="Z74" s="40">
        <v>253366.69</v>
      </c>
      <c r="AA74" s="40">
        <v>425230.18</v>
      </c>
      <c r="AB74" s="40">
        <v>501836.78</v>
      </c>
      <c r="AC74" s="40">
        <v>506694.25</v>
      </c>
      <c r="AD74" s="40">
        <v>522418.91</v>
      </c>
      <c r="AE74" s="40">
        <v>518770.79</v>
      </c>
      <c r="AF74" s="40">
        <v>610130.21</v>
      </c>
      <c r="AG74" s="40">
        <v>567249.11</v>
      </c>
      <c r="AH74" s="40">
        <v>582250</v>
      </c>
      <c r="AI74" s="40">
        <v>582250</v>
      </c>
      <c r="AJ74" s="40">
        <v>648200</v>
      </c>
      <c r="AK74" s="40">
        <v>0</v>
      </c>
      <c r="AL74" s="40">
        <v>0</v>
      </c>
      <c r="AM74" s="40">
        <v>0</v>
      </c>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row>
    <row r="75" spans="1:90">
      <c r="A75" s="142" t="s">
        <v>53</v>
      </c>
      <c r="B75" s="40">
        <v>0</v>
      </c>
      <c r="C75" s="40">
        <v>0</v>
      </c>
      <c r="D75" s="40">
        <v>0</v>
      </c>
      <c r="E75" s="40">
        <v>0</v>
      </c>
      <c r="F75" s="40">
        <v>0</v>
      </c>
      <c r="G75" s="40">
        <v>0</v>
      </c>
      <c r="H75" s="40">
        <v>0</v>
      </c>
      <c r="I75" s="40">
        <v>0</v>
      </c>
      <c r="J75" s="40">
        <v>0</v>
      </c>
      <c r="K75" s="40">
        <v>0</v>
      </c>
      <c r="L75" s="40">
        <v>0</v>
      </c>
      <c r="M75" s="40">
        <v>0</v>
      </c>
      <c r="N75" s="40">
        <v>0</v>
      </c>
      <c r="O75" s="40">
        <v>0</v>
      </c>
      <c r="P75" s="40">
        <v>0</v>
      </c>
      <c r="Q75" s="40">
        <v>0</v>
      </c>
      <c r="R75" s="40">
        <v>0</v>
      </c>
      <c r="S75" s="40">
        <v>0</v>
      </c>
      <c r="T75" s="40">
        <v>0</v>
      </c>
      <c r="U75" s="40">
        <v>0</v>
      </c>
      <c r="V75" s="40">
        <v>0</v>
      </c>
      <c r="W75" s="40">
        <v>0</v>
      </c>
      <c r="X75" s="40">
        <v>0</v>
      </c>
      <c r="Y75" s="40">
        <v>0</v>
      </c>
      <c r="Z75" s="40">
        <v>0</v>
      </c>
      <c r="AA75" s="40">
        <v>0</v>
      </c>
      <c r="AB75" s="40">
        <v>0</v>
      </c>
      <c r="AC75" s="40">
        <v>0</v>
      </c>
      <c r="AD75" s="40">
        <v>0</v>
      </c>
      <c r="AE75" s="40">
        <v>0</v>
      </c>
      <c r="AF75" s="40">
        <v>0</v>
      </c>
      <c r="AG75" s="40">
        <v>0</v>
      </c>
      <c r="AH75" s="40">
        <v>0</v>
      </c>
      <c r="AI75" s="40">
        <v>0</v>
      </c>
      <c r="AJ75" s="40">
        <v>0</v>
      </c>
      <c r="AK75" s="40">
        <v>0</v>
      </c>
      <c r="AL75" s="40">
        <v>0</v>
      </c>
      <c r="AM75" s="40">
        <v>0</v>
      </c>
      <c r="AN75" s="40"/>
      <c r="AO75" s="40"/>
      <c r="AP75" s="40"/>
      <c r="AQ75" s="40"/>
      <c r="AR75" s="40"/>
      <c r="AS75" s="40"/>
      <c r="AT75" s="40"/>
      <c r="AU75" s="40"/>
      <c r="AV75" s="40"/>
      <c r="AW75" s="40"/>
      <c r="AX75" s="40"/>
      <c r="AY75" s="40"/>
      <c r="AZ75" s="40"/>
      <c r="BA75" s="40"/>
      <c r="BB75" s="40"/>
      <c r="BC75" s="40"/>
      <c r="BD75" s="40"/>
      <c r="BE75" s="40"/>
      <c r="BF75" s="40"/>
      <c r="BG75" s="40"/>
      <c r="BH75" s="40"/>
      <c r="BI75" s="40"/>
      <c r="BJ75" s="40"/>
      <c r="BK75" s="40"/>
      <c r="BL75" s="40"/>
      <c r="BM75" s="40"/>
      <c r="BN75" s="40"/>
      <c r="BO75" s="40"/>
      <c r="BP75" s="40"/>
      <c r="BQ75" s="40"/>
      <c r="BR75" s="40"/>
      <c r="BS75" s="40"/>
      <c r="BT75" s="40"/>
      <c r="BU75" s="40"/>
      <c r="BV75" s="40"/>
      <c r="BW75" s="40"/>
      <c r="BX75" s="40"/>
      <c r="BY75" s="40"/>
      <c r="BZ75" s="40"/>
      <c r="CA75" s="40"/>
      <c r="CB75" s="40"/>
      <c r="CC75" s="40"/>
      <c r="CD75" s="40"/>
      <c r="CE75" s="40"/>
      <c r="CF75" s="40"/>
      <c r="CG75" s="40"/>
      <c r="CH75" s="40"/>
      <c r="CI75" s="40"/>
      <c r="CJ75" s="40"/>
      <c r="CK75" s="40"/>
      <c r="CL75" s="40"/>
    </row>
    <row r="76" spans="1:90">
      <c r="A76" s="142" t="s">
        <v>54</v>
      </c>
      <c r="B76" s="40">
        <v>0</v>
      </c>
      <c r="C76" s="40">
        <v>100000000</v>
      </c>
      <c r="D76" s="40">
        <v>100000000</v>
      </c>
      <c r="E76" s="40">
        <v>200000000</v>
      </c>
      <c r="F76" s="40">
        <v>0</v>
      </c>
      <c r="G76" s="40">
        <v>0</v>
      </c>
      <c r="H76" s="40">
        <v>0</v>
      </c>
      <c r="I76" s="40">
        <v>0</v>
      </c>
      <c r="J76" s="40">
        <v>0</v>
      </c>
      <c r="K76" s="40">
        <v>0</v>
      </c>
      <c r="L76" s="40">
        <v>0</v>
      </c>
      <c r="M76" s="40">
        <v>0</v>
      </c>
      <c r="N76" s="40">
        <v>0</v>
      </c>
      <c r="O76" s="40">
        <v>0</v>
      </c>
      <c r="P76" s="40">
        <v>0</v>
      </c>
      <c r="Q76" s="40">
        <v>0</v>
      </c>
      <c r="R76" s="40">
        <v>0</v>
      </c>
      <c r="S76" s="40">
        <v>10000000</v>
      </c>
      <c r="T76" s="40">
        <v>20000000</v>
      </c>
      <c r="U76" s="40">
        <v>30000000</v>
      </c>
      <c r="V76" s="40">
        <v>40000000</v>
      </c>
      <c r="W76" s="40">
        <v>40000000</v>
      </c>
      <c r="X76" s="40">
        <v>40000000</v>
      </c>
      <c r="Y76" s="40">
        <v>40000000</v>
      </c>
      <c r="Z76" s="40">
        <v>80000000</v>
      </c>
      <c r="AA76" s="40">
        <v>159500000</v>
      </c>
      <c r="AB76" s="40">
        <v>159500000</v>
      </c>
      <c r="AC76" s="40">
        <v>159500000</v>
      </c>
      <c r="AD76" s="40">
        <v>60000000</v>
      </c>
      <c r="AE76" s="40">
        <v>60000000</v>
      </c>
      <c r="AF76" s="40">
        <v>80000000</v>
      </c>
      <c r="AG76" s="40">
        <v>130000000</v>
      </c>
      <c r="AH76" s="40">
        <v>138000000</v>
      </c>
      <c r="AI76" s="40">
        <v>128000000</v>
      </c>
      <c r="AJ76" s="40">
        <v>38000000</v>
      </c>
      <c r="AK76" s="40">
        <v>0</v>
      </c>
      <c r="AL76" s="40">
        <v>0</v>
      </c>
      <c r="AM76" s="40">
        <v>0</v>
      </c>
      <c r="AN76" s="40"/>
      <c r="AO76" s="40"/>
      <c r="AP76" s="40"/>
      <c r="AQ76" s="40"/>
      <c r="AR76" s="40"/>
      <c r="AS76" s="40"/>
      <c r="AT76" s="40"/>
      <c r="AU76" s="40"/>
      <c r="AV76" s="40"/>
      <c r="AW76" s="40"/>
      <c r="AX76" s="40"/>
      <c r="AY76" s="40"/>
      <c r="AZ76" s="40"/>
      <c r="BA76" s="40"/>
      <c r="BB76" s="40"/>
      <c r="BC76" s="40"/>
      <c r="BD76" s="40"/>
      <c r="BE76" s="40"/>
      <c r="BF76" s="40"/>
      <c r="BG76" s="40"/>
      <c r="BH76" s="40"/>
      <c r="BI76" s="40"/>
      <c r="BJ76" s="40"/>
      <c r="BK76" s="40"/>
      <c r="BL76" s="40"/>
      <c r="BM76" s="40"/>
      <c r="BN76" s="40"/>
      <c r="BO76" s="40"/>
      <c r="BP76" s="40"/>
      <c r="BQ76" s="40"/>
      <c r="BR76" s="40"/>
      <c r="BS76" s="40"/>
      <c r="BT76" s="40"/>
      <c r="BU76" s="40"/>
      <c r="BV76" s="40"/>
      <c r="BW76" s="40"/>
      <c r="BX76" s="40"/>
      <c r="BY76" s="40"/>
      <c r="BZ76" s="40"/>
      <c r="CA76" s="40"/>
      <c r="CB76" s="40"/>
      <c r="CC76" s="40"/>
      <c r="CD76" s="40"/>
      <c r="CE76" s="40"/>
      <c r="CF76" s="40"/>
      <c r="CG76" s="40"/>
      <c r="CH76" s="40"/>
      <c r="CI76" s="40"/>
      <c r="CJ76" s="40"/>
      <c r="CK76" s="40"/>
      <c r="CL76" s="40"/>
    </row>
    <row r="77" spans="1:90">
      <c r="A77" s="142" t="s">
        <v>55</v>
      </c>
      <c r="B77" s="40">
        <v>0</v>
      </c>
      <c r="C77" s="40">
        <v>0</v>
      </c>
      <c r="D77" s="40">
        <v>0</v>
      </c>
      <c r="E77" s="40">
        <v>0</v>
      </c>
      <c r="F77" s="40">
        <v>0</v>
      </c>
      <c r="G77" s="40">
        <v>0</v>
      </c>
      <c r="H77" s="40">
        <v>0</v>
      </c>
      <c r="I77" s="40">
        <v>0</v>
      </c>
      <c r="J77" s="40">
        <v>0</v>
      </c>
      <c r="K77" s="40">
        <v>0</v>
      </c>
      <c r="L77" s="40">
        <v>0</v>
      </c>
      <c r="M77" s="40">
        <v>0</v>
      </c>
      <c r="N77" s="40">
        <v>0</v>
      </c>
      <c r="O77" s="40">
        <v>0</v>
      </c>
      <c r="P77" s="40">
        <v>0</v>
      </c>
      <c r="Q77" s="40">
        <v>0</v>
      </c>
      <c r="R77" s="40">
        <v>0</v>
      </c>
      <c r="S77" s="40">
        <v>0</v>
      </c>
      <c r="T77" s="40">
        <v>0</v>
      </c>
      <c r="U77" s="40">
        <v>0</v>
      </c>
      <c r="V77" s="40">
        <v>0</v>
      </c>
      <c r="W77" s="40">
        <v>0</v>
      </c>
      <c r="X77" s="40">
        <v>0</v>
      </c>
      <c r="Y77" s="40">
        <v>0</v>
      </c>
      <c r="Z77" s="40">
        <v>0</v>
      </c>
      <c r="AA77" s="40">
        <v>0</v>
      </c>
      <c r="AB77" s="40">
        <v>0</v>
      </c>
      <c r="AC77" s="40">
        <v>0</v>
      </c>
      <c r="AD77" s="40">
        <v>0</v>
      </c>
      <c r="AE77" s="40">
        <v>0</v>
      </c>
      <c r="AF77" s="40">
        <v>0</v>
      </c>
      <c r="AG77" s="40">
        <v>0</v>
      </c>
      <c r="AH77" s="40">
        <v>0</v>
      </c>
      <c r="AI77" s="40">
        <v>0</v>
      </c>
      <c r="AJ77" s="40">
        <v>0</v>
      </c>
      <c r="AK77" s="40">
        <v>0</v>
      </c>
      <c r="AL77" s="40">
        <v>0</v>
      </c>
      <c r="AM77" s="40">
        <v>0</v>
      </c>
      <c r="AN77" s="40"/>
      <c r="AO77" s="40"/>
      <c r="AP77" s="40"/>
      <c r="AQ77" s="40"/>
      <c r="AR77" s="40"/>
      <c r="AS77" s="40"/>
      <c r="AT77" s="40"/>
      <c r="AU77" s="40"/>
      <c r="AV77" s="40"/>
      <c r="AW77" s="40"/>
      <c r="AX77" s="40"/>
      <c r="AY77" s="40"/>
      <c r="AZ77" s="40"/>
      <c r="BA77" s="40"/>
      <c r="BB77" s="40"/>
      <c r="BC77" s="40"/>
      <c r="BD77" s="40"/>
      <c r="BE77" s="40"/>
      <c r="BF77" s="40"/>
      <c r="BG77" s="40"/>
      <c r="BH77" s="40"/>
      <c r="BI77" s="40"/>
      <c r="BJ77" s="40"/>
      <c r="BK77" s="40"/>
      <c r="BL77" s="40"/>
      <c r="BM77" s="40"/>
      <c r="BN77" s="40"/>
      <c r="BO77" s="40"/>
      <c r="BP77" s="40"/>
      <c r="BQ77" s="40"/>
      <c r="BR77" s="40"/>
      <c r="BS77" s="40"/>
      <c r="BT77" s="40"/>
      <c r="BU77" s="40"/>
      <c r="BV77" s="40"/>
      <c r="BW77" s="40"/>
      <c r="BX77" s="40"/>
      <c r="BY77" s="40"/>
      <c r="BZ77" s="40"/>
      <c r="CA77" s="40"/>
      <c r="CB77" s="40"/>
      <c r="CC77" s="40"/>
      <c r="CD77" s="40"/>
      <c r="CE77" s="40"/>
      <c r="CF77" s="40"/>
      <c r="CG77" s="40"/>
      <c r="CH77" s="40"/>
      <c r="CI77" s="40"/>
      <c r="CJ77" s="40"/>
      <c r="CK77" s="40"/>
      <c r="CL77" s="40"/>
    </row>
    <row r="78" spans="1:90" hidden="1">
      <c r="A78" s="142"/>
      <c r="B78" s="26"/>
      <c r="C78" s="26"/>
      <c r="D78" s="26"/>
      <c r="E78" s="26"/>
      <c r="F78" s="26"/>
      <c r="G78" s="26"/>
      <c r="H78" s="26"/>
      <c r="I78" s="26"/>
      <c r="J78" s="26"/>
      <c r="K78" s="26"/>
      <c r="L78" s="23"/>
    </row>
    <row r="79" spans="1:90" hidden="1">
      <c r="A79" s="142"/>
      <c r="B79" s="26"/>
      <c r="C79" s="26"/>
      <c r="D79" s="26"/>
      <c r="E79" s="26"/>
      <c r="F79" s="26"/>
      <c r="G79" s="26"/>
      <c r="H79" s="26"/>
      <c r="I79" s="26"/>
      <c r="J79" s="26"/>
      <c r="K79" s="26"/>
      <c r="L79" s="23"/>
    </row>
    <row r="80" spans="1:90" hidden="1">
      <c r="A80" s="142"/>
      <c r="B80" s="26"/>
      <c r="C80" s="26"/>
      <c r="D80" s="26"/>
      <c r="E80" s="26"/>
      <c r="F80" s="26"/>
      <c r="G80" s="26"/>
      <c r="H80" s="26"/>
      <c r="I80" s="26"/>
      <c r="J80" s="26"/>
      <c r="K80" s="26"/>
      <c r="L80" s="23"/>
    </row>
    <row r="81" spans="1:90" s="2" customFormat="1">
      <c r="A81" s="20" t="s">
        <v>56</v>
      </c>
      <c r="B81" s="28"/>
      <c r="C81" s="28"/>
      <c r="D81" s="28"/>
      <c r="E81" s="28">
        <f>SUM(E82:E85)</f>
        <v>0</v>
      </c>
      <c r="F81" s="28">
        <f t="shared" ref="F81:BQ81" si="16">SUM(F82:F85)</f>
        <v>200000000</v>
      </c>
      <c r="G81" s="28">
        <f t="shared" si="16"/>
        <v>270000000</v>
      </c>
      <c r="H81" s="28">
        <f t="shared" si="16"/>
        <v>300000000</v>
      </c>
      <c r="I81" s="28">
        <f t="shared" si="16"/>
        <v>400000000</v>
      </c>
      <c r="J81" s="28">
        <f t="shared" si="16"/>
        <v>400000000</v>
      </c>
      <c r="K81" s="28">
        <f t="shared" si="16"/>
        <v>580000000</v>
      </c>
      <c r="L81" s="28">
        <f t="shared" si="16"/>
        <v>580000000</v>
      </c>
      <c r="M81" s="28">
        <f t="shared" si="16"/>
        <v>600000000</v>
      </c>
      <c r="N81" s="28">
        <f t="shared" si="16"/>
        <v>600000000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10000000</v>
      </c>
      <c r="X81" s="28">
        <f t="shared" si="16"/>
        <v>20000000</v>
      </c>
      <c r="Y81" s="28">
        <f t="shared" si="16"/>
        <v>30000000</v>
      </c>
      <c r="Z81" s="28">
        <f t="shared" si="16"/>
        <v>40000000</v>
      </c>
      <c r="AA81" s="28">
        <f t="shared" si="16"/>
        <v>50000000</v>
      </c>
      <c r="AB81" s="28">
        <f t="shared" si="16"/>
        <v>60000000</v>
      </c>
      <c r="AC81" s="28">
        <f t="shared" si="16"/>
        <v>70000000</v>
      </c>
      <c r="AD81" s="28">
        <f t="shared" si="16"/>
        <v>200000000</v>
      </c>
      <c r="AE81" s="28">
        <f t="shared" si="16"/>
        <v>210000000</v>
      </c>
      <c r="AF81" s="28">
        <f t="shared" si="16"/>
        <v>222000000</v>
      </c>
      <c r="AG81" s="28">
        <f t="shared" si="16"/>
        <v>232000000</v>
      </c>
      <c r="AH81" s="28">
        <f t="shared" si="16"/>
        <v>262000000</v>
      </c>
      <c r="AI81" s="28">
        <f t="shared" si="16"/>
        <v>272000000</v>
      </c>
      <c r="AJ81" s="28">
        <f t="shared" si="16"/>
        <v>362000000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42" t="s">
        <v>57</v>
      </c>
      <c r="B82" s="40">
        <v>0</v>
      </c>
      <c r="C82" s="40">
        <v>0</v>
      </c>
      <c r="D82" s="40">
        <v>0</v>
      </c>
      <c r="E82" s="40">
        <v>0</v>
      </c>
      <c r="F82" s="40">
        <v>200000000</v>
      </c>
      <c r="G82" s="40">
        <v>270000000</v>
      </c>
      <c r="H82" s="40">
        <v>300000000</v>
      </c>
      <c r="I82" s="40">
        <v>400000000</v>
      </c>
      <c r="J82" s="40">
        <v>400000000</v>
      </c>
      <c r="K82" s="40">
        <v>580000000</v>
      </c>
      <c r="L82" s="40">
        <v>580000000</v>
      </c>
      <c r="M82" s="40">
        <v>600000000</v>
      </c>
      <c r="N82" s="40">
        <v>600000000</v>
      </c>
      <c r="O82" s="40">
        <v>0</v>
      </c>
      <c r="P82" s="40">
        <v>0</v>
      </c>
      <c r="Q82" s="40">
        <v>0</v>
      </c>
      <c r="R82" s="40">
        <v>0</v>
      </c>
      <c r="S82" s="40">
        <v>0</v>
      </c>
      <c r="T82" s="40">
        <v>0</v>
      </c>
      <c r="U82" s="40">
        <v>0</v>
      </c>
      <c r="V82" s="40">
        <v>0</v>
      </c>
      <c r="W82" s="40">
        <v>10000000</v>
      </c>
      <c r="X82" s="40">
        <v>20000000</v>
      </c>
      <c r="Y82" s="40">
        <v>30000000</v>
      </c>
      <c r="Z82" s="40">
        <v>40000000</v>
      </c>
      <c r="AA82" s="40">
        <v>50000000</v>
      </c>
      <c r="AB82" s="40">
        <v>60000000</v>
      </c>
      <c r="AC82" s="40">
        <v>70000000</v>
      </c>
      <c r="AD82" s="40">
        <v>200000000</v>
      </c>
      <c r="AE82" s="40">
        <v>210000000</v>
      </c>
      <c r="AF82" s="40">
        <v>222000000</v>
      </c>
      <c r="AG82" s="40">
        <v>232000000</v>
      </c>
      <c r="AH82" s="40">
        <v>262000000</v>
      </c>
      <c r="AI82" s="40">
        <v>272000000</v>
      </c>
      <c r="AJ82" s="40">
        <v>362000000</v>
      </c>
      <c r="AK82" s="40">
        <v>0</v>
      </c>
      <c r="AL82" s="40">
        <v>0</v>
      </c>
      <c r="AM82" s="40">
        <v>0</v>
      </c>
      <c r="AN82" s="40"/>
      <c r="AO82" s="40"/>
      <c r="AP82" s="40"/>
      <c r="AQ82" s="40"/>
      <c r="AR82" s="40"/>
      <c r="AS82" s="40"/>
      <c r="AT82" s="40"/>
      <c r="AU82" s="40"/>
      <c r="AV82" s="40"/>
      <c r="AW82" s="40"/>
      <c r="AX82" s="40"/>
      <c r="AY82" s="40"/>
      <c r="AZ82" s="40"/>
      <c r="BA82" s="40"/>
      <c r="BB82" s="40"/>
      <c r="BC82" s="40"/>
      <c r="BD82" s="40"/>
      <c r="BE82" s="40"/>
      <c r="BF82" s="40"/>
      <c r="BG82" s="40"/>
      <c r="BH82" s="40"/>
      <c r="BI82" s="40"/>
      <c r="BJ82" s="40"/>
      <c r="BK82" s="40"/>
      <c r="BL82" s="40"/>
      <c r="BM82" s="40"/>
      <c r="BN82" s="40"/>
      <c r="BO82" s="40"/>
      <c r="BP82" s="40"/>
      <c r="BQ82" s="40"/>
      <c r="BR82" s="40"/>
      <c r="BS82" s="40"/>
      <c r="BT82" s="40"/>
      <c r="BU82" s="40"/>
      <c r="BV82" s="40"/>
      <c r="BW82" s="40"/>
      <c r="BX82" s="40"/>
      <c r="BY82" s="40"/>
      <c r="BZ82" s="40"/>
      <c r="CA82" s="40"/>
      <c r="CB82" s="40"/>
      <c r="CC82" s="40"/>
      <c r="CD82" s="40"/>
      <c r="CE82" s="40"/>
      <c r="CF82" s="40"/>
      <c r="CG82" s="40"/>
      <c r="CH82" s="40"/>
      <c r="CI82" s="40"/>
      <c r="CJ82" s="40"/>
      <c r="CK82" s="40"/>
      <c r="CL82" s="40"/>
    </row>
    <row r="83" spans="1:90">
      <c r="A83" s="142" t="s">
        <v>58</v>
      </c>
      <c r="B83" s="40">
        <v>0</v>
      </c>
      <c r="C83" s="40">
        <v>0</v>
      </c>
      <c r="D83" s="40">
        <v>0</v>
      </c>
      <c r="E83" s="40">
        <v>0</v>
      </c>
      <c r="F83" s="40">
        <v>0</v>
      </c>
      <c r="G83" s="40">
        <v>0</v>
      </c>
      <c r="H83" s="40">
        <v>0</v>
      </c>
      <c r="I83" s="40">
        <v>0</v>
      </c>
      <c r="J83" s="40">
        <v>0</v>
      </c>
      <c r="K83" s="40">
        <v>0</v>
      </c>
      <c r="L83" s="40">
        <v>0</v>
      </c>
      <c r="M83" s="40">
        <v>0</v>
      </c>
      <c r="N83" s="40">
        <v>0</v>
      </c>
      <c r="O83" s="40">
        <v>0</v>
      </c>
      <c r="P83" s="40">
        <v>0</v>
      </c>
      <c r="Q83" s="40">
        <v>0</v>
      </c>
      <c r="R83" s="40">
        <v>0</v>
      </c>
      <c r="S83" s="40">
        <v>0</v>
      </c>
      <c r="T83" s="40">
        <v>0</v>
      </c>
      <c r="U83" s="40">
        <v>0</v>
      </c>
      <c r="V83" s="40">
        <v>0</v>
      </c>
      <c r="W83" s="40">
        <v>0</v>
      </c>
      <c r="X83" s="40">
        <v>0</v>
      </c>
      <c r="Y83" s="40">
        <v>0</v>
      </c>
      <c r="Z83" s="40">
        <v>0</v>
      </c>
      <c r="AA83" s="40">
        <v>0</v>
      </c>
      <c r="AB83" s="40">
        <v>0</v>
      </c>
      <c r="AC83" s="40">
        <v>0</v>
      </c>
      <c r="AD83" s="40">
        <v>0</v>
      </c>
      <c r="AE83" s="40">
        <v>0</v>
      </c>
      <c r="AF83" s="40">
        <v>0</v>
      </c>
      <c r="AG83" s="40">
        <v>0</v>
      </c>
      <c r="AH83" s="40">
        <v>0</v>
      </c>
      <c r="AI83" s="40">
        <v>0</v>
      </c>
      <c r="AJ83" s="40">
        <v>0</v>
      </c>
      <c r="AK83" s="40">
        <v>0</v>
      </c>
      <c r="AL83" s="40">
        <v>0</v>
      </c>
      <c r="AM83" s="40">
        <v>0</v>
      </c>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row>
    <row r="84" spans="1:90">
      <c r="A84" s="142" t="s">
        <v>59</v>
      </c>
      <c r="B84" s="40">
        <v>0</v>
      </c>
      <c r="C84" s="40">
        <v>0</v>
      </c>
      <c r="D84" s="40">
        <v>0</v>
      </c>
      <c r="E84" s="40">
        <v>0</v>
      </c>
      <c r="F84" s="40">
        <v>0</v>
      </c>
      <c r="G84" s="40">
        <v>0</v>
      </c>
      <c r="H84" s="40">
        <v>0</v>
      </c>
      <c r="I84" s="40">
        <v>0</v>
      </c>
      <c r="J84" s="40">
        <v>0</v>
      </c>
      <c r="K84" s="40">
        <v>0</v>
      </c>
      <c r="L84" s="40">
        <v>0</v>
      </c>
      <c r="M84" s="40">
        <v>0</v>
      </c>
      <c r="N84" s="40">
        <v>0</v>
      </c>
      <c r="O84" s="40">
        <v>0</v>
      </c>
      <c r="P84" s="40">
        <v>0</v>
      </c>
      <c r="Q84" s="40">
        <v>0</v>
      </c>
      <c r="R84" s="40">
        <v>0</v>
      </c>
      <c r="S84" s="40">
        <v>0</v>
      </c>
      <c r="T84" s="40">
        <v>0</v>
      </c>
      <c r="U84" s="40">
        <v>0</v>
      </c>
      <c r="V84" s="40">
        <v>0</v>
      </c>
      <c r="W84" s="40">
        <v>0</v>
      </c>
      <c r="X84" s="40">
        <v>0</v>
      </c>
      <c r="Y84" s="40">
        <v>0</v>
      </c>
      <c r="Z84" s="40">
        <v>0</v>
      </c>
      <c r="AA84" s="40">
        <v>0</v>
      </c>
      <c r="AB84" s="40">
        <v>0</v>
      </c>
      <c r="AC84" s="40">
        <v>0</v>
      </c>
      <c r="AD84" s="40">
        <v>0</v>
      </c>
      <c r="AE84" s="40">
        <v>0</v>
      </c>
      <c r="AF84" s="40">
        <v>0</v>
      </c>
      <c r="AG84" s="40">
        <v>0</v>
      </c>
      <c r="AH84" s="40">
        <v>0</v>
      </c>
      <c r="AI84" s="40">
        <v>0</v>
      </c>
      <c r="AJ84" s="40">
        <v>0</v>
      </c>
      <c r="AK84" s="40">
        <v>0</v>
      </c>
      <c r="AL84" s="40">
        <v>0</v>
      </c>
      <c r="AM84" s="40">
        <v>0</v>
      </c>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row>
    <row r="85" spans="1:90">
      <c r="A85" s="142" t="s">
        <v>83</v>
      </c>
      <c r="B85" s="40">
        <v>0</v>
      </c>
      <c r="C85" s="40">
        <v>0</v>
      </c>
      <c r="D85" s="40">
        <v>0</v>
      </c>
      <c r="E85" s="40">
        <v>0</v>
      </c>
      <c r="F85" s="40">
        <v>0</v>
      </c>
      <c r="G85" s="40">
        <v>0</v>
      </c>
      <c r="H85" s="40">
        <v>0</v>
      </c>
      <c r="I85" s="40">
        <v>0</v>
      </c>
      <c r="J85" s="40">
        <v>0</v>
      </c>
      <c r="K85" s="40">
        <v>0</v>
      </c>
      <c r="L85" s="40">
        <v>0</v>
      </c>
      <c r="M85" s="40">
        <v>0</v>
      </c>
      <c r="N85" s="40">
        <v>0</v>
      </c>
      <c r="O85" s="40">
        <v>0</v>
      </c>
      <c r="P85" s="40">
        <v>0</v>
      </c>
      <c r="Q85" s="40">
        <v>0</v>
      </c>
      <c r="R85" s="40">
        <v>0</v>
      </c>
      <c r="S85" s="40">
        <v>0</v>
      </c>
      <c r="T85" s="40">
        <v>0</v>
      </c>
      <c r="U85" s="40">
        <v>0</v>
      </c>
      <c r="V85" s="40">
        <v>0</v>
      </c>
      <c r="W85" s="40">
        <v>0</v>
      </c>
      <c r="X85" s="40">
        <v>0</v>
      </c>
      <c r="Y85" s="40">
        <v>0</v>
      </c>
      <c r="Z85" s="40">
        <v>0</v>
      </c>
      <c r="AA85" s="40">
        <v>0</v>
      </c>
      <c r="AB85" s="40">
        <v>0</v>
      </c>
      <c r="AC85" s="40">
        <v>0</v>
      </c>
      <c r="AD85" s="40">
        <v>0</v>
      </c>
      <c r="AE85" s="40">
        <v>0</v>
      </c>
      <c r="AF85" s="40">
        <v>0</v>
      </c>
      <c r="AG85" s="40">
        <v>0</v>
      </c>
      <c r="AH85" s="40">
        <v>0</v>
      </c>
      <c r="AI85" s="40">
        <v>0</v>
      </c>
      <c r="AJ85" s="40">
        <v>0</v>
      </c>
      <c r="AK85" s="40">
        <v>0</v>
      </c>
      <c r="AL85" s="40">
        <v>0</v>
      </c>
      <c r="AM85" s="40">
        <v>0</v>
      </c>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row>
    <row r="86" spans="1:90" hidden="1">
      <c r="A86" s="142"/>
      <c r="B86" s="26"/>
      <c r="C86" s="26"/>
      <c r="D86" s="26"/>
      <c r="E86" s="26"/>
      <c r="F86" s="26"/>
      <c r="G86" s="26"/>
      <c r="H86" s="26"/>
      <c r="I86" s="26"/>
      <c r="J86" s="26"/>
      <c r="K86" s="26"/>
      <c r="L86" s="23"/>
    </row>
    <row r="87" spans="1:90" hidden="1">
      <c r="A87" s="142"/>
      <c r="B87" s="26"/>
      <c r="C87" s="26"/>
      <c r="D87" s="26"/>
      <c r="E87" s="26"/>
      <c r="F87" s="26"/>
      <c r="G87" s="26"/>
      <c r="H87" s="26"/>
      <c r="I87" s="26"/>
      <c r="J87" s="26"/>
      <c r="K87" s="26"/>
      <c r="L87" s="23"/>
    </row>
    <row r="88" spans="1:90" hidden="1">
      <c r="A88" s="142"/>
      <c r="B88" s="26"/>
      <c r="C88" s="26"/>
      <c r="D88" s="26"/>
      <c r="E88" s="26"/>
      <c r="F88" s="26"/>
      <c r="G88" s="26"/>
      <c r="H88" s="26"/>
      <c r="I88" s="26"/>
      <c r="J88" s="26"/>
      <c r="K88" s="26"/>
      <c r="L88" s="23"/>
    </row>
    <row r="89" spans="1:90" s="5" customFormat="1">
      <c r="A89" s="143" t="s">
        <v>60</v>
      </c>
      <c r="B89" s="33">
        <f>SUM(B73:B85)</f>
        <v>0</v>
      </c>
      <c r="C89" s="33">
        <f>SUM(C73:C85)</f>
        <v>100118750</v>
      </c>
      <c r="D89" s="33">
        <f>SUM(D73:D85)</f>
        <v>100130625</v>
      </c>
      <c r="E89" s="33">
        <f>E72+E81</f>
        <v>200261250</v>
      </c>
      <c r="F89" s="33">
        <f t="shared" ref="F89:BQ89" si="18">F72+F81</f>
        <v>200237500</v>
      </c>
      <c r="G89" s="33">
        <f t="shared" si="18"/>
        <v>270320625</v>
      </c>
      <c r="H89" s="33">
        <f t="shared" si="18"/>
        <v>300391875</v>
      </c>
      <c r="I89" s="33">
        <f t="shared" si="18"/>
        <v>400522500</v>
      </c>
      <c r="J89" s="33">
        <f t="shared" si="18"/>
        <v>400475000</v>
      </c>
      <c r="K89" s="33">
        <f t="shared" si="18"/>
        <v>580761250</v>
      </c>
      <c r="L89" s="33">
        <f t="shared" si="18"/>
        <v>580761250</v>
      </c>
      <c r="M89" s="33">
        <f t="shared" si="18"/>
        <v>600787500</v>
      </c>
      <c r="N89" s="33">
        <f t="shared" si="18"/>
        <v>600866250</v>
      </c>
      <c r="O89" s="33">
        <f t="shared" si="18"/>
        <v>0</v>
      </c>
      <c r="P89" s="33">
        <f t="shared" si="18"/>
        <v>0</v>
      </c>
      <c r="Q89" s="33">
        <f t="shared" si="18"/>
        <v>0</v>
      </c>
      <c r="R89" s="33">
        <f t="shared" si="18"/>
        <v>0</v>
      </c>
      <c r="S89" s="33">
        <f t="shared" si="18"/>
        <v>10033245.039999999</v>
      </c>
      <c r="T89" s="33">
        <f t="shared" si="18"/>
        <v>20062578.289999999</v>
      </c>
      <c r="U89" s="33">
        <f t="shared" si="18"/>
        <v>30082133.73</v>
      </c>
      <c r="V89" s="33">
        <f t="shared" si="18"/>
        <v>40078222.460000001</v>
      </c>
      <c r="W89" s="33">
        <f t="shared" si="18"/>
        <v>50115378.659999996</v>
      </c>
      <c r="X89" s="33">
        <f t="shared" si="18"/>
        <v>60154489.530000001</v>
      </c>
      <c r="Y89" s="33">
        <f t="shared" si="18"/>
        <v>70164267.030000001</v>
      </c>
      <c r="Z89" s="33">
        <f t="shared" si="18"/>
        <v>120253366.69</v>
      </c>
      <c r="AA89" s="33">
        <f t="shared" si="18"/>
        <v>209925230.18000001</v>
      </c>
      <c r="AB89" s="33">
        <f t="shared" si="18"/>
        <v>220001836.78</v>
      </c>
      <c r="AC89" s="33">
        <f t="shared" si="18"/>
        <v>230006694.25</v>
      </c>
      <c r="AD89" s="33">
        <f t="shared" si="18"/>
        <v>260522418.91</v>
      </c>
      <c r="AE89" s="33">
        <f t="shared" si="18"/>
        <v>270518770.79000002</v>
      </c>
      <c r="AF89" s="33">
        <f t="shared" si="18"/>
        <v>302610130.20999998</v>
      </c>
      <c r="AG89" s="33">
        <f t="shared" si="18"/>
        <v>382567249.11000001</v>
      </c>
      <c r="AH89" s="33">
        <f t="shared" si="18"/>
        <v>420582250</v>
      </c>
      <c r="AI89" s="33">
        <f t="shared" si="18"/>
        <v>420582250</v>
      </c>
      <c r="AJ89" s="33">
        <f t="shared" si="18"/>
        <v>400648200</v>
      </c>
      <c r="AK89" s="33">
        <f t="shared" si="18"/>
        <v>200000000</v>
      </c>
      <c r="AL89" s="33">
        <f t="shared" si="18"/>
        <v>140000000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42" t="s">
        <v>62</v>
      </c>
      <c r="B91" s="40">
        <v>1452607800</v>
      </c>
      <c r="C91" s="40">
        <v>1452607800</v>
      </c>
      <c r="D91" s="40">
        <v>1452607800</v>
      </c>
      <c r="E91" s="40">
        <v>1452607800</v>
      </c>
      <c r="F91" s="40">
        <v>1452607800</v>
      </c>
      <c r="G91" s="40">
        <v>1452607800</v>
      </c>
      <c r="H91" s="40">
        <v>1452613577</v>
      </c>
      <c r="I91" s="40">
        <v>1452613577</v>
      </c>
      <c r="J91" s="40">
        <v>1452613577</v>
      </c>
      <c r="K91" s="40">
        <v>1452613577</v>
      </c>
      <c r="L91" s="40">
        <v>1452613577</v>
      </c>
      <c r="M91" s="40">
        <v>1452680502</v>
      </c>
      <c r="N91" s="40">
        <v>1430926821</v>
      </c>
      <c r="O91" s="40">
        <v>557690200</v>
      </c>
      <c r="P91" s="40">
        <v>557775000</v>
      </c>
      <c r="Q91" s="40">
        <v>557775000</v>
      </c>
      <c r="R91" s="40">
        <v>557775000</v>
      </c>
      <c r="S91" s="40">
        <v>557775000</v>
      </c>
      <c r="T91" s="40">
        <v>557815000</v>
      </c>
      <c r="U91" s="40">
        <v>557815000</v>
      </c>
      <c r="V91" s="40">
        <v>558216000</v>
      </c>
      <c r="W91" s="40">
        <v>558216000</v>
      </c>
      <c r="X91" s="40">
        <v>554400000</v>
      </c>
      <c r="Y91" s="40">
        <v>554400000</v>
      </c>
      <c r="Z91" s="40">
        <v>554400000</v>
      </c>
      <c r="AA91" s="40">
        <v>554400000</v>
      </c>
      <c r="AB91" s="40">
        <v>369600000</v>
      </c>
      <c r="AC91" s="40">
        <v>369600000</v>
      </c>
      <c r="AD91" s="40">
        <v>369600000</v>
      </c>
      <c r="AE91" s="40">
        <v>369600000</v>
      </c>
      <c r="AF91" s="40">
        <v>168000000</v>
      </c>
      <c r="AG91" s="40">
        <v>168000000</v>
      </c>
      <c r="AH91" s="40">
        <v>126000000</v>
      </c>
      <c r="AI91" s="40">
        <v>126000000</v>
      </c>
      <c r="AJ91" s="40">
        <v>126000000</v>
      </c>
      <c r="AK91" s="40">
        <v>60000000</v>
      </c>
      <c r="AL91" s="40">
        <v>60000000</v>
      </c>
      <c r="AM91" s="40">
        <v>0</v>
      </c>
      <c r="AN91" s="40"/>
      <c r="AO91" s="40"/>
      <c r="AP91" s="40"/>
      <c r="AQ91" s="40"/>
      <c r="AR91" s="40"/>
      <c r="AS91" s="40"/>
      <c r="AT91" s="40"/>
      <c r="AU91" s="40"/>
      <c r="AV91" s="40"/>
      <c r="AW91" s="40"/>
      <c r="AX91" s="40"/>
      <c r="AY91" s="40"/>
      <c r="AZ91" s="40"/>
      <c r="BA91" s="40"/>
      <c r="BB91" s="40"/>
      <c r="BC91" s="40"/>
      <c r="BD91" s="40"/>
      <c r="BE91" s="40"/>
      <c r="BF91" s="40"/>
      <c r="BG91" s="40"/>
      <c r="BH91" s="40"/>
      <c r="BI91" s="40"/>
      <c r="BJ91" s="40"/>
      <c r="BK91" s="40"/>
      <c r="BL91" s="40"/>
      <c r="BM91" s="40"/>
      <c r="BN91" s="40"/>
      <c r="BO91" s="40"/>
      <c r="BP91" s="40"/>
      <c r="BQ91" s="40"/>
      <c r="BR91" s="40"/>
      <c r="BS91" s="40"/>
      <c r="BT91" s="40"/>
      <c r="BU91" s="40"/>
      <c r="BV91" s="40"/>
      <c r="BW91" s="40"/>
      <c r="BX91" s="40"/>
      <c r="BY91" s="40"/>
      <c r="BZ91" s="40"/>
      <c r="CA91" s="40"/>
      <c r="CB91" s="40"/>
      <c r="CC91" s="40"/>
      <c r="CD91" s="40"/>
      <c r="CE91" s="40"/>
      <c r="CF91" s="40"/>
      <c r="CG91" s="40"/>
      <c r="CH91" s="40"/>
      <c r="CI91" s="40"/>
      <c r="CJ91" s="40"/>
      <c r="CK91" s="40"/>
      <c r="CL91" s="40"/>
    </row>
    <row r="92" spans="1:90">
      <c r="A92" s="142" t="s">
        <v>63</v>
      </c>
      <c r="B92" s="40">
        <v>2476312069.0900002</v>
      </c>
      <c r="C92" s="40">
        <v>2476312069.0900002</v>
      </c>
      <c r="D92" s="40">
        <v>2476312069.0900002</v>
      </c>
      <c r="E92" s="40">
        <v>2476312069.0900002</v>
      </c>
      <c r="F92" s="40">
        <v>2476316569.0900002</v>
      </c>
      <c r="G92" s="40">
        <v>2476316569.0900002</v>
      </c>
      <c r="H92" s="40">
        <v>2476212683.5799999</v>
      </c>
      <c r="I92" s="40">
        <v>2476175483.5799999</v>
      </c>
      <c r="J92" s="40">
        <v>2476131550.9000001</v>
      </c>
      <c r="K92" s="40">
        <v>2475954250.9000001</v>
      </c>
      <c r="L92" s="40">
        <v>2475776950.9000001</v>
      </c>
      <c r="M92" s="40">
        <v>2475537852.7399998</v>
      </c>
      <c r="N92" s="40">
        <v>0</v>
      </c>
      <c r="O92" s="40">
        <v>1748490958.0899999</v>
      </c>
      <c r="P92" s="40">
        <v>1748511927.0999999</v>
      </c>
      <c r="Q92" s="40">
        <v>1748111902.0899999</v>
      </c>
      <c r="R92" s="40">
        <v>1747389202.1199999</v>
      </c>
      <c r="S92" s="40">
        <v>1746589202.1099999</v>
      </c>
      <c r="T92" s="40">
        <v>1745994402.0999999</v>
      </c>
      <c r="U92" s="40">
        <v>1745194402.0899999</v>
      </c>
      <c r="V92" s="40">
        <v>1746248432.0899999</v>
      </c>
      <c r="W92" s="40">
        <v>1744854932.0899999</v>
      </c>
      <c r="X92" s="40">
        <v>1724349852.0899999</v>
      </c>
      <c r="Y92" s="40">
        <v>1724349852.0899999</v>
      </c>
      <c r="Z92" s="40">
        <v>1724349852.0899999</v>
      </c>
      <c r="AA92" s="40">
        <v>1724349852.0899999</v>
      </c>
      <c r="AB92" s="40">
        <v>1909149852.0899999</v>
      </c>
      <c r="AC92" s="40">
        <v>1909149852.0899999</v>
      </c>
      <c r="AD92" s="40">
        <v>1909149852.0899999</v>
      </c>
      <c r="AE92" s="40">
        <v>1909149852.0899999</v>
      </c>
      <c r="AF92" s="40">
        <v>2110749852.0899999</v>
      </c>
      <c r="AG92" s="40">
        <v>2110749852.0899999</v>
      </c>
      <c r="AH92" s="40">
        <v>24328852.09</v>
      </c>
      <c r="AI92" s="40">
        <v>24328852.09</v>
      </c>
      <c r="AJ92" s="40">
        <v>24328852.09</v>
      </c>
      <c r="AK92" s="40">
        <v>350000</v>
      </c>
      <c r="AL92" s="40">
        <v>350000</v>
      </c>
      <c r="AM92" s="40">
        <v>0</v>
      </c>
      <c r="AN92" s="40"/>
      <c r="AO92" s="40"/>
      <c r="AP92" s="40"/>
      <c r="AQ92" s="40"/>
      <c r="AR92" s="40"/>
      <c r="AS92" s="40"/>
      <c r="AT92" s="40"/>
      <c r="AU92" s="40"/>
      <c r="AV92" s="40"/>
      <c r="AW92" s="40"/>
      <c r="AX92" s="40"/>
      <c r="AY92" s="40"/>
      <c r="AZ92" s="40"/>
      <c r="BA92" s="40"/>
      <c r="BB92" s="40"/>
      <c r="BC92" s="40"/>
      <c r="BD92" s="40"/>
      <c r="BE92" s="40"/>
      <c r="BF92" s="40"/>
      <c r="BG92" s="40"/>
      <c r="BH92" s="40"/>
      <c r="BI92" s="40"/>
      <c r="BJ92" s="40"/>
      <c r="BK92" s="40"/>
      <c r="BL92" s="40"/>
      <c r="BM92" s="40"/>
      <c r="BN92" s="40"/>
      <c r="BO92" s="40"/>
      <c r="BP92" s="40"/>
      <c r="BQ92" s="40"/>
      <c r="BR92" s="40"/>
      <c r="BS92" s="40"/>
      <c r="BT92" s="40"/>
      <c r="BU92" s="40"/>
      <c r="BV92" s="40"/>
      <c r="BW92" s="40"/>
      <c r="BX92" s="40"/>
      <c r="BY92" s="40"/>
      <c r="BZ92" s="40"/>
      <c r="CA92" s="40"/>
      <c r="CB92" s="40"/>
      <c r="CC92" s="40"/>
      <c r="CD92" s="40"/>
      <c r="CE92" s="40"/>
      <c r="CF92" s="40"/>
      <c r="CG92" s="40"/>
      <c r="CH92" s="40"/>
      <c r="CI92" s="40"/>
      <c r="CJ92" s="40"/>
      <c r="CK92" s="40"/>
      <c r="CL92" s="40"/>
    </row>
    <row r="93" spans="1:90">
      <c r="A93" s="142" t="s">
        <v>64</v>
      </c>
      <c r="B93" s="40">
        <v>0</v>
      </c>
      <c r="C93" s="40">
        <v>0</v>
      </c>
      <c r="D93" s="40">
        <v>0</v>
      </c>
      <c r="E93" s="40">
        <v>0</v>
      </c>
      <c r="F93" s="40">
        <v>0</v>
      </c>
      <c r="G93" s="40">
        <v>0</v>
      </c>
      <c r="H93" s="40">
        <v>4059719.25</v>
      </c>
      <c r="I93" s="40">
        <v>4059719.25</v>
      </c>
      <c r="J93" s="40">
        <v>11428368</v>
      </c>
      <c r="K93" s="40">
        <v>11428368</v>
      </c>
      <c r="L93" s="40">
        <v>11428368</v>
      </c>
      <c r="M93" s="40">
        <v>11544792</v>
      </c>
      <c r="N93" s="40">
        <v>0</v>
      </c>
      <c r="O93" s="40">
        <v>0</v>
      </c>
      <c r="P93" s="40">
        <v>512544</v>
      </c>
      <c r="Q93" s="40">
        <v>464304</v>
      </c>
      <c r="R93" s="40">
        <v>0</v>
      </c>
      <c r="S93" s="40">
        <v>0</v>
      </c>
      <c r="T93" s="40">
        <v>0</v>
      </c>
      <c r="U93" s="40">
        <v>0</v>
      </c>
      <c r="V93" s="40">
        <v>0</v>
      </c>
      <c r="W93" s="40">
        <v>0</v>
      </c>
      <c r="X93" s="40">
        <v>0</v>
      </c>
      <c r="Y93" s="40">
        <v>0</v>
      </c>
      <c r="Z93" s="40">
        <v>0</v>
      </c>
      <c r="AA93" s="40">
        <v>0</v>
      </c>
      <c r="AB93" s="40">
        <v>0</v>
      </c>
      <c r="AC93" s="40">
        <v>0</v>
      </c>
      <c r="AD93" s="40">
        <v>0</v>
      </c>
      <c r="AE93" s="40">
        <v>0</v>
      </c>
      <c r="AF93" s="40">
        <v>0</v>
      </c>
      <c r="AG93" s="40">
        <v>0</v>
      </c>
      <c r="AH93" s="40">
        <v>0</v>
      </c>
      <c r="AI93" s="40">
        <v>0</v>
      </c>
      <c r="AJ93" s="40">
        <v>0</v>
      </c>
      <c r="AK93" s="40">
        <v>0</v>
      </c>
      <c r="AL93" s="40">
        <v>0</v>
      </c>
      <c r="AM93" s="40">
        <v>0</v>
      </c>
      <c r="AN93" s="40">
        <v>0</v>
      </c>
      <c r="AO93" s="40">
        <v>0</v>
      </c>
      <c r="AP93" s="40">
        <v>0</v>
      </c>
      <c r="AQ93" s="40">
        <v>0</v>
      </c>
      <c r="AR93" s="40">
        <v>0</v>
      </c>
      <c r="AS93" s="40">
        <v>0</v>
      </c>
      <c r="AT93" s="40">
        <v>0</v>
      </c>
      <c r="AU93" s="40">
        <v>0</v>
      </c>
      <c r="AV93" s="40">
        <v>0</v>
      </c>
      <c r="AW93" s="40">
        <v>0</v>
      </c>
      <c r="AX93" s="40">
        <v>0</v>
      </c>
      <c r="AY93" s="40">
        <v>0</v>
      </c>
      <c r="AZ93" s="40">
        <v>0</v>
      </c>
      <c r="BA93" s="40">
        <v>0</v>
      </c>
      <c r="BB93" s="40">
        <v>0</v>
      </c>
      <c r="BC93" s="40">
        <v>0</v>
      </c>
      <c r="BD93" s="40">
        <v>0</v>
      </c>
      <c r="BE93" s="40">
        <v>0</v>
      </c>
      <c r="BF93" s="40">
        <v>0</v>
      </c>
      <c r="BG93" s="40">
        <v>0</v>
      </c>
      <c r="BH93" s="40">
        <v>0</v>
      </c>
      <c r="BI93" s="40">
        <v>0</v>
      </c>
      <c r="BJ93" s="40">
        <v>0</v>
      </c>
      <c r="BK93" s="40">
        <v>0</v>
      </c>
      <c r="BL93" s="40">
        <v>0</v>
      </c>
      <c r="BM93" s="40">
        <v>0</v>
      </c>
      <c r="BN93" s="40">
        <v>0</v>
      </c>
      <c r="BO93" s="40">
        <v>0</v>
      </c>
      <c r="BP93" s="40">
        <v>0</v>
      </c>
      <c r="BQ93" s="40">
        <v>0</v>
      </c>
      <c r="BR93" s="40">
        <v>0</v>
      </c>
      <c r="BS93" s="40">
        <v>0</v>
      </c>
      <c r="BT93" s="40">
        <v>0</v>
      </c>
      <c r="BU93" s="40">
        <v>0</v>
      </c>
      <c r="BV93" s="40">
        <v>0</v>
      </c>
      <c r="BW93" s="40">
        <v>0</v>
      </c>
      <c r="BX93" s="40">
        <v>0</v>
      </c>
      <c r="BY93" s="40">
        <v>0</v>
      </c>
      <c r="BZ93" s="40">
        <v>0</v>
      </c>
      <c r="CA93" s="40">
        <v>0</v>
      </c>
      <c r="CB93" s="40">
        <v>0</v>
      </c>
      <c r="CC93" s="40">
        <v>0</v>
      </c>
      <c r="CD93" s="40">
        <v>0</v>
      </c>
      <c r="CE93" s="40">
        <v>0</v>
      </c>
      <c r="CF93" s="40">
        <v>0</v>
      </c>
      <c r="CG93" s="40">
        <v>0</v>
      </c>
      <c r="CH93" s="40">
        <v>0</v>
      </c>
      <c r="CI93" s="40">
        <v>0</v>
      </c>
      <c r="CJ93" s="40">
        <v>0</v>
      </c>
      <c r="CK93" s="40">
        <v>0</v>
      </c>
      <c r="CL93" s="40">
        <v>0</v>
      </c>
    </row>
    <row r="94" spans="1:90">
      <c r="A94" s="142" t="s">
        <v>65</v>
      </c>
      <c r="B94" s="40">
        <v>-18837783.68</v>
      </c>
      <c r="C94" s="40">
        <v>-30772196.539999999</v>
      </c>
      <c r="D94" s="40">
        <v>-35979247.909999996</v>
      </c>
      <c r="E94" s="40">
        <v>-7448262.71</v>
      </c>
      <c r="F94" s="40">
        <v>5632555.3099999996</v>
      </c>
      <c r="G94" s="40">
        <v>7068322.8899999997</v>
      </c>
      <c r="H94" s="40">
        <v>8992183.8800000008</v>
      </c>
      <c r="I94" s="40">
        <v>-7080414.2000000002</v>
      </c>
      <c r="J94" s="40">
        <v>1166.49</v>
      </c>
      <c r="K94" s="40">
        <v>0</v>
      </c>
      <c r="L94" s="40">
        <v>0</v>
      </c>
      <c r="M94" s="40">
        <v>0</v>
      </c>
      <c r="N94" s="40">
        <v>0</v>
      </c>
      <c r="O94" s="40">
        <v>0</v>
      </c>
      <c r="P94" s="40">
        <v>0</v>
      </c>
      <c r="Q94" s="40">
        <v>0</v>
      </c>
      <c r="R94" s="40">
        <v>0</v>
      </c>
      <c r="S94" s="40">
        <v>0</v>
      </c>
      <c r="T94" s="40">
        <v>0</v>
      </c>
      <c r="U94" s="40">
        <v>0</v>
      </c>
      <c r="V94" s="40">
        <v>0</v>
      </c>
      <c r="W94" s="40">
        <v>0</v>
      </c>
      <c r="X94" s="40">
        <v>0</v>
      </c>
      <c r="Y94" s="40">
        <v>0</v>
      </c>
      <c r="Z94" s="40">
        <v>0</v>
      </c>
      <c r="AA94" s="40">
        <v>0</v>
      </c>
      <c r="AB94" s="40">
        <v>0</v>
      </c>
      <c r="AC94" s="40">
        <v>0</v>
      </c>
      <c r="AD94" s="40">
        <v>0</v>
      </c>
      <c r="AE94" s="40">
        <v>0</v>
      </c>
      <c r="AF94" s="40">
        <v>0</v>
      </c>
      <c r="AG94" s="40">
        <v>0</v>
      </c>
      <c r="AH94" s="40">
        <v>0</v>
      </c>
      <c r="AI94" s="40">
        <v>0</v>
      </c>
      <c r="AJ94" s="40">
        <v>0</v>
      </c>
      <c r="AK94" s="40">
        <v>0</v>
      </c>
      <c r="AL94" s="40">
        <v>0</v>
      </c>
      <c r="AM94" s="40">
        <v>0</v>
      </c>
      <c r="AN94" s="40">
        <v>0</v>
      </c>
      <c r="AO94" s="40">
        <v>0</v>
      </c>
      <c r="AP94" s="40">
        <v>0</v>
      </c>
      <c r="AQ94" s="40">
        <v>0</v>
      </c>
      <c r="AR94" s="40">
        <v>0</v>
      </c>
      <c r="AS94" s="40">
        <v>0</v>
      </c>
      <c r="AT94" s="40">
        <v>0</v>
      </c>
      <c r="AU94" s="40">
        <v>0</v>
      </c>
      <c r="AV94" s="40">
        <v>0</v>
      </c>
      <c r="AW94" s="40">
        <v>0</v>
      </c>
      <c r="AX94" s="40">
        <v>0</v>
      </c>
      <c r="AY94" s="40">
        <v>0</v>
      </c>
      <c r="AZ94" s="40">
        <v>0</v>
      </c>
      <c r="BA94" s="40">
        <v>0</v>
      </c>
      <c r="BB94" s="40">
        <v>0</v>
      </c>
      <c r="BC94" s="40">
        <v>0</v>
      </c>
      <c r="BD94" s="40">
        <v>0</v>
      </c>
      <c r="BE94" s="40">
        <v>0</v>
      </c>
      <c r="BF94" s="40">
        <v>0</v>
      </c>
      <c r="BG94" s="40">
        <v>0</v>
      </c>
      <c r="BH94" s="40">
        <v>0</v>
      </c>
      <c r="BI94" s="40">
        <v>0</v>
      </c>
      <c r="BJ94" s="40">
        <v>0</v>
      </c>
      <c r="BK94" s="40">
        <v>0</v>
      </c>
      <c r="BL94" s="40">
        <v>0</v>
      </c>
      <c r="BM94" s="40">
        <v>0</v>
      </c>
      <c r="BN94" s="40">
        <v>0</v>
      </c>
      <c r="BO94" s="40">
        <v>0</v>
      </c>
      <c r="BP94" s="40">
        <v>0</v>
      </c>
      <c r="BQ94" s="40">
        <v>0</v>
      </c>
      <c r="BR94" s="40">
        <v>0</v>
      </c>
      <c r="BS94" s="40">
        <v>0</v>
      </c>
      <c r="BT94" s="40">
        <v>0</v>
      </c>
      <c r="BU94" s="40">
        <v>0</v>
      </c>
      <c r="BV94" s="40">
        <v>0</v>
      </c>
      <c r="BW94" s="40">
        <v>0</v>
      </c>
      <c r="BX94" s="40">
        <v>0</v>
      </c>
      <c r="BY94" s="40">
        <v>0</v>
      </c>
      <c r="BZ94" s="40">
        <v>0</v>
      </c>
      <c r="CA94" s="40">
        <v>0</v>
      </c>
      <c r="CB94" s="40">
        <v>0</v>
      </c>
      <c r="CC94" s="40">
        <v>0</v>
      </c>
      <c r="CD94" s="40">
        <v>0</v>
      </c>
      <c r="CE94" s="40">
        <v>0</v>
      </c>
      <c r="CF94" s="40">
        <v>0</v>
      </c>
      <c r="CG94" s="40">
        <v>0</v>
      </c>
      <c r="CH94" s="40">
        <v>0</v>
      </c>
      <c r="CI94" s="40">
        <v>0</v>
      </c>
      <c r="CJ94" s="40">
        <v>0</v>
      </c>
      <c r="CK94" s="40">
        <v>0</v>
      </c>
      <c r="CL94" s="40">
        <v>0</v>
      </c>
    </row>
    <row r="95" spans="1:90">
      <c r="A95" s="142" t="s">
        <v>66</v>
      </c>
      <c r="B95" s="40">
        <v>0</v>
      </c>
      <c r="C95" s="40">
        <v>0</v>
      </c>
      <c r="D95" s="40">
        <v>0</v>
      </c>
      <c r="E95" s="40">
        <v>0</v>
      </c>
      <c r="F95" s="40">
        <v>0</v>
      </c>
      <c r="G95" s="40">
        <v>0</v>
      </c>
      <c r="H95" s="40">
        <v>0</v>
      </c>
      <c r="I95" s="40">
        <v>0</v>
      </c>
      <c r="J95" s="40">
        <v>0</v>
      </c>
      <c r="K95" s="40">
        <v>0</v>
      </c>
      <c r="L95" s="40">
        <v>0</v>
      </c>
      <c r="M95" s="40">
        <v>0</v>
      </c>
      <c r="N95" s="40">
        <v>0</v>
      </c>
      <c r="O95" s="40">
        <v>0</v>
      </c>
      <c r="P95" s="40">
        <v>0</v>
      </c>
      <c r="Q95" s="40">
        <v>0</v>
      </c>
      <c r="R95" s="40">
        <v>0</v>
      </c>
      <c r="S95" s="40">
        <v>0</v>
      </c>
      <c r="T95" s="40">
        <v>0</v>
      </c>
      <c r="U95" s="40">
        <v>0</v>
      </c>
      <c r="V95" s="40">
        <v>0</v>
      </c>
      <c r="W95" s="40">
        <v>0</v>
      </c>
      <c r="X95" s="40">
        <v>0</v>
      </c>
      <c r="Y95" s="40">
        <v>0</v>
      </c>
      <c r="Z95" s="40">
        <v>0</v>
      </c>
      <c r="AA95" s="40">
        <v>0</v>
      </c>
      <c r="AB95" s="40">
        <v>0</v>
      </c>
      <c r="AC95" s="40">
        <v>0</v>
      </c>
      <c r="AD95" s="40">
        <v>0</v>
      </c>
      <c r="AE95" s="40">
        <v>0</v>
      </c>
      <c r="AF95" s="40">
        <v>0</v>
      </c>
      <c r="AG95" s="40">
        <v>0</v>
      </c>
      <c r="AH95" s="40">
        <v>0</v>
      </c>
      <c r="AI95" s="40">
        <v>0</v>
      </c>
      <c r="AJ95" s="40">
        <v>0</v>
      </c>
      <c r="AK95" s="40">
        <v>0</v>
      </c>
      <c r="AL95" s="40">
        <v>0</v>
      </c>
      <c r="AM95" s="40">
        <v>0</v>
      </c>
      <c r="AN95" s="40">
        <v>0</v>
      </c>
      <c r="AO95" s="40">
        <v>0</v>
      </c>
      <c r="AP95" s="40">
        <v>0</v>
      </c>
      <c r="AQ95" s="40">
        <v>0</v>
      </c>
      <c r="AR95" s="40">
        <v>0</v>
      </c>
      <c r="AS95" s="40">
        <v>0</v>
      </c>
      <c r="AT95" s="40">
        <v>0</v>
      </c>
      <c r="AU95" s="40">
        <v>0</v>
      </c>
      <c r="AV95" s="40">
        <v>0</v>
      </c>
      <c r="AW95" s="40">
        <v>0</v>
      </c>
      <c r="AX95" s="40">
        <v>0</v>
      </c>
      <c r="AY95" s="40">
        <v>0</v>
      </c>
      <c r="AZ95" s="40">
        <v>0</v>
      </c>
      <c r="BA95" s="40">
        <v>0</v>
      </c>
      <c r="BB95" s="40">
        <v>0</v>
      </c>
      <c r="BC95" s="40">
        <v>0</v>
      </c>
      <c r="BD95" s="40">
        <v>0</v>
      </c>
      <c r="BE95" s="40">
        <v>0</v>
      </c>
      <c r="BF95" s="40">
        <v>0</v>
      </c>
      <c r="BG95" s="40">
        <v>0</v>
      </c>
      <c r="BH95" s="40">
        <v>0</v>
      </c>
      <c r="BI95" s="40">
        <v>0</v>
      </c>
      <c r="BJ95" s="40">
        <v>0</v>
      </c>
      <c r="BK95" s="40">
        <v>0</v>
      </c>
      <c r="BL95" s="40">
        <v>0</v>
      </c>
      <c r="BM95" s="40">
        <v>0</v>
      </c>
      <c r="BN95" s="40">
        <v>0</v>
      </c>
      <c r="BO95" s="40">
        <v>0</v>
      </c>
      <c r="BP95" s="40">
        <v>0</v>
      </c>
      <c r="BQ95" s="40">
        <v>0</v>
      </c>
      <c r="BR95" s="40">
        <v>0</v>
      </c>
      <c r="BS95" s="40">
        <v>0</v>
      </c>
      <c r="BT95" s="40">
        <v>0</v>
      </c>
      <c r="BU95" s="40">
        <v>0</v>
      </c>
      <c r="BV95" s="40">
        <v>0</v>
      </c>
      <c r="BW95" s="40">
        <v>0</v>
      </c>
      <c r="BX95" s="40">
        <v>0</v>
      </c>
      <c r="BY95" s="40">
        <v>0</v>
      </c>
      <c r="BZ95" s="40">
        <v>0</v>
      </c>
      <c r="CA95" s="40">
        <v>0</v>
      </c>
      <c r="CB95" s="40">
        <v>0</v>
      </c>
      <c r="CC95" s="40">
        <v>0</v>
      </c>
      <c r="CD95" s="40">
        <v>0</v>
      </c>
      <c r="CE95" s="40">
        <v>0</v>
      </c>
      <c r="CF95" s="40">
        <v>0</v>
      </c>
      <c r="CG95" s="40">
        <v>0</v>
      </c>
      <c r="CH95" s="40">
        <v>0</v>
      </c>
      <c r="CI95" s="40">
        <v>0</v>
      </c>
      <c r="CJ95" s="40">
        <v>0</v>
      </c>
      <c r="CK95" s="40">
        <v>0</v>
      </c>
      <c r="CL95" s="40">
        <v>0</v>
      </c>
    </row>
    <row r="96" spans="1:90">
      <c r="A96" s="142" t="s">
        <v>67</v>
      </c>
      <c r="B96" s="40">
        <v>256799377.74000001</v>
      </c>
      <c r="C96" s="40">
        <v>256799377.74000001</v>
      </c>
      <c r="D96" s="40">
        <v>256799377.74000001</v>
      </c>
      <c r="E96" s="40">
        <v>256799377.74000001</v>
      </c>
      <c r="F96" s="40">
        <v>197539000.25999999</v>
      </c>
      <c r="G96" s="40">
        <v>197539000.25999999</v>
      </c>
      <c r="H96" s="40">
        <v>197539000.25999999</v>
      </c>
      <c r="I96" s="40">
        <v>197539000.25999999</v>
      </c>
      <c r="J96" s="40">
        <v>160928221.41</v>
      </c>
      <c r="K96" s="40">
        <v>160928221.41</v>
      </c>
      <c r="L96" s="40">
        <v>160928221.41</v>
      </c>
      <c r="M96" s="40">
        <v>160928221.41</v>
      </c>
      <c r="N96" s="40">
        <v>124458149.63</v>
      </c>
      <c r="O96" s="40">
        <v>124458149.63</v>
      </c>
      <c r="P96" s="40">
        <v>124458149.63</v>
      </c>
      <c r="Q96" s="40">
        <v>124458149.63</v>
      </c>
      <c r="R96" s="40">
        <v>99557973.579999998</v>
      </c>
      <c r="S96" s="40">
        <v>99557973.579999998</v>
      </c>
      <c r="T96" s="40">
        <v>99557973.579999998</v>
      </c>
      <c r="U96" s="40">
        <v>99557973.579999998</v>
      </c>
      <c r="V96" s="40">
        <v>74491263.400000006</v>
      </c>
      <c r="W96" s="40">
        <v>74491263.400000006</v>
      </c>
      <c r="X96" s="40">
        <v>74491263.400000006</v>
      </c>
      <c r="Y96" s="40">
        <v>74491263.400000006</v>
      </c>
      <c r="Z96" s="40">
        <v>49635944.340000004</v>
      </c>
      <c r="AA96" s="40">
        <v>49635944.340000004</v>
      </c>
      <c r="AB96" s="40">
        <v>49635944.340000004</v>
      </c>
      <c r="AC96" s="40">
        <v>49635944.340000004</v>
      </c>
      <c r="AD96" s="40">
        <v>31244114.469999999</v>
      </c>
      <c r="AE96" s="40">
        <v>31244114.469999999</v>
      </c>
      <c r="AF96" s="40">
        <v>31244114.469999999</v>
      </c>
      <c r="AG96" s="40">
        <v>31244114.469999999</v>
      </c>
      <c r="AH96" s="40">
        <v>19739193.870000001</v>
      </c>
      <c r="AI96" s="40">
        <v>19739193.870000001</v>
      </c>
      <c r="AJ96" s="40">
        <v>19739193.870000001</v>
      </c>
      <c r="AK96" s="40">
        <v>13375640.85</v>
      </c>
      <c r="AL96" s="40">
        <v>10051039.23</v>
      </c>
      <c r="AM96" s="40">
        <v>0</v>
      </c>
      <c r="AN96" s="40">
        <v>13520932.119999999</v>
      </c>
      <c r="AO96" s="40">
        <v>5003489.68</v>
      </c>
      <c r="AP96" s="40">
        <v>24758542.620000001</v>
      </c>
      <c r="AQ96" s="40">
        <v>0</v>
      </c>
      <c r="AR96" s="40">
        <v>747153162.12</v>
      </c>
      <c r="AS96" s="40">
        <v>747153162.12</v>
      </c>
      <c r="AT96" s="40">
        <v>396808306.86000001</v>
      </c>
      <c r="AU96" s="40">
        <v>826758649.22000003</v>
      </c>
      <c r="AV96" s="40">
        <v>826864618.09000003</v>
      </c>
      <c r="AW96" s="40">
        <v>838333509.35000002</v>
      </c>
      <c r="AX96" s="40">
        <v>748346692.34000003</v>
      </c>
      <c r="AY96" s="40">
        <v>748346692.34000003</v>
      </c>
      <c r="AZ96" s="40">
        <v>748197550.34000003</v>
      </c>
      <c r="BA96" s="40">
        <v>748197550.34000003</v>
      </c>
      <c r="BB96" s="40">
        <v>668527882.49000001</v>
      </c>
      <c r="BC96" s="40">
        <v>668527882.49000001</v>
      </c>
      <c r="BD96" s="40">
        <v>665605093.65999997</v>
      </c>
      <c r="BE96" s="40">
        <v>666815227.25</v>
      </c>
      <c r="BF96" s="40">
        <v>567984565.92999995</v>
      </c>
      <c r="BG96" s="40">
        <v>567984565.92999995</v>
      </c>
      <c r="BH96" s="40">
        <v>567984565.94000006</v>
      </c>
      <c r="BI96" s="40">
        <v>567244885.92999995</v>
      </c>
      <c r="BJ96" s="40">
        <v>419337334.51999998</v>
      </c>
      <c r="BK96" s="40">
        <v>418925284.51999998</v>
      </c>
      <c r="BL96" s="40">
        <v>417678847.70999998</v>
      </c>
      <c r="BM96" s="40">
        <v>417678847.70999998</v>
      </c>
      <c r="BN96" s="40">
        <v>284703861.92000002</v>
      </c>
      <c r="BO96" s="40">
        <v>284703861.92000002</v>
      </c>
      <c r="BP96" s="40">
        <v>284703861.92000002</v>
      </c>
      <c r="BQ96" s="40">
        <v>284703861.92000002</v>
      </c>
      <c r="BR96" s="40">
        <v>176995325.03999999</v>
      </c>
      <c r="BS96" s="40">
        <v>175028150.86000001</v>
      </c>
      <c r="BT96" s="40">
        <v>166077140.02000001</v>
      </c>
      <c r="BU96" s="40">
        <v>163213138.47</v>
      </c>
      <c r="BV96" s="40">
        <v>163539774.94999999</v>
      </c>
      <c r="BW96" s="40">
        <v>143804245.41</v>
      </c>
      <c r="BX96" s="40">
        <v>143505737.25</v>
      </c>
      <c r="BY96" s="40">
        <v>144024016.50999999</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c r="A97" s="142" t="s">
        <v>68</v>
      </c>
      <c r="B97" s="40">
        <v>0</v>
      </c>
      <c r="C97" s="40">
        <v>0</v>
      </c>
      <c r="D97" s="40">
        <v>0</v>
      </c>
      <c r="E97" s="40">
        <v>0</v>
      </c>
      <c r="F97" s="40">
        <v>0</v>
      </c>
      <c r="G97" s="40">
        <v>0</v>
      </c>
      <c r="H97" s="40">
        <v>0</v>
      </c>
      <c r="I97" s="40">
        <v>0</v>
      </c>
      <c r="J97" s="40">
        <v>0</v>
      </c>
      <c r="K97" s="40">
        <v>0</v>
      </c>
      <c r="L97" s="40">
        <v>0</v>
      </c>
      <c r="M97" s="40">
        <v>0</v>
      </c>
      <c r="N97" s="40">
        <v>0</v>
      </c>
      <c r="O97" s="40">
        <v>0</v>
      </c>
      <c r="P97" s="40">
        <v>0</v>
      </c>
      <c r="Q97" s="40">
        <v>0</v>
      </c>
      <c r="R97" s="40">
        <v>0</v>
      </c>
      <c r="S97" s="40">
        <v>0</v>
      </c>
      <c r="T97" s="40">
        <v>0</v>
      </c>
      <c r="U97" s="40">
        <v>0</v>
      </c>
      <c r="V97" s="40">
        <v>0</v>
      </c>
      <c r="W97" s="40">
        <v>0</v>
      </c>
      <c r="X97" s="40">
        <v>0</v>
      </c>
      <c r="Y97" s="40">
        <v>0</v>
      </c>
      <c r="Z97" s="40">
        <v>0</v>
      </c>
      <c r="AA97" s="40">
        <v>0</v>
      </c>
      <c r="AB97" s="40">
        <v>0</v>
      </c>
      <c r="AC97" s="40">
        <v>0</v>
      </c>
      <c r="AD97" s="40">
        <v>0</v>
      </c>
      <c r="AE97" s="40">
        <v>0</v>
      </c>
      <c r="AF97" s="40">
        <v>0</v>
      </c>
      <c r="AG97" s="40">
        <v>0</v>
      </c>
      <c r="AH97" s="40">
        <v>0</v>
      </c>
      <c r="AI97" s="40">
        <v>0</v>
      </c>
      <c r="AJ97" s="40">
        <v>0</v>
      </c>
      <c r="AK97" s="40">
        <v>0</v>
      </c>
      <c r="AL97" s="40">
        <v>0</v>
      </c>
      <c r="AM97" s="40">
        <v>0</v>
      </c>
      <c r="AN97" s="40">
        <v>0</v>
      </c>
      <c r="AO97" s="40">
        <v>0</v>
      </c>
      <c r="AP97" s="40">
        <v>0</v>
      </c>
      <c r="AQ97" s="40">
        <v>0</v>
      </c>
      <c r="AR97" s="40">
        <v>0</v>
      </c>
      <c r="AS97" s="40">
        <v>0</v>
      </c>
      <c r="AT97" s="40">
        <v>0</v>
      </c>
      <c r="AU97" s="40">
        <v>0</v>
      </c>
      <c r="AV97" s="40">
        <v>0</v>
      </c>
      <c r="AW97" s="40">
        <v>0</v>
      </c>
      <c r="AX97" s="40">
        <v>0</v>
      </c>
      <c r="AY97" s="40">
        <v>0</v>
      </c>
      <c r="AZ97" s="40">
        <v>0</v>
      </c>
      <c r="BA97" s="40">
        <v>0</v>
      </c>
      <c r="BB97" s="40">
        <v>0</v>
      </c>
      <c r="BC97" s="40">
        <v>0</v>
      </c>
      <c r="BD97" s="40">
        <v>0</v>
      </c>
      <c r="BE97" s="40">
        <v>0</v>
      </c>
      <c r="BF97" s="40">
        <v>0</v>
      </c>
      <c r="BG97" s="40">
        <v>0</v>
      </c>
      <c r="BH97" s="40">
        <v>0</v>
      </c>
      <c r="BI97" s="40">
        <v>0</v>
      </c>
      <c r="BJ97" s="40">
        <v>0</v>
      </c>
      <c r="BK97" s="40">
        <v>0</v>
      </c>
      <c r="BL97" s="40">
        <v>0</v>
      </c>
      <c r="BM97" s="40">
        <v>0</v>
      </c>
      <c r="BN97" s="40">
        <v>0</v>
      </c>
      <c r="BO97" s="40">
        <v>0</v>
      </c>
      <c r="BP97" s="40">
        <v>0</v>
      </c>
      <c r="BQ97" s="40">
        <v>0</v>
      </c>
      <c r="BR97" s="40">
        <v>0</v>
      </c>
      <c r="BS97" s="40">
        <v>0</v>
      </c>
      <c r="BT97" s="40">
        <v>0</v>
      </c>
      <c r="BU97" s="40">
        <v>0</v>
      </c>
      <c r="BV97" s="40">
        <v>0</v>
      </c>
      <c r="BW97" s="40">
        <v>0</v>
      </c>
      <c r="BX97" s="40">
        <v>0</v>
      </c>
      <c r="BY97" s="40">
        <v>0</v>
      </c>
      <c r="BZ97" s="40">
        <v>0</v>
      </c>
      <c r="CA97" s="40">
        <v>0</v>
      </c>
      <c r="CB97" s="40">
        <v>0</v>
      </c>
      <c r="CC97" s="40">
        <v>0</v>
      </c>
      <c r="CD97" s="40">
        <v>0</v>
      </c>
      <c r="CE97" s="40">
        <v>0</v>
      </c>
      <c r="CF97" s="40">
        <v>0</v>
      </c>
      <c r="CG97" s="40">
        <v>0</v>
      </c>
      <c r="CH97" s="40">
        <v>0</v>
      </c>
      <c r="CI97" s="40">
        <v>0</v>
      </c>
      <c r="CJ97" s="40">
        <v>0</v>
      </c>
      <c r="CK97" s="40">
        <v>0</v>
      </c>
      <c r="CL97" s="40">
        <v>0</v>
      </c>
    </row>
    <row r="98" spans="1:90">
      <c r="A98" s="142" t="s">
        <v>69</v>
      </c>
      <c r="B98" s="40">
        <v>4125214325.0599999</v>
      </c>
      <c r="C98" s="40">
        <v>3642965981.21</v>
      </c>
      <c r="D98" s="40">
        <v>3474268224.6100001</v>
      </c>
      <c r="E98" s="40">
        <v>3152076189.9200001</v>
      </c>
      <c r="F98" s="40">
        <v>3061632984.3299999</v>
      </c>
      <c r="G98" s="40">
        <v>2667331501.1100001</v>
      </c>
      <c r="H98" s="40">
        <v>2534033452.54</v>
      </c>
      <c r="I98" s="40">
        <v>2288985858.1700001</v>
      </c>
      <c r="J98" s="40">
        <v>2187084135.5799999</v>
      </c>
      <c r="K98" s="40">
        <v>1855429309.1199999</v>
      </c>
      <c r="L98" s="40">
        <v>1719030939.78</v>
      </c>
      <c r="M98" s="40">
        <v>1524979100.25</v>
      </c>
      <c r="N98" s="40">
        <v>1470067520.0599999</v>
      </c>
      <c r="O98" s="40">
        <v>1207732645.6199999</v>
      </c>
      <c r="P98" s="40">
        <v>1110067648.5</v>
      </c>
      <c r="Q98" s="40">
        <v>1014541768.01</v>
      </c>
      <c r="R98" s="40">
        <v>994597147.72000003</v>
      </c>
      <c r="S98" s="40">
        <v>851189355.33000004</v>
      </c>
      <c r="T98" s="40">
        <v>783979856.85000002</v>
      </c>
      <c r="U98" s="40">
        <v>734040194.26999998</v>
      </c>
      <c r="V98" s="40">
        <v>698777688.49000001</v>
      </c>
      <c r="W98" s="40">
        <v>585048847.23000002</v>
      </c>
      <c r="X98" s="40">
        <v>581226766.09000003</v>
      </c>
      <c r="Y98" s="40">
        <v>533843042.73000002</v>
      </c>
      <c r="Z98" s="40">
        <v>519742937.47000003</v>
      </c>
      <c r="AA98" s="40">
        <v>429492483.57999998</v>
      </c>
      <c r="AB98" s="40">
        <v>416974547.32999998</v>
      </c>
      <c r="AC98" s="40">
        <v>376072495.81</v>
      </c>
      <c r="AD98" s="40">
        <v>362662819.63</v>
      </c>
      <c r="AE98" s="40">
        <v>276617074.88999999</v>
      </c>
      <c r="AF98" s="40">
        <v>249227422.28999999</v>
      </c>
      <c r="AG98" s="40">
        <v>222645755.86000001</v>
      </c>
      <c r="AH98" s="40">
        <v>214374800.87</v>
      </c>
      <c r="AI98" s="40">
        <v>141896554.81</v>
      </c>
      <c r="AJ98" s="40">
        <v>96012747.620000005</v>
      </c>
      <c r="AK98" s="40">
        <v>90381231.090000004</v>
      </c>
      <c r="AL98" s="40">
        <v>50541111.759999998</v>
      </c>
      <c r="AM98" s="40">
        <v>0</v>
      </c>
      <c r="AN98" s="40">
        <v>112038259.65000001</v>
      </c>
      <c r="AO98" s="40">
        <v>54339534.890000001</v>
      </c>
      <c r="AP98" s="40">
        <v>62410895.600000001</v>
      </c>
      <c r="AQ98" s="40">
        <v>0</v>
      </c>
      <c r="AR98" s="40">
        <v>980521327.10000002</v>
      </c>
      <c r="AS98" s="40">
        <v>848115182.62</v>
      </c>
      <c r="AT98" s="40">
        <v>1118613055.72</v>
      </c>
      <c r="AU98" s="40">
        <v>525357157.43000001</v>
      </c>
      <c r="AV98" s="40">
        <v>403461761.73000002</v>
      </c>
      <c r="AW98" s="40">
        <v>371544386</v>
      </c>
      <c r="AX98" s="40">
        <v>363429189.26999998</v>
      </c>
      <c r="AY98" s="40">
        <v>244467864.97999999</v>
      </c>
      <c r="AZ98" s="40">
        <v>254618309.40000001</v>
      </c>
      <c r="BA98" s="40">
        <v>192812684.94999999</v>
      </c>
      <c r="BB98" s="40">
        <v>292526515.91000003</v>
      </c>
      <c r="BC98" s="40">
        <v>281230052.56999999</v>
      </c>
      <c r="BD98" s="40">
        <v>406650004.85000002</v>
      </c>
      <c r="BE98" s="40">
        <v>334116866.01999998</v>
      </c>
      <c r="BF98" s="40">
        <v>445681844.19</v>
      </c>
      <c r="BG98" s="40">
        <v>455559933.64999998</v>
      </c>
      <c r="BH98" s="40">
        <v>344656493.63999999</v>
      </c>
      <c r="BI98" s="40">
        <v>264614110.94</v>
      </c>
      <c r="BJ98" s="40">
        <v>363358290.55000001</v>
      </c>
      <c r="BK98" s="40">
        <v>278089580.66000003</v>
      </c>
      <c r="BL98" s="40">
        <v>133770782.09999999</v>
      </c>
      <c r="BM98" s="40">
        <v>119842474.04000001</v>
      </c>
      <c r="BN98" s="40">
        <v>257284974.88</v>
      </c>
      <c r="BO98" s="40">
        <v>170190260.5</v>
      </c>
      <c r="BP98" s="40">
        <v>105853126.12</v>
      </c>
      <c r="BQ98" s="40">
        <v>36818416.619999997</v>
      </c>
      <c r="BR98" s="40">
        <v>164751884.61000001</v>
      </c>
      <c r="BS98" s="40">
        <v>24363807.969999999</v>
      </c>
      <c r="BT98" s="40">
        <v>241854991.44</v>
      </c>
      <c r="BU98" s="40">
        <v>99358862.480000004</v>
      </c>
      <c r="BV98" s="40">
        <v>189774679.28999999</v>
      </c>
      <c r="BW98" s="40">
        <v>110559227.73</v>
      </c>
      <c r="BX98" s="40">
        <v>92578090.409999996</v>
      </c>
      <c r="BY98" s="40">
        <v>105677677.75</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c r="A99" s="142" t="s">
        <v>70</v>
      </c>
      <c r="B99" s="40">
        <v>0</v>
      </c>
      <c r="C99" s="40">
        <v>0</v>
      </c>
      <c r="D99" s="40">
        <v>6000000</v>
      </c>
      <c r="E99" s="40">
        <v>0</v>
      </c>
      <c r="F99" s="40">
        <v>0</v>
      </c>
      <c r="G99" s="40">
        <v>0</v>
      </c>
      <c r="H99" s="40">
        <v>10000000</v>
      </c>
      <c r="I99" s="40">
        <v>0</v>
      </c>
      <c r="J99" s="40">
        <v>0</v>
      </c>
      <c r="K99" s="40">
        <v>0</v>
      </c>
      <c r="L99" s="40">
        <v>8280000</v>
      </c>
      <c r="M99" s="40">
        <v>0</v>
      </c>
      <c r="N99" s="40">
        <v>0</v>
      </c>
      <c r="O99" s="40">
        <v>0</v>
      </c>
      <c r="P99" s="40">
        <v>1000000</v>
      </c>
      <c r="Q99" s="40">
        <v>0</v>
      </c>
      <c r="R99" s="40">
        <v>0</v>
      </c>
      <c r="S99" s="40">
        <v>0</v>
      </c>
      <c r="T99" s="40">
        <v>0</v>
      </c>
      <c r="U99" s="40">
        <v>0</v>
      </c>
      <c r="V99" s="40">
        <v>0</v>
      </c>
      <c r="W99" s="40">
        <v>0</v>
      </c>
      <c r="X99" s="40">
        <v>0</v>
      </c>
      <c r="Y99" s="40">
        <v>0</v>
      </c>
      <c r="Z99" s="40">
        <v>0</v>
      </c>
      <c r="AA99" s="40">
        <v>0</v>
      </c>
      <c r="AB99" s="40">
        <v>0</v>
      </c>
      <c r="AC99" s="40">
        <v>0</v>
      </c>
      <c r="AD99" s="40">
        <v>0</v>
      </c>
      <c r="AE99" s="40">
        <v>0</v>
      </c>
      <c r="AF99" s="40">
        <v>0</v>
      </c>
      <c r="AG99" s="40">
        <v>0</v>
      </c>
      <c r="AH99" s="40">
        <v>0</v>
      </c>
      <c r="AI99" s="40">
        <v>0</v>
      </c>
      <c r="AJ99" s="40">
        <v>0</v>
      </c>
      <c r="AK99" s="40">
        <v>3150000</v>
      </c>
      <c r="AL99" s="40">
        <v>7287500</v>
      </c>
      <c r="AM99" s="40">
        <v>0</v>
      </c>
      <c r="AN99" s="40">
        <v>4131556.94</v>
      </c>
      <c r="AO99" s="40">
        <v>0</v>
      </c>
      <c r="AP99" s="40">
        <v>0</v>
      </c>
      <c r="AQ99" s="40">
        <v>0</v>
      </c>
      <c r="AR99" s="40">
        <v>43213634.93</v>
      </c>
      <c r="AS99" s="40">
        <v>44288109.770000003</v>
      </c>
      <c r="AT99" s="40">
        <v>54341932.829999998</v>
      </c>
      <c r="AU99" s="40">
        <v>319264432.52999997</v>
      </c>
      <c r="AV99" s="40">
        <v>33902616.829999998</v>
      </c>
      <c r="AW99" s="40">
        <v>33902616.829999998</v>
      </c>
      <c r="AX99" s="40">
        <v>179475468.03</v>
      </c>
      <c r="AY99" s="40">
        <v>299373482.26999998</v>
      </c>
      <c r="AZ99" s="40">
        <v>15082286.01</v>
      </c>
      <c r="BA99" s="40">
        <v>10591636.66</v>
      </c>
      <c r="BB99" s="40">
        <v>27228651.460000001</v>
      </c>
      <c r="BC99" s="40">
        <v>215651038.53999999</v>
      </c>
      <c r="BD99" s="40">
        <v>25537143.440000001</v>
      </c>
      <c r="BE99" s="40">
        <v>19472806.489999998</v>
      </c>
      <c r="BF99" s="40">
        <v>19698608.93</v>
      </c>
      <c r="BG99" s="40">
        <v>232494010.44</v>
      </c>
      <c r="BH99" s="40">
        <v>19179643.98</v>
      </c>
      <c r="BI99" s="40">
        <v>16065471.57</v>
      </c>
      <c r="BJ99" s="40">
        <v>43569214.75</v>
      </c>
      <c r="BK99" s="40">
        <v>246368290.06999999</v>
      </c>
      <c r="BL99" s="40">
        <v>91578714.030000001</v>
      </c>
      <c r="BM99" s="40">
        <v>27851089.530000001</v>
      </c>
      <c r="BN99" s="40">
        <v>39662609.43</v>
      </c>
      <c r="BO99" s="40">
        <v>283532691.08999997</v>
      </c>
      <c r="BP99" s="40">
        <v>82394943.739999995</v>
      </c>
      <c r="BQ99" s="40">
        <v>94133175.359999999</v>
      </c>
      <c r="BR99" s="40">
        <v>262523853.59999999</v>
      </c>
      <c r="BS99" s="40">
        <v>175655544.66</v>
      </c>
      <c r="BT99" s="40">
        <v>172517845.40000001</v>
      </c>
      <c r="BU99" s="40">
        <v>67785291.349999994</v>
      </c>
      <c r="BV99" s="40">
        <v>51135992.259999998</v>
      </c>
      <c r="BW99" s="40">
        <v>13917863.050000001</v>
      </c>
      <c r="BX99" s="40">
        <v>0</v>
      </c>
      <c r="BY99" s="40">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c r="A100" s="142"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42" t="s">
        <v>71</v>
      </c>
      <c r="B101" s="40">
        <v>0</v>
      </c>
      <c r="C101" s="40">
        <v>0</v>
      </c>
      <c r="D101" s="40">
        <v>0</v>
      </c>
      <c r="E101" s="40">
        <v>0</v>
      </c>
      <c r="F101" s="40">
        <v>0</v>
      </c>
      <c r="G101" s="40">
        <v>0</v>
      </c>
      <c r="H101" s="40">
        <v>0</v>
      </c>
      <c r="I101" s="40">
        <v>0</v>
      </c>
      <c r="J101" s="40">
        <v>0</v>
      </c>
      <c r="K101" s="40">
        <v>0</v>
      </c>
      <c r="L101" s="40">
        <v>0</v>
      </c>
      <c r="M101" s="40">
        <v>0</v>
      </c>
      <c r="N101" s="40">
        <v>0</v>
      </c>
      <c r="O101" s="40">
        <v>0</v>
      </c>
      <c r="P101" s="40">
        <v>0</v>
      </c>
      <c r="Q101" s="40">
        <v>0</v>
      </c>
      <c r="R101" s="40">
        <v>0</v>
      </c>
      <c r="S101" s="40">
        <v>0</v>
      </c>
      <c r="T101" s="40">
        <v>0</v>
      </c>
      <c r="U101" s="40">
        <v>0</v>
      </c>
      <c r="V101" s="40">
        <v>0</v>
      </c>
      <c r="W101" s="40">
        <v>0</v>
      </c>
      <c r="X101" s="40">
        <v>0</v>
      </c>
      <c r="Y101" s="40">
        <v>0</v>
      </c>
      <c r="Z101" s="40">
        <v>0</v>
      </c>
      <c r="AA101" s="40">
        <v>0</v>
      </c>
      <c r="AB101" s="40">
        <v>0</v>
      </c>
      <c r="AC101" s="40">
        <v>0</v>
      </c>
      <c r="AD101" s="40">
        <v>0</v>
      </c>
      <c r="AE101" s="40">
        <v>0</v>
      </c>
      <c r="AF101" s="40">
        <v>0</v>
      </c>
      <c r="AG101" s="40">
        <v>0</v>
      </c>
      <c r="AH101" s="40">
        <v>0</v>
      </c>
      <c r="AI101" s="40">
        <v>0</v>
      </c>
      <c r="AJ101" s="40">
        <v>0</v>
      </c>
      <c r="AK101" s="40">
        <v>0</v>
      </c>
      <c r="AL101" s="40">
        <v>0</v>
      </c>
      <c r="AM101" s="40">
        <v>0</v>
      </c>
      <c r="AN101" s="40">
        <v>0</v>
      </c>
      <c r="AO101" s="40">
        <v>0</v>
      </c>
      <c r="AP101" s="40">
        <v>0</v>
      </c>
      <c r="AQ101" s="40">
        <v>0</v>
      </c>
      <c r="AR101" s="40">
        <v>0</v>
      </c>
      <c r="AS101" s="40">
        <v>0</v>
      </c>
      <c r="AT101" s="40">
        <v>0</v>
      </c>
      <c r="AU101" s="40">
        <v>0</v>
      </c>
      <c r="AV101" s="40">
        <v>0</v>
      </c>
      <c r="AW101" s="40">
        <v>0</v>
      </c>
      <c r="AX101" s="40">
        <v>0</v>
      </c>
      <c r="AY101" s="40">
        <v>0</v>
      </c>
      <c r="AZ101" s="40">
        <v>0</v>
      </c>
      <c r="BA101" s="40">
        <v>0</v>
      </c>
      <c r="BB101" s="40">
        <v>0</v>
      </c>
      <c r="BC101" s="40">
        <v>0</v>
      </c>
      <c r="BD101" s="40">
        <v>0</v>
      </c>
      <c r="BE101" s="40">
        <v>0</v>
      </c>
      <c r="BF101" s="40">
        <v>0</v>
      </c>
      <c r="BG101" s="40">
        <v>0</v>
      </c>
      <c r="BH101" s="40">
        <v>0</v>
      </c>
      <c r="BI101" s="40">
        <v>0</v>
      </c>
      <c r="BJ101" s="40">
        <v>0</v>
      </c>
      <c r="BK101" s="40">
        <v>0</v>
      </c>
      <c r="BL101" s="40">
        <v>0</v>
      </c>
      <c r="BM101" s="40">
        <v>0</v>
      </c>
      <c r="BN101" s="40">
        <v>0</v>
      </c>
      <c r="BO101" s="40">
        <v>0</v>
      </c>
      <c r="BP101" s="40">
        <v>0</v>
      </c>
      <c r="BQ101" s="40">
        <v>0</v>
      </c>
      <c r="BR101" s="40">
        <v>0</v>
      </c>
      <c r="BS101" s="40">
        <v>0</v>
      </c>
      <c r="BT101" s="40">
        <v>0</v>
      </c>
      <c r="BU101" s="40">
        <v>0</v>
      </c>
      <c r="BV101" s="40">
        <v>0</v>
      </c>
      <c r="BW101" s="40"/>
      <c r="BX101" s="40"/>
      <c r="BY101" s="40"/>
      <c r="BZ101" s="40"/>
      <c r="CA101" s="40"/>
      <c r="CB101" s="40"/>
      <c r="CC101" s="40"/>
      <c r="CD101" s="40"/>
      <c r="CE101" s="40"/>
      <c r="CF101" s="40"/>
      <c r="CG101" s="40"/>
      <c r="CH101" s="40"/>
      <c r="CI101" s="40"/>
      <c r="CJ101" s="40"/>
      <c r="CK101" s="40"/>
      <c r="CL101" s="40"/>
    </row>
    <row r="102" spans="1:90">
      <c r="A102" s="142" t="s">
        <v>72</v>
      </c>
      <c r="B102" s="40">
        <v>8292095788.21</v>
      </c>
      <c r="C102" s="40">
        <v>7797913031.5</v>
      </c>
      <c r="D102" s="40">
        <v>7624008223.5299997</v>
      </c>
      <c r="E102" s="40">
        <v>7330347174.04</v>
      </c>
      <c r="F102" s="40">
        <v>7193728908.9899998</v>
      </c>
      <c r="G102" s="40">
        <v>6800863193.3500004</v>
      </c>
      <c r="H102" s="40">
        <v>6665331178.0100002</v>
      </c>
      <c r="I102" s="40">
        <v>6404173785.5600004</v>
      </c>
      <c r="J102" s="40">
        <v>6265330283.3800001</v>
      </c>
      <c r="K102" s="40">
        <v>5933496990.4300003</v>
      </c>
      <c r="L102" s="40">
        <v>5796921321.0900002</v>
      </c>
      <c r="M102" s="40">
        <v>5602580884.3999996</v>
      </c>
      <c r="N102" s="40">
        <v>4889076527.7700005</v>
      </c>
      <c r="O102" s="40">
        <v>3638371953.3400002</v>
      </c>
      <c r="P102" s="40">
        <v>3540300181.23</v>
      </c>
      <c r="Q102" s="40">
        <v>3444422515.73</v>
      </c>
      <c r="R102" s="40">
        <v>3399319323.4200001</v>
      </c>
      <c r="S102" s="40">
        <v>3255111531.02</v>
      </c>
      <c r="T102" s="40">
        <v>3187347232.5300002</v>
      </c>
      <c r="U102" s="40">
        <v>3136607569.9400001</v>
      </c>
      <c r="V102" s="40">
        <v>3077733383.98</v>
      </c>
      <c r="W102" s="40">
        <v>2962611042.7199998</v>
      </c>
      <c r="X102" s="40">
        <v>2934467881.5799999</v>
      </c>
      <c r="Y102" s="40">
        <v>2887084158.2199998</v>
      </c>
      <c r="Z102" s="40">
        <v>2848128733.9000001</v>
      </c>
      <c r="AA102" s="40">
        <v>2757878280.0100002</v>
      </c>
      <c r="AB102" s="40">
        <v>2745360343.7600002</v>
      </c>
      <c r="AC102" s="40">
        <v>2704458292.2399998</v>
      </c>
      <c r="AD102" s="40">
        <v>2672656786.1900001</v>
      </c>
      <c r="AE102" s="40">
        <v>2586611041.4499998</v>
      </c>
      <c r="AF102" s="40">
        <v>2559221388.8499999</v>
      </c>
      <c r="AG102" s="40">
        <v>2532639722.4200001</v>
      </c>
      <c r="AH102" s="40">
        <v>384442846.82999998</v>
      </c>
      <c r="AI102" s="40">
        <v>311964600.76999998</v>
      </c>
      <c r="AJ102" s="40">
        <v>266080793.58000001</v>
      </c>
      <c r="AK102" s="40">
        <v>164106871.94</v>
      </c>
      <c r="AL102" s="40">
        <v>120942150.98999999</v>
      </c>
      <c r="AM102" s="40">
        <v>0</v>
      </c>
      <c r="AN102" s="40">
        <v>233767245.90000001</v>
      </c>
      <c r="AO102" s="40">
        <v>156685426.28</v>
      </c>
      <c r="AP102" s="40">
        <v>104809883.55</v>
      </c>
      <c r="AQ102" s="40">
        <v>0</v>
      </c>
      <c r="AR102" s="40">
        <v>4190628054.0300002</v>
      </c>
      <c r="AS102" s="40">
        <v>4064286599.1199999</v>
      </c>
      <c r="AT102" s="40">
        <v>3989341897.48</v>
      </c>
      <c r="AU102" s="40">
        <v>3813591525.6199999</v>
      </c>
      <c r="AV102" s="40">
        <v>3659883322.9499998</v>
      </c>
      <c r="AW102" s="40">
        <v>3638341267.0599999</v>
      </c>
      <c r="AX102" s="40">
        <v>3539015570.1799998</v>
      </c>
      <c r="AY102" s="40">
        <v>3421458575.0700002</v>
      </c>
      <c r="AZ102" s="40">
        <v>3431964940.5599999</v>
      </c>
      <c r="BA102" s="40">
        <v>3370999396.0100002</v>
      </c>
      <c r="BB102" s="40">
        <v>3396914722.2199998</v>
      </c>
      <c r="BC102" s="40">
        <v>3385596561.1399999</v>
      </c>
      <c r="BD102" s="40">
        <v>3507956785.8600001</v>
      </c>
      <c r="BE102" s="40">
        <v>3436633780.6199999</v>
      </c>
      <c r="BF102" s="40">
        <v>3437811344.4899998</v>
      </c>
      <c r="BG102" s="40">
        <v>3446282917.3200002</v>
      </c>
      <c r="BH102" s="40">
        <v>3334183281.0999999</v>
      </c>
      <c r="BI102" s="40">
        <v>3253401218.4899998</v>
      </c>
      <c r="BJ102" s="40">
        <v>3188136701.4200001</v>
      </c>
      <c r="BK102" s="40">
        <v>3102411840.3600001</v>
      </c>
      <c r="BL102" s="40">
        <v>2956796260.9899998</v>
      </c>
      <c r="BM102" s="40">
        <v>2939782965.54</v>
      </c>
      <c r="BN102" s="40">
        <v>2938700204.0999999</v>
      </c>
      <c r="BO102" s="40">
        <v>2850988639.3499999</v>
      </c>
      <c r="BP102" s="40">
        <v>2784318534.5599999</v>
      </c>
      <c r="BQ102" s="40">
        <v>2714715040.6300001</v>
      </c>
      <c r="BR102" s="40">
        <v>2728596644.7199998</v>
      </c>
      <c r="BS102" s="40">
        <v>2591080115.2800002</v>
      </c>
      <c r="BT102" s="40">
        <v>2791716742.6399999</v>
      </c>
      <c r="BU102" s="40">
        <v>2645724841.4299998</v>
      </c>
      <c r="BV102" s="40">
        <v>1347281958.8599999</v>
      </c>
      <c r="BW102" s="40">
        <v>1248311269.76</v>
      </c>
      <c r="BX102" s="40">
        <v>1229599139.29</v>
      </c>
      <c r="BY102" s="40">
        <v>1243135953.28</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c r="A103" s="142" t="s">
        <v>73</v>
      </c>
      <c r="B103" s="40">
        <v>254508028.22</v>
      </c>
      <c r="C103" s="40">
        <v>210008212.22999999</v>
      </c>
      <c r="D103" s="40">
        <v>138765679.31</v>
      </c>
      <c r="E103" s="40">
        <v>147431868</v>
      </c>
      <c r="F103" s="40">
        <v>153231934.53999999</v>
      </c>
      <c r="G103" s="40">
        <v>149440064.44</v>
      </c>
      <c r="H103" s="40">
        <v>144553369.09</v>
      </c>
      <c r="I103" s="40">
        <v>157274426.94</v>
      </c>
      <c r="J103" s="40">
        <v>110416396.65000001</v>
      </c>
      <c r="K103" s="40">
        <v>101486376.84</v>
      </c>
      <c r="L103" s="40">
        <v>97551319.569999993</v>
      </c>
      <c r="M103" s="40">
        <v>111473356.7</v>
      </c>
      <c r="N103" s="40">
        <v>106953021.70999999</v>
      </c>
      <c r="O103" s="40">
        <v>98547935.870000005</v>
      </c>
      <c r="P103" s="40">
        <v>68655982.620000005</v>
      </c>
      <c r="Q103" s="40">
        <v>69925623.439999998</v>
      </c>
      <c r="R103" s="40">
        <v>69029528.239999995</v>
      </c>
      <c r="S103" s="40">
        <v>46585081.670000002</v>
      </c>
      <c r="T103" s="40">
        <v>45707089</v>
      </c>
      <c r="U103" s="40">
        <v>45743539.609999999</v>
      </c>
      <c r="V103" s="40">
        <v>45692532.380000003</v>
      </c>
      <c r="W103" s="40">
        <v>45721063.659999996</v>
      </c>
      <c r="X103" s="40">
        <v>45304754.490000002</v>
      </c>
      <c r="Y103" s="40">
        <v>45405385.450000003</v>
      </c>
      <c r="Z103" s="40">
        <v>0</v>
      </c>
      <c r="AA103" s="40">
        <v>0</v>
      </c>
      <c r="AB103" s="40">
        <v>0</v>
      </c>
      <c r="AC103" s="40">
        <v>0</v>
      </c>
      <c r="AD103" s="40">
        <v>0</v>
      </c>
      <c r="AE103" s="40">
        <v>0</v>
      </c>
      <c r="AF103" s="40">
        <v>0</v>
      </c>
      <c r="AG103" s="40">
        <v>0</v>
      </c>
      <c r="AH103" s="40">
        <v>0</v>
      </c>
      <c r="AI103" s="40">
        <v>0</v>
      </c>
      <c r="AJ103" s="40">
        <v>0</v>
      </c>
      <c r="AK103" s="40">
        <v>11453094.58</v>
      </c>
      <c r="AL103" s="40">
        <v>8587693.6500000004</v>
      </c>
      <c r="AM103" s="40">
        <v>0</v>
      </c>
      <c r="AN103" s="40">
        <v>4969470.03</v>
      </c>
      <c r="AO103" s="40">
        <v>17453819.5</v>
      </c>
      <c r="AP103" s="40">
        <v>1702092.78</v>
      </c>
      <c r="AQ103" s="40">
        <v>0</v>
      </c>
      <c r="AR103" s="40">
        <v>1665777839.47</v>
      </c>
      <c r="AS103" s="40">
        <v>1594466336.1900001</v>
      </c>
      <c r="AT103" s="40">
        <v>1568055288.3199999</v>
      </c>
      <c r="AU103" s="40">
        <v>1480593596.3399999</v>
      </c>
      <c r="AV103" s="40">
        <v>1616917142.97</v>
      </c>
      <c r="AW103" s="40">
        <v>1543511977.0999999</v>
      </c>
      <c r="AX103" s="40">
        <v>1472896083.49</v>
      </c>
      <c r="AY103" s="40">
        <v>1398817616.9100001</v>
      </c>
      <c r="AZ103" s="40">
        <v>1578373162.75</v>
      </c>
      <c r="BA103" s="40">
        <v>1524310184.53</v>
      </c>
      <c r="BB103" s="40">
        <v>1491655606.1900001</v>
      </c>
      <c r="BC103" s="40">
        <v>1422004901.4200001</v>
      </c>
      <c r="BD103" s="40">
        <v>1560864241.5899999</v>
      </c>
      <c r="BE103" s="40">
        <v>1490119769.49</v>
      </c>
      <c r="BF103" s="40">
        <v>1370488198.45</v>
      </c>
      <c r="BG103" s="40">
        <v>1305115860.6900001</v>
      </c>
      <c r="BH103" s="40">
        <v>1471670374.79</v>
      </c>
      <c r="BI103" s="40">
        <v>1394732453.79</v>
      </c>
      <c r="BJ103" s="40">
        <v>1300805778.96</v>
      </c>
      <c r="BK103" s="40">
        <v>1190501693.0799999</v>
      </c>
      <c r="BL103" s="40">
        <v>1333793293.0699999</v>
      </c>
      <c r="BM103" s="40">
        <v>1265998167.1800001</v>
      </c>
      <c r="BN103" s="40">
        <v>1186619907.7</v>
      </c>
      <c r="BO103" s="40">
        <v>1103039324.54</v>
      </c>
      <c r="BP103" s="40">
        <v>1204158783.23</v>
      </c>
      <c r="BQ103" s="40">
        <v>1161214127.53</v>
      </c>
      <c r="BR103" s="40">
        <v>1066774809.54</v>
      </c>
      <c r="BS103" s="40">
        <v>1008461505.29</v>
      </c>
      <c r="BT103" s="40">
        <v>938966019.15999997</v>
      </c>
      <c r="BU103" s="40">
        <v>952340253.22000003</v>
      </c>
      <c r="BV103" s="40">
        <v>843905400.62</v>
      </c>
      <c r="BW103" s="40">
        <v>860297515.53999996</v>
      </c>
      <c r="BX103" s="40">
        <v>0</v>
      </c>
      <c r="BY103" s="40">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c r="A104" s="142"/>
      <c r="B104" s="26"/>
      <c r="C104" s="26"/>
      <c r="D104" s="26"/>
      <c r="E104" s="26"/>
      <c r="F104" s="26"/>
      <c r="G104" s="26"/>
      <c r="H104" s="26"/>
      <c r="I104" s="26"/>
      <c r="J104" s="26"/>
      <c r="K104" s="26"/>
      <c r="L104" s="23"/>
    </row>
    <row r="105" spans="1:90" hidden="1">
      <c r="A105" s="142"/>
      <c r="B105" s="26"/>
      <c r="C105" s="26"/>
      <c r="D105" s="26"/>
      <c r="E105" s="26"/>
      <c r="F105" s="26"/>
      <c r="G105" s="26"/>
      <c r="H105" s="26"/>
      <c r="I105" s="26"/>
      <c r="J105" s="26"/>
      <c r="K105" s="26"/>
      <c r="L105" s="23"/>
    </row>
    <row r="106" spans="1:90" hidden="1">
      <c r="A106" s="142"/>
      <c r="B106" s="26"/>
      <c r="C106" s="26"/>
      <c r="D106" s="26"/>
      <c r="E106" s="26"/>
      <c r="F106" s="26"/>
      <c r="G106" s="26"/>
      <c r="H106" s="26"/>
      <c r="I106" s="26"/>
      <c r="J106" s="26"/>
      <c r="K106" s="26"/>
      <c r="L106" s="23"/>
    </row>
    <row r="107" spans="1:90" s="5" customFormat="1">
      <c r="A107" s="143" t="s">
        <v>74</v>
      </c>
      <c r="B107" s="33">
        <f>B102+B103</f>
        <v>8546603816.4300003</v>
      </c>
      <c r="C107" s="33">
        <f>C102+C103</f>
        <v>8007921243.7299995</v>
      </c>
      <c r="D107" s="33">
        <f>D102+D103</f>
        <v>7762773902.8400002</v>
      </c>
      <c r="E107" s="33">
        <f>E102+E103</f>
        <v>7477779042.04</v>
      </c>
      <c r="F107" s="33">
        <f t="shared" ref="F107:BQ107" si="20">F102+F103</f>
        <v>7346960843.5299997</v>
      </c>
      <c r="G107" s="33">
        <f t="shared" si="20"/>
        <v>6950303257.79</v>
      </c>
      <c r="H107" s="33">
        <f t="shared" si="20"/>
        <v>6809884547.1000004</v>
      </c>
      <c r="I107" s="33">
        <f t="shared" si="20"/>
        <v>6561448212.5</v>
      </c>
      <c r="J107" s="33">
        <f t="shared" si="20"/>
        <v>6375746680.0299997</v>
      </c>
      <c r="K107" s="33">
        <f t="shared" si="20"/>
        <v>6034983367.2700005</v>
      </c>
      <c r="L107" s="33">
        <f t="shared" si="20"/>
        <v>5894472640.6599998</v>
      </c>
      <c r="M107" s="33">
        <f t="shared" si="20"/>
        <v>5714054241.0999994</v>
      </c>
      <c r="N107" s="33">
        <f t="shared" si="20"/>
        <v>4996029549.4800005</v>
      </c>
      <c r="O107" s="33">
        <f t="shared" si="20"/>
        <v>3736919889.21</v>
      </c>
      <c r="P107" s="33">
        <f t="shared" si="20"/>
        <v>3608956163.8499999</v>
      </c>
      <c r="Q107" s="33">
        <f t="shared" si="20"/>
        <v>3514348139.1700001</v>
      </c>
      <c r="R107" s="33">
        <f t="shared" si="20"/>
        <v>3468348851.6599998</v>
      </c>
      <c r="S107" s="33">
        <f t="shared" si="20"/>
        <v>3301696612.6900001</v>
      </c>
      <c r="T107" s="33">
        <f t="shared" si="20"/>
        <v>3233054321.5300002</v>
      </c>
      <c r="U107" s="33">
        <f t="shared" si="20"/>
        <v>3182351109.5500002</v>
      </c>
      <c r="V107" s="33">
        <f t="shared" si="20"/>
        <v>3123425916.3600001</v>
      </c>
      <c r="W107" s="33">
        <f t="shared" si="20"/>
        <v>3008332106.3799996</v>
      </c>
      <c r="X107" s="33">
        <f t="shared" si="20"/>
        <v>2979772636.0699997</v>
      </c>
      <c r="Y107" s="33">
        <f t="shared" si="20"/>
        <v>2932489543.6699996</v>
      </c>
      <c r="Z107" s="33">
        <f t="shared" si="20"/>
        <v>2848128733.9000001</v>
      </c>
      <c r="AA107" s="33">
        <f t="shared" si="20"/>
        <v>2757878280.0100002</v>
      </c>
      <c r="AB107" s="33">
        <f t="shared" si="20"/>
        <v>2745360343.7600002</v>
      </c>
      <c r="AC107" s="33">
        <f t="shared" si="20"/>
        <v>2704458292.2399998</v>
      </c>
      <c r="AD107" s="33">
        <f t="shared" si="20"/>
        <v>2672656786.1900001</v>
      </c>
      <c r="AE107" s="33">
        <f t="shared" si="20"/>
        <v>2586611041.4499998</v>
      </c>
      <c r="AF107" s="33">
        <f t="shared" si="20"/>
        <v>2559221388.8499999</v>
      </c>
      <c r="AG107" s="33">
        <f t="shared" si="20"/>
        <v>2532639722.4200001</v>
      </c>
      <c r="AH107" s="33">
        <f t="shared" si="20"/>
        <v>384442846.82999998</v>
      </c>
      <c r="AI107" s="33">
        <f t="shared" si="20"/>
        <v>311964600.76999998</v>
      </c>
      <c r="AJ107" s="33">
        <f t="shared" si="20"/>
        <v>266080793.58000001</v>
      </c>
      <c r="AK107" s="33">
        <f t="shared" si="20"/>
        <v>175559966.52000001</v>
      </c>
      <c r="AL107" s="33">
        <f t="shared" si="20"/>
        <v>129529844.64</v>
      </c>
      <c r="AM107" s="33">
        <f t="shared" si="20"/>
        <v>0</v>
      </c>
      <c r="AN107" s="33">
        <f t="shared" si="20"/>
        <v>238736715.93000001</v>
      </c>
      <c r="AO107" s="33">
        <f t="shared" si="20"/>
        <v>174139245.78</v>
      </c>
      <c r="AP107" s="33">
        <f t="shared" si="20"/>
        <v>106511976.33</v>
      </c>
      <c r="AQ107" s="33">
        <f t="shared" si="20"/>
        <v>0</v>
      </c>
      <c r="AR107" s="33">
        <f t="shared" si="20"/>
        <v>5856405893.5</v>
      </c>
      <c r="AS107" s="33">
        <f t="shared" si="20"/>
        <v>5658752935.3099995</v>
      </c>
      <c r="AT107" s="33">
        <f t="shared" si="20"/>
        <v>5557397185.8000002</v>
      </c>
      <c r="AU107" s="33">
        <f t="shared" si="20"/>
        <v>5294185121.96</v>
      </c>
      <c r="AV107" s="33">
        <f t="shared" si="20"/>
        <v>5276800465.9200001</v>
      </c>
      <c r="AW107" s="33">
        <f t="shared" si="20"/>
        <v>5181853244.1599998</v>
      </c>
      <c r="AX107" s="33">
        <f t="shared" si="20"/>
        <v>5011911653.6700001</v>
      </c>
      <c r="AY107" s="33">
        <f t="shared" si="20"/>
        <v>4820276191.9800005</v>
      </c>
      <c r="AZ107" s="33">
        <f t="shared" si="20"/>
        <v>5010338103.3099995</v>
      </c>
      <c r="BA107" s="33">
        <f t="shared" si="20"/>
        <v>4895309580.54</v>
      </c>
      <c r="BB107" s="33">
        <f t="shared" si="20"/>
        <v>4888570328.4099998</v>
      </c>
      <c r="BC107" s="33">
        <f t="shared" si="20"/>
        <v>4807601462.5599995</v>
      </c>
      <c r="BD107" s="33">
        <f t="shared" si="20"/>
        <v>5068821027.4499998</v>
      </c>
      <c r="BE107" s="33">
        <f t="shared" si="20"/>
        <v>4926753550.1099997</v>
      </c>
      <c r="BF107" s="33">
        <f t="shared" si="20"/>
        <v>4808299542.9399996</v>
      </c>
      <c r="BG107" s="33">
        <f t="shared" si="20"/>
        <v>4751398778.0100002</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c r="A108" s="144" t="s">
        <v>75</v>
      </c>
      <c r="B108" s="38">
        <f>SUM(B89+B107)</f>
        <v>8546603816.4300003</v>
      </c>
      <c r="C108" s="38">
        <f t="shared" ref="C108:BN108" si="22">SUM(C89+C107)</f>
        <v>8108039993.7299995</v>
      </c>
      <c r="D108" s="38">
        <f t="shared" si="22"/>
        <v>7862904527.8400002</v>
      </c>
      <c r="E108" s="38">
        <f>E107-E89</f>
        <v>7277517792.04</v>
      </c>
      <c r="F108" s="38">
        <f t="shared" si="22"/>
        <v>7547198343.5299997</v>
      </c>
      <c r="G108" s="38">
        <f t="shared" si="22"/>
        <v>7220623882.79</v>
      </c>
      <c r="H108" s="38">
        <f t="shared" si="22"/>
        <v>7110276422.1000004</v>
      </c>
      <c r="I108" s="38">
        <f t="shared" si="22"/>
        <v>6961970712.5</v>
      </c>
      <c r="J108" s="38">
        <f t="shared" si="22"/>
        <v>6776221680.0299997</v>
      </c>
      <c r="K108" s="38">
        <f t="shared" si="22"/>
        <v>6615744617.2700005</v>
      </c>
      <c r="L108" s="38">
        <f t="shared" si="22"/>
        <v>6475233890.6599998</v>
      </c>
      <c r="M108" s="38">
        <f t="shared" si="22"/>
        <v>6314841741.0999994</v>
      </c>
      <c r="N108" s="38">
        <f t="shared" si="22"/>
        <v>5596895799.4800005</v>
      </c>
      <c r="O108" s="38">
        <f t="shared" si="22"/>
        <v>3736919889.21</v>
      </c>
      <c r="P108" s="38">
        <f t="shared" si="22"/>
        <v>3608956163.8499999</v>
      </c>
      <c r="Q108" s="38">
        <f t="shared" si="22"/>
        <v>3514348139.1700001</v>
      </c>
      <c r="R108" s="38">
        <f t="shared" si="22"/>
        <v>3468348851.6599998</v>
      </c>
      <c r="S108" s="38">
        <f t="shared" si="22"/>
        <v>3311729857.73</v>
      </c>
      <c r="T108" s="38">
        <f t="shared" si="22"/>
        <v>3253116899.8200002</v>
      </c>
      <c r="U108" s="38">
        <f t="shared" si="22"/>
        <v>3212433243.2800002</v>
      </c>
      <c r="V108" s="38">
        <f t="shared" si="22"/>
        <v>3163504138.8200002</v>
      </c>
      <c r="W108" s="38">
        <f t="shared" si="22"/>
        <v>3058447485.0399995</v>
      </c>
      <c r="X108" s="38">
        <f t="shared" si="22"/>
        <v>3039927125.5999999</v>
      </c>
      <c r="Y108" s="38">
        <f t="shared" si="22"/>
        <v>3002653810.6999998</v>
      </c>
      <c r="Z108" s="38">
        <f t="shared" si="22"/>
        <v>2968382100.5900002</v>
      </c>
      <c r="AA108" s="38">
        <f t="shared" si="22"/>
        <v>2967803510.1900001</v>
      </c>
      <c r="AB108" s="38">
        <f t="shared" si="22"/>
        <v>2965362180.5400004</v>
      </c>
      <c r="AC108" s="38">
        <f t="shared" si="22"/>
        <v>2934464986.4899998</v>
      </c>
      <c r="AD108" s="38">
        <f t="shared" si="22"/>
        <v>2933179205.0999999</v>
      </c>
      <c r="AE108" s="38">
        <f t="shared" si="22"/>
        <v>2857129812.2399998</v>
      </c>
      <c r="AF108" s="38">
        <f t="shared" si="22"/>
        <v>2861831519.0599999</v>
      </c>
      <c r="AG108" s="38">
        <f t="shared" si="22"/>
        <v>2915206971.5300002</v>
      </c>
      <c r="AH108" s="38">
        <f t="shared" si="22"/>
        <v>805025096.82999992</v>
      </c>
      <c r="AI108" s="38">
        <f t="shared" si="22"/>
        <v>732546850.76999998</v>
      </c>
      <c r="AJ108" s="38">
        <f t="shared" si="22"/>
        <v>666728993.58000004</v>
      </c>
      <c r="AK108" s="38">
        <f t="shared" si="22"/>
        <v>375559966.51999998</v>
      </c>
      <c r="AL108" s="38">
        <f t="shared" si="22"/>
        <v>269529844.63999999</v>
      </c>
      <c r="AM108" s="38">
        <f t="shared" si="22"/>
        <v>0</v>
      </c>
      <c r="AN108" s="38">
        <f t="shared" si="22"/>
        <v>238736715.93000001</v>
      </c>
      <c r="AO108" s="38">
        <f t="shared" si="22"/>
        <v>174139245.78</v>
      </c>
      <c r="AP108" s="38">
        <f t="shared" si="22"/>
        <v>106511976.33</v>
      </c>
      <c r="AQ108" s="38">
        <f t="shared" si="22"/>
        <v>0</v>
      </c>
      <c r="AR108" s="38">
        <f t="shared" si="22"/>
        <v>5856405893.5</v>
      </c>
      <c r="AS108" s="38">
        <f t="shared" si="22"/>
        <v>5658752935.3099995</v>
      </c>
      <c r="AT108" s="38">
        <f t="shared" si="22"/>
        <v>5557397185.8000002</v>
      </c>
      <c r="AU108" s="38">
        <f t="shared" si="22"/>
        <v>5294185121.96</v>
      </c>
      <c r="AV108" s="38">
        <f t="shared" si="22"/>
        <v>5276800465.9200001</v>
      </c>
      <c r="AW108" s="38">
        <f t="shared" si="22"/>
        <v>5181853244.1599998</v>
      </c>
      <c r="AX108" s="38">
        <f t="shared" si="22"/>
        <v>5011911653.6700001</v>
      </c>
      <c r="AY108" s="38">
        <f t="shared" si="22"/>
        <v>4820276191.9800005</v>
      </c>
      <c r="AZ108" s="38">
        <f t="shared" si="22"/>
        <v>5010338103.3099995</v>
      </c>
      <c r="BA108" s="38">
        <f t="shared" si="22"/>
        <v>4895309580.54</v>
      </c>
      <c r="BB108" s="38">
        <f t="shared" si="22"/>
        <v>4888570328.4099998</v>
      </c>
      <c r="BC108" s="38">
        <f t="shared" si="22"/>
        <v>4807601462.5599995</v>
      </c>
      <c r="BD108" s="38">
        <f t="shared" si="22"/>
        <v>5068821027.4499998</v>
      </c>
      <c r="BE108" s="38">
        <f t="shared" si="22"/>
        <v>4926753550.1099997</v>
      </c>
      <c r="BF108" s="38">
        <f t="shared" si="22"/>
        <v>4808299542.9399996</v>
      </c>
      <c r="BG108" s="38">
        <f t="shared" si="22"/>
        <v>4751398778.0100002</v>
      </c>
      <c r="BH108" s="38">
        <f t="shared" si="22"/>
        <v>4805853655.8899994</v>
      </c>
      <c r="BI108" s="38">
        <f t="shared" si="22"/>
        <v>4648133672.2799997</v>
      </c>
      <c r="BJ108" s="38">
        <f t="shared" si="22"/>
        <v>4488942480.3800001</v>
      </c>
      <c r="BK108" s="38">
        <f t="shared" si="22"/>
        <v>4292913533.4400001</v>
      </c>
      <c r="BL108" s="38">
        <f t="shared" si="22"/>
        <v>4290589554.0599995</v>
      </c>
      <c r="BM108" s="38">
        <f t="shared" si="22"/>
        <v>4205781132.7200003</v>
      </c>
      <c r="BN108" s="38">
        <f t="shared" si="22"/>
        <v>4125320111.8000002</v>
      </c>
      <c r="BO108" s="38">
        <f t="shared" ref="BO108:CK108" si="23">SUM(BO89+BO107)</f>
        <v>3954027963.8899999</v>
      </c>
      <c r="BP108" s="38">
        <f t="shared" si="23"/>
        <v>3988477317.79</v>
      </c>
      <c r="BQ108" s="38">
        <f t="shared" si="23"/>
        <v>3875929168.1599998</v>
      </c>
      <c r="BR108" s="38">
        <f t="shared" si="23"/>
        <v>3795371454.2599998</v>
      </c>
      <c r="BS108" s="38">
        <f t="shared" si="23"/>
        <v>3599541620.5700002</v>
      </c>
      <c r="BT108" s="38">
        <f t="shared" si="23"/>
        <v>3730682761.7999997</v>
      </c>
      <c r="BU108" s="38">
        <f t="shared" si="23"/>
        <v>3598065094.6499996</v>
      </c>
      <c r="BV108" s="38">
        <f t="shared" si="23"/>
        <v>2191187359.48</v>
      </c>
      <c r="BW108" s="38">
        <f t="shared" si="23"/>
        <v>2108608785.3</v>
      </c>
      <c r="BX108" s="38">
        <f t="shared" si="23"/>
        <v>1229599139.29</v>
      </c>
      <c r="BY108" s="38">
        <f t="shared" si="23"/>
        <v>1243135953.28</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43" workbookViewId="0">
      <selection activeCell="AG55" sqref="AG55"/>
    </sheetView>
  </sheetViews>
  <sheetFormatPr defaultRowHeight="13.5"/>
  <cols>
    <col min="1" max="1" width="56" style="17" bestFit="1" customWidth="1"/>
    <col min="2" max="2" width="22" hidden="1" customWidth="1"/>
    <col min="3" max="3" width="19.5" hidden="1" customWidth="1"/>
    <col min="4" max="4" width="20.75" hidden="1" customWidth="1"/>
    <col min="5" max="5" width="22" bestFit="1" customWidth="1"/>
    <col min="6" max="6" width="22" hidden="1" customWidth="1"/>
    <col min="7" max="7" width="19.5" hidden="1" customWidth="1"/>
    <col min="8" max="8" width="20.75" hidden="1" customWidth="1"/>
    <col min="9" max="9" width="22" bestFit="1" customWidth="1"/>
    <col min="10" max="11" width="19.5" hidden="1" customWidth="1"/>
    <col min="12" max="12" width="20.75" hidden="1" customWidth="1"/>
    <col min="13" max="13" width="19.5" bestFit="1" customWidth="1"/>
    <col min="14" max="15" width="19.5" hidden="1" customWidth="1"/>
    <col min="16" max="16" width="20.75" hidden="1" customWidth="1"/>
    <col min="17" max="17" width="19.5" bestFit="1" customWidth="1"/>
    <col min="18" max="19" width="19.5" hidden="1" customWidth="1"/>
    <col min="20" max="20" width="20.75" hidden="1" customWidth="1"/>
    <col min="21" max="21" width="19.5" bestFit="1" customWidth="1"/>
    <col min="22" max="22" width="19.5" hidden="1" customWidth="1"/>
    <col min="23" max="24" width="20.75" hidden="1" customWidth="1"/>
    <col min="25" max="25" width="19.5" bestFit="1" customWidth="1"/>
    <col min="26" max="27" width="19.5" hidden="1" customWidth="1"/>
    <col min="28" max="28" width="20.75" hidden="1" customWidth="1"/>
    <col min="29" max="29" width="19.5" bestFit="1" customWidth="1"/>
    <col min="30" max="30" width="19.5" hidden="1" customWidth="1"/>
    <col min="31" max="32" width="20.75" hidden="1" customWidth="1"/>
    <col min="33" max="33" width="19.5" bestFit="1" customWidth="1"/>
    <col min="34" max="36" width="19.5" hidden="1" customWidth="1"/>
    <col min="37" max="37" width="19.5" bestFit="1" customWidth="1"/>
    <col min="38" max="38" width="19.5" hidden="1" customWidth="1"/>
    <col min="39" max="39" width="19.5" bestFit="1" customWidth="1"/>
    <col min="40" max="40" width="18.25" bestFit="1" customWidth="1"/>
    <col min="41" max="41" width="17" hidden="1" customWidth="1"/>
    <col min="42" max="44" width="19.5" bestFit="1" customWidth="1"/>
    <col min="45" max="45" width="9.625" bestFit="1" customWidth="1"/>
    <col min="46" max="76" width="20.75" bestFit="1" customWidth="1"/>
    <col min="77" max="78" width="19.5" bestFit="1" customWidth="1"/>
    <col min="79"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c r="A1" s="17">
        <v>300144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39813</v>
      </c>
      <c r="AN1" s="1">
        <v>39447</v>
      </c>
      <c r="AO1" s="1">
        <v>25569</v>
      </c>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17" t="s">
        <v>84</v>
      </c>
    </row>
    <row r="3" spans="1:89" s="6" customFormat="1">
      <c r="A3" s="18" t="s">
        <v>85</v>
      </c>
    </row>
    <row r="4" spans="1:89">
      <c r="A4" s="17" t="s">
        <v>389</v>
      </c>
      <c r="B4" s="40">
        <v>2470912647.8899999</v>
      </c>
      <c r="C4" s="40">
        <v>1511122341.47</v>
      </c>
      <c r="D4" s="40">
        <v>711858013.41999996</v>
      </c>
      <c r="E4" s="40">
        <v>3023831231.2600002</v>
      </c>
      <c r="F4" s="40">
        <v>2314326039.1900001</v>
      </c>
      <c r="G4" s="40">
        <v>1392625375.96</v>
      </c>
      <c r="H4" s="40">
        <v>671536114.29999995</v>
      </c>
      <c r="I4" s="40">
        <v>2644228901.6500001</v>
      </c>
      <c r="J4" s="40">
        <v>1967937279.8800001</v>
      </c>
      <c r="K4" s="40">
        <v>1186096962.6400001</v>
      </c>
      <c r="L4" s="40">
        <v>573096382.94000006</v>
      </c>
      <c r="M4" s="40">
        <v>1694513980</v>
      </c>
      <c r="N4" s="40">
        <v>1186851491.97</v>
      </c>
      <c r="O4" s="40">
        <v>573096827.35000002</v>
      </c>
      <c r="P4" s="40">
        <v>215087091.66</v>
      </c>
      <c r="Q4" s="40">
        <v>935119130.20000005</v>
      </c>
      <c r="R4" s="40">
        <v>717090481.13</v>
      </c>
      <c r="S4" s="40">
        <v>390702285.31999999</v>
      </c>
      <c r="T4" s="40">
        <v>136182814.12</v>
      </c>
      <c r="U4" s="40">
        <v>678715861.76999998</v>
      </c>
      <c r="V4" s="40">
        <v>493049084.73000002</v>
      </c>
      <c r="W4" s="40">
        <v>263261511.91</v>
      </c>
      <c r="X4" s="40">
        <v>87778558.150000006</v>
      </c>
      <c r="Y4" s="40">
        <v>586157062.79999995</v>
      </c>
      <c r="Z4" s="40">
        <v>448844863.13999999</v>
      </c>
      <c r="AA4" s="40">
        <v>239641352.28999999</v>
      </c>
      <c r="AB4" s="40">
        <v>70873420.760000005</v>
      </c>
      <c r="AC4" s="40">
        <v>504532175.13999999</v>
      </c>
      <c r="AD4" s="40">
        <v>387976059.27999997</v>
      </c>
      <c r="AE4" s="40">
        <v>211943709.74000001</v>
      </c>
      <c r="AF4" s="40">
        <v>55899969.600000001</v>
      </c>
      <c r="AG4" s="40">
        <v>444756661.94999999</v>
      </c>
      <c r="AH4" s="40">
        <v>341931081.75999999</v>
      </c>
      <c r="AI4" s="40">
        <v>181540262.36000001</v>
      </c>
      <c r="AJ4" s="40">
        <v>46532722.890000001</v>
      </c>
      <c r="AK4" s="40">
        <v>273295452.88999999</v>
      </c>
      <c r="AL4" s="40">
        <v>205602995.31</v>
      </c>
      <c r="AM4" s="40">
        <v>197711410.31</v>
      </c>
      <c r="AN4" s="40">
        <v>121023496.59</v>
      </c>
      <c r="AO4" s="40">
        <v>0</v>
      </c>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row>
    <row r="5" spans="1:89">
      <c r="A5" s="19" t="s">
        <v>390</v>
      </c>
      <c r="B5" s="40">
        <v>736718565</v>
      </c>
      <c r="C5" s="40">
        <v>485020138.13999999</v>
      </c>
      <c r="D5" s="40">
        <v>227975969.03</v>
      </c>
      <c r="E5" s="40">
        <v>1113022779.3699999</v>
      </c>
      <c r="F5" s="40">
        <v>785745637.04999995</v>
      </c>
      <c r="G5" s="40">
        <v>506383339.85000002</v>
      </c>
      <c r="H5" s="40">
        <v>258799770.08000001</v>
      </c>
      <c r="I5" s="40">
        <v>1014187220.09</v>
      </c>
      <c r="J5" s="40">
        <v>666183203.38999999</v>
      </c>
      <c r="K5" s="40">
        <v>427484436.87</v>
      </c>
      <c r="L5" s="40">
        <v>218201817.16999999</v>
      </c>
      <c r="M5" s="40">
        <v>582067363.26999998</v>
      </c>
      <c r="N5" s="40">
        <v>320612969.88</v>
      </c>
      <c r="O5" s="40">
        <v>155381958.02000001</v>
      </c>
      <c r="P5" s="40">
        <v>75829869.879999995</v>
      </c>
      <c r="Q5" s="40">
        <v>306886789.69</v>
      </c>
      <c r="R5" s="40">
        <v>186123061.5</v>
      </c>
      <c r="S5" s="40">
        <v>107594800.64</v>
      </c>
      <c r="T5" s="40">
        <v>45828304.390000001</v>
      </c>
      <c r="U5" s="40">
        <v>198128917.91</v>
      </c>
      <c r="V5" s="40">
        <v>125262197.26000001</v>
      </c>
      <c r="W5" s="40">
        <v>75250820.340000004</v>
      </c>
      <c r="X5" s="40">
        <v>34456897.469999999</v>
      </c>
      <c r="Y5" s="40">
        <v>177879156.28</v>
      </c>
      <c r="Z5" s="40">
        <v>124491361.02</v>
      </c>
      <c r="AA5" s="40">
        <v>69779077.959999993</v>
      </c>
      <c r="AB5" s="40">
        <v>28135019.690000001</v>
      </c>
      <c r="AC5" s="40">
        <v>125278040.84</v>
      </c>
      <c r="AD5" s="40">
        <v>86553076.450000003</v>
      </c>
      <c r="AE5" s="40">
        <v>50513051.979999997</v>
      </c>
      <c r="AF5" s="40">
        <v>20455728.43</v>
      </c>
      <c r="AG5" s="40">
        <v>105488846.31999999</v>
      </c>
      <c r="AH5" s="40">
        <v>75060651.689999998</v>
      </c>
      <c r="AI5" s="40">
        <v>43212956.5</v>
      </c>
      <c r="AJ5" s="40">
        <v>17540412.359999999</v>
      </c>
      <c r="AK5" s="40">
        <v>82141466.530000001</v>
      </c>
      <c r="AL5" s="40">
        <v>53941265.390000001</v>
      </c>
      <c r="AM5" s="40">
        <v>46805683.710000001</v>
      </c>
      <c r="AN5" s="40">
        <v>26493351.870000001</v>
      </c>
      <c r="AO5" s="40">
        <v>0</v>
      </c>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row>
    <row r="6" spans="1:89" s="3" customFormat="1">
      <c r="A6" s="20" t="s">
        <v>391</v>
      </c>
      <c r="B6" s="27">
        <f>B4-B5</f>
        <v>1734194082.8899999</v>
      </c>
      <c r="C6" s="27">
        <f t="shared" ref="C6:BN6" si="0">C4-C5</f>
        <v>1026102203.33</v>
      </c>
      <c r="D6" s="27">
        <f t="shared" si="0"/>
        <v>483882044.38999999</v>
      </c>
      <c r="E6" s="27">
        <f t="shared" si="0"/>
        <v>1910808451.8900003</v>
      </c>
      <c r="F6" s="27">
        <f t="shared" si="0"/>
        <v>1528580402.1400001</v>
      </c>
      <c r="G6" s="27">
        <f t="shared" si="0"/>
        <v>886242036.11000001</v>
      </c>
      <c r="H6" s="27">
        <f t="shared" si="0"/>
        <v>412736344.21999991</v>
      </c>
      <c r="I6" s="27">
        <f t="shared" si="0"/>
        <v>1630041681.5599999</v>
      </c>
      <c r="J6" s="27">
        <f t="shared" si="0"/>
        <v>1301754076.4900002</v>
      </c>
      <c r="K6" s="27">
        <f t="shared" si="0"/>
        <v>758612525.7700001</v>
      </c>
      <c r="L6" s="27">
        <f t="shared" si="0"/>
        <v>354894565.7700001</v>
      </c>
      <c r="M6" s="27">
        <f t="shared" si="0"/>
        <v>1112446616.73</v>
      </c>
      <c r="N6" s="27">
        <f t="shared" si="0"/>
        <v>866238522.09000003</v>
      </c>
      <c r="O6" s="27">
        <f t="shared" si="0"/>
        <v>417714869.33000004</v>
      </c>
      <c r="P6" s="27">
        <f t="shared" si="0"/>
        <v>139257221.78</v>
      </c>
      <c r="Q6" s="27">
        <f t="shared" si="0"/>
        <v>628232340.50999999</v>
      </c>
      <c r="R6" s="27">
        <f t="shared" si="0"/>
        <v>530967419.63</v>
      </c>
      <c r="S6" s="27">
        <f t="shared" si="0"/>
        <v>283107484.68000001</v>
      </c>
      <c r="T6" s="27">
        <f t="shared" si="0"/>
        <v>90354509.730000004</v>
      </c>
      <c r="U6" s="27">
        <f t="shared" si="0"/>
        <v>480586943.86000001</v>
      </c>
      <c r="V6" s="27">
        <f t="shared" si="0"/>
        <v>367786887.47000003</v>
      </c>
      <c r="W6" s="27">
        <f t="shared" si="0"/>
        <v>188010691.56999999</v>
      </c>
      <c r="X6" s="27">
        <f t="shared" si="0"/>
        <v>53321660.680000007</v>
      </c>
      <c r="Y6" s="27">
        <f t="shared" si="0"/>
        <v>408277906.51999998</v>
      </c>
      <c r="Z6" s="27">
        <f t="shared" si="0"/>
        <v>324353502.12</v>
      </c>
      <c r="AA6" s="27">
        <f t="shared" si="0"/>
        <v>169862274.32999998</v>
      </c>
      <c r="AB6" s="27">
        <f t="shared" si="0"/>
        <v>42738401.070000008</v>
      </c>
      <c r="AC6" s="27">
        <f t="shared" si="0"/>
        <v>379254134.29999995</v>
      </c>
      <c r="AD6" s="27">
        <f t="shared" si="0"/>
        <v>301422982.82999998</v>
      </c>
      <c r="AE6" s="27">
        <f t="shared" si="0"/>
        <v>161430657.76000002</v>
      </c>
      <c r="AF6" s="27">
        <f t="shared" si="0"/>
        <v>35444241.170000002</v>
      </c>
      <c r="AG6" s="27">
        <f t="shared" si="0"/>
        <v>339267815.63</v>
      </c>
      <c r="AH6" s="27">
        <f t="shared" si="0"/>
        <v>266870430.06999999</v>
      </c>
      <c r="AI6" s="27">
        <f t="shared" si="0"/>
        <v>138327305.86000001</v>
      </c>
      <c r="AJ6" s="27">
        <f t="shared" si="0"/>
        <v>28992310.530000001</v>
      </c>
      <c r="AK6" s="27">
        <f t="shared" si="0"/>
        <v>191153986.35999998</v>
      </c>
      <c r="AL6" s="27">
        <f t="shared" si="0"/>
        <v>151661729.92000002</v>
      </c>
      <c r="AM6" s="27">
        <f t="shared" si="0"/>
        <v>150905726.59999999</v>
      </c>
      <c r="AN6" s="27">
        <f t="shared" si="0"/>
        <v>94530144.719999999</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c r="A7" s="57" t="s">
        <v>392</v>
      </c>
      <c r="B7" s="57">
        <f>B6/B4*100</f>
        <v>70.184354124007172</v>
      </c>
      <c r="C7" s="57">
        <f t="shared" ref="C7:D7" si="2">C6/C4*100</f>
        <v>67.90331763157053</v>
      </c>
      <c r="D7" s="57">
        <f t="shared" si="2"/>
        <v>67.974516724939505</v>
      </c>
      <c r="E7" s="57">
        <f>E6/E4</f>
        <v>0.63191636892174885</v>
      </c>
      <c r="F7" s="57">
        <f t="shared" ref="F7:BQ7" si="3">F6/F4</f>
        <v>0.66048619609145209</v>
      </c>
      <c r="G7" s="57">
        <f t="shared" si="3"/>
        <v>0.63638222554940382</v>
      </c>
      <c r="H7" s="57">
        <f t="shared" si="3"/>
        <v>0.6146152610872323</v>
      </c>
      <c r="I7" s="57">
        <f t="shared" si="3"/>
        <v>0.61645256223576306</v>
      </c>
      <c r="J7" s="57">
        <f t="shared" si="3"/>
        <v>0.66148148612204649</v>
      </c>
      <c r="K7" s="57">
        <f t="shared" si="3"/>
        <v>0.6395872763062217</v>
      </c>
      <c r="L7" s="57">
        <f t="shared" si="3"/>
        <v>0.61925808002727445</v>
      </c>
      <c r="M7" s="57">
        <f t="shared" si="3"/>
        <v>0.65649893117435365</v>
      </c>
      <c r="N7" s="57">
        <f t="shared" si="3"/>
        <v>0.72986260534767555</v>
      </c>
      <c r="O7" s="57">
        <f t="shared" si="3"/>
        <v>0.72887311427200496</v>
      </c>
      <c r="P7" s="57">
        <f t="shared" si="3"/>
        <v>0.64744574258380672</v>
      </c>
      <c r="Q7" s="57">
        <f t="shared" si="3"/>
        <v>0.67182064853665846</v>
      </c>
      <c r="R7" s="57">
        <f t="shared" si="3"/>
        <v>0.74044689422357834</v>
      </c>
      <c r="S7" s="57">
        <f t="shared" si="3"/>
        <v>0.72461179603319759</v>
      </c>
      <c r="T7" s="57">
        <f t="shared" si="3"/>
        <v>0.66347953164180073</v>
      </c>
      <c r="U7" s="57">
        <f t="shared" si="3"/>
        <v>0.70808267631567312</v>
      </c>
      <c r="V7" s="57">
        <f t="shared" si="3"/>
        <v>0.74594375866533624</v>
      </c>
      <c r="W7" s="57">
        <f t="shared" si="3"/>
        <v>0.71415943107655766</v>
      </c>
      <c r="X7" s="57">
        <f t="shared" si="3"/>
        <v>0.60745655663290254</v>
      </c>
      <c r="Y7" s="57">
        <f t="shared" si="3"/>
        <v>0.69653328848364771</v>
      </c>
      <c r="Z7" s="57">
        <f t="shared" si="3"/>
        <v>0.72264055747660483</v>
      </c>
      <c r="AA7" s="57">
        <f t="shared" si="3"/>
        <v>0.70881871057229962</v>
      </c>
      <c r="AB7" s="57">
        <f t="shared" si="3"/>
        <v>0.60302438645830092</v>
      </c>
      <c r="AC7" s="57">
        <f t="shared" si="3"/>
        <v>0.75169464503381322</v>
      </c>
      <c r="AD7" s="57">
        <f t="shared" si="3"/>
        <v>0.77691129547883997</v>
      </c>
      <c r="AE7" s="57">
        <f t="shared" si="3"/>
        <v>0.76166760484674723</v>
      </c>
      <c r="AF7" s="57">
        <f t="shared" si="3"/>
        <v>0.63406548203203317</v>
      </c>
      <c r="AG7" s="57">
        <f t="shared" si="3"/>
        <v>0.76281671452094146</v>
      </c>
      <c r="AH7" s="57">
        <f t="shared" si="3"/>
        <v>0.78048017365474609</v>
      </c>
      <c r="AI7" s="57">
        <f t="shared" si="3"/>
        <v>0.76196488901008996</v>
      </c>
      <c r="AJ7" s="57">
        <f t="shared" si="3"/>
        <v>0.62305209601715617</v>
      </c>
      <c r="AK7" s="57">
        <f t="shared" si="3"/>
        <v>0.69944078592825498</v>
      </c>
      <c r="AL7" s="57">
        <f t="shared" si="3"/>
        <v>0.73764358194942881</v>
      </c>
      <c r="AM7" s="57">
        <f t="shared" si="3"/>
        <v>0.76326260767341947</v>
      </c>
      <c r="AN7" s="57">
        <f t="shared" si="3"/>
        <v>0.78108918832717722</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393</v>
      </c>
      <c r="B8" s="40">
        <v>19996974.739999998</v>
      </c>
      <c r="C8" s="40">
        <v>14481864.189999999</v>
      </c>
      <c r="D8" s="40">
        <v>4679471.74</v>
      </c>
      <c r="E8" s="40">
        <v>30381624.760000002</v>
      </c>
      <c r="F8" s="40">
        <v>22503451.350000001</v>
      </c>
      <c r="G8" s="40">
        <v>15149923.15</v>
      </c>
      <c r="H8" s="40">
        <v>6058676.5899999999</v>
      </c>
      <c r="I8" s="40">
        <v>34262836.140000001</v>
      </c>
      <c r="J8" s="40">
        <v>22998409.579999998</v>
      </c>
      <c r="K8" s="40">
        <v>18674150.699999999</v>
      </c>
      <c r="L8" s="40">
        <v>12017542.810000001</v>
      </c>
      <c r="M8" s="40">
        <v>48724915.409999996</v>
      </c>
      <c r="N8" s="40">
        <v>38149856.409999996</v>
      </c>
      <c r="O8" s="40">
        <v>20875952.66</v>
      </c>
      <c r="P8" s="40">
        <v>7709747.6799999997</v>
      </c>
      <c r="Q8" s="40">
        <v>34263198.840000004</v>
      </c>
      <c r="R8" s="40">
        <v>26016226.030000001</v>
      </c>
      <c r="S8" s="40">
        <v>14141463.720000001</v>
      </c>
      <c r="T8" s="40">
        <v>4923894.12</v>
      </c>
      <c r="U8" s="40">
        <v>25009427.07</v>
      </c>
      <c r="V8" s="40">
        <v>18331405.629999999</v>
      </c>
      <c r="W8" s="40">
        <v>9820866.0299999993</v>
      </c>
      <c r="X8" s="40">
        <v>3218594.73</v>
      </c>
      <c r="Y8" s="40">
        <v>21923584.879999999</v>
      </c>
      <c r="Z8" s="40">
        <v>16460318.01</v>
      </c>
      <c r="AA8" s="40">
        <v>8790960.3000000007</v>
      </c>
      <c r="AB8" s="40">
        <v>2492564.7200000002</v>
      </c>
      <c r="AC8" s="40">
        <v>19260611.23</v>
      </c>
      <c r="AD8" s="40">
        <v>14693878.83</v>
      </c>
      <c r="AE8" s="40">
        <v>8195141.1699999999</v>
      </c>
      <c r="AF8" s="40">
        <v>1972871.77</v>
      </c>
      <c r="AG8" s="40">
        <v>15718223.34</v>
      </c>
      <c r="AH8" s="40">
        <v>12140717.619999999</v>
      </c>
      <c r="AI8" s="40">
        <v>6421509.5599999996</v>
      </c>
      <c r="AJ8" s="40">
        <v>1738629.1</v>
      </c>
      <c r="AK8" s="40">
        <v>9757316</v>
      </c>
      <c r="AL8" s="40">
        <v>7385720.8799999999</v>
      </c>
      <c r="AM8" s="40">
        <v>7153845.96</v>
      </c>
      <c r="AN8" s="40">
        <v>4747224.03</v>
      </c>
      <c r="AO8" s="40">
        <v>0</v>
      </c>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row>
    <row r="9" spans="1:89">
      <c r="A9" s="17" t="s">
        <v>394</v>
      </c>
      <c r="B9" s="40">
        <v>208626366.58000001</v>
      </c>
      <c r="C9" s="40">
        <v>141047373.18000001</v>
      </c>
      <c r="D9" s="40">
        <v>73223875.439999998</v>
      </c>
      <c r="E9" s="40">
        <v>325298838.81</v>
      </c>
      <c r="F9" s="40">
        <v>237599948.91</v>
      </c>
      <c r="G9" s="40">
        <v>148532019.68000001</v>
      </c>
      <c r="H9" s="40">
        <v>75093376.159999996</v>
      </c>
      <c r="I9" s="40">
        <v>276605414.42000002</v>
      </c>
      <c r="J9" s="40">
        <v>188775241.50999999</v>
      </c>
      <c r="K9" s="40">
        <v>115565298.36</v>
      </c>
      <c r="L9" s="40">
        <v>55260624.520000003</v>
      </c>
      <c r="M9" s="40">
        <v>106520269.88</v>
      </c>
      <c r="N9" s="40">
        <v>51339565.350000001</v>
      </c>
      <c r="O9" s="40">
        <v>13334706.439999999</v>
      </c>
      <c r="P9" s="40">
        <v>8720297.6199999992</v>
      </c>
      <c r="Q9" s="40">
        <v>36585795.130000003</v>
      </c>
      <c r="R9" s="40">
        <v>36828432.020000003</v>
      </c>
      <c r="S9" s="40">
        <v>14437942.57</v>
      </c>
      <c r="T9" s="40">
        <v>5639463.8300000001</v>
      </c>
      <c r="U9" s="40">
        <v>23602001.190000001</v>
      </c>
      <c r="V9" s="40">
        <v>17309163.93</v>
      </c>
      <c r="W9" s="40">
        <v>10523982.550000001</v>
      </c>
      <c r="X9" s="40">
        <v>3727688.38</v>
      </c>
      <c r="Y9" s="40">
        <v>37941258.979999997</v>
      </c>
      <c r="Z9" s="40">
        <v>27887652.66</v>
      </c>
      <c r="AA9" s="40">
        <v>13588228.390000001</v>
      </c>
      <c r="AB9" s="40">
        <v>4972984.3</v>
      </c>
      <c r="AC9" s="40">
        <v>41864607.770000003</v>
      </c>
      <c r="AD9" s="40">
        <v>28409497.920000002</v>
      </c>
      <c r="AE9" s="40">
        <v>17062895.609999999</v>
      </c>
      <c r="AF9" s="40">
        <v>4304831.04</v>
      </c>
      <c r="AG9" s="40">
        <v>30368526.43</v>
      </c>
      <c r="AH9" s="40">
        <v>21058667.079999998</v>
      </c>
      <c r="AI9" s="40">
        <v>9103438.1699999999</v>
      </c>
      <c r="AJ9" s="40">
        <v>2700796.01</v>
      </c>
      <c r="AK9" s="40">
        <v>22067926.09</v>
      </c>
      <c r="AL9" s="40">
        <v>15622748.359999999</v>
      </c>
      <c r="AM9" s="40">
        <v>24252931.140000001</v>
      </c>
      <c r="AN9" s="40">
        <v>14812811.25</v>
      </c>
      <c r="AO9" s="40">
        <v>0</v>
      </c>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row>
    <row r="10" spans="1:89">
      <c r="A10" s="17" t="s">
        <v>395</v>
      </c>
      <c r="B10" s="40">
        <v>134087522.77</v>
      </c>
      <c r="C10" s="40">
        <v>122059213</v>
      </c>
      <c r="D10" s="40">
        <v>58497573.329999998</v>
      </c>
      <c r="E10" s="40">
        <v>211789878.16</v>
      </c>
      <c r="F10" s="40">
        <v>144082488.80000001</v>
      </c>
      <c r="G10" s="40">
        <v>92611360</v>
      </c>
      <c r="H10" s="40">
        <v>37088807.609999999</v>
      </c>
      <c r="I10" s="40">
        <v>169132938.08000001</v>
      </c>
      <c r="J10" s="40">
        <v>109764026.81</v>
      </c>
      <c r="K10" s="40">
        <v>72919490.5</v>
      </c>
      <c r="L10" s="40">
        <v>32906743.789999999</v>
      </c>
      <c r="M10" s="40">
        <v>132056262.72</v>
      </c>
      <c r="N10" s="40">
        <v>80108497.269999996</v>
      </c>
      <c r="O10" s="40">
        <v>44856084.210000001</v>
      </c>
      <c r="P10" s="40">
        <v>20742065.359999999</v>
      </c>
      <c r="Q10" s="40">
        <v>103069854.95999999</v>
      </c>
      <c r="R10" s="40">
        <v>73631489.049999997</v>
      </c>
      <c r="S10" s="40">
        <v>46553044.229999997</v>
      </c>
      <c r="T10" s="40">
        <v>21301107.920000002</v>
      </c>
      <c r="U10" s="40">
        <v>75966541.950000003</v>
      </c>
      <c r="V10" s="40">
        <v>48454884.810000002</v>
      </c>
      <c r="W10" s="40">
        <v>28892832.940000001</v>
      </c>
      <c r="X10" s="40">
        <v>14794422.43</v>
      </c>
      <c r="Y10" s="40">
        <v>62448206.18</v>
      </c>
      <c r="Z10" s="40">
        <v>40955172.990000002</v>
      </c>
      <c r="AA10" s="40">
        <v>24909573.43</v>
      </c>
      <c r="AB10" s="40">
        <v>10602234.01</v>
      </c>
      <c r="AC10" s="40">
        <v>49950591.689999998</v>
      </c>
      <c r="AD10" s="40">
        <v>30590283.280000001</v>
      </c>
      <c r="AE10" s="40">
        <v>20040155.91</v>
      </c>
      <c r="AF10" s="40">
        <v>11673885.33</v>
      </c>
      <c r="AG10" s="40">
        <v>40611513.450000003</v>
      </c>
      <c r="AH10" s="40">
        <v>25275389.460000001</v>
      </c>
      <c r="AI10" s="40">
        <v>17043730.809999999</v>
      </c>
      <c r="AJ10" s="40">
        <v>10287289.17</v>
      </c>
      <c r="AK10" s="40">
        <v>26876761.23</v>
      </c>
      <c r="AL10" s="40">
        <v>20088774.649999999</v>
      </c>
      <c r="AM10" s="40">
        <v>16122635.24</v>
      </c>
      <c r="AN10" s="40">
        <v>9210030.9299999997</v>
      </c>
      <c r="AO10" s="40">
        <v>0</v>
      </c>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row>
    <row r="11" spans="1:89">
      <c r="A11" s="17" t="s">
        <v>396</v>
      </c>
      <c r="B11" s="40">
        <v>5278946.4000000004</v>
      </c>
      <c r="C11" s="40">
        <v>3647161.48</v>
      </c>
      <c r="D11" s="40">
        <v>1782401.11</v>
      </c>
      <c r="E11" s="40">
        <v>8958754.7699999996</v>
      </c>
      <c r="F11" s="40">
        <v>1674339.99</v>
      </c>
      <c r="G11" s="40">
        <v>1780701.9</v>
      </c>
      <c r="H11" s="40">
        <v>45094.99</v>
      </c>
      <c r="I11" s="40">
        <v>3011927.49</v>
      </c>
      <c r="J11" s="40">
        <v>2772519.11</v>
      </c>
      <c r="K11" s="40">
        <v>262116.51</v>
      </c>
      <c r="L11" s="40">
        <v>-135994.95000000001</v>
      </c>
      <c r="M11" s="40">
        <v>1004375.81</v>
      </c>
      <c r="N11" s="40">
        <v>235179.73</v>
      </c>
      <c r="O11" s="40">
        <v>206103.34</v>
      </c>
      <c r="P11" s="40">
        <v>168172.01</v>
      </c>
      <c r="Q11" s="40">
        <v>1323887.6599999999</v>
      </c>
      <c r="R11" s="40">
        <v>677833.49</v>
      </c>
      <c r="S11" s="40">
        <v>833320.97</v>
      </c>
      <c r="T11" s="40">
        <v>264538.59999999998</v>
      </c>
      <c r="U11" s="40">
        <v>784425.94</v>
      </c>
      <c r="V11" s="40">
        <v>616307.21</v>
      </c>
      <c r="W11" s="40">
        <v>302236.01</v>
      </c>
      <c r="X11" s="40">
        <v>296247.19</v>
      </c>
      <c r="Y11" s="40">
        <v>-231748.53</v>
      </c>
      <c r="Z11" s="40">
        <v>-331254.42</v>
      </c>
      <c r="AA11" s="40">
        <v>-232022.02</v>
      </c>
      <c r="AB11" s="40">
        <v>79564.649999999994</v>
      </c>
      <c r="AC11" s="40">
        <v>656003.34</v>
      </c>
      <c r="AD11" s="40">
        <v>716000.46</v>
      </c>
      <c r="AE11" s="40">
        <v>104638.16</v>
      </c>
      <c r="AF11" s="40">
        <v>-6006.96</v>
      </c>
      <c r="AG11" s="40">
        <v>60908.78</v>
      </c>
      <c r="AH11" s="40">
        <v>262372.13</v>
      </c>
      <c r="AI11" s="40">
        <v>223741.12</v>
      </c>
      <c r="AJ11" s="40">
        <v>149071.73000000001</v>
      </c>
      <c r="AK11" s="40">
        <v>-862012.65</v>
      </c>
      <c r="AL11" s="40">
        <v>-596762.18999999994</v>
      </c>
      <c r="AM11" s="40">
        <v>515697.2</v>
      </c>
      <c r="AN11" s="40">
        <v>580852.81000000006</v>
      </c>
      <c r="AO11" s="40">
        <v>0</v>
      </c>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row>
    <row r="12" spans="1:89" s="7" customFormat="1">
      <c r="A12" s="21" t="s">
        <v>397</v>
      </c>
      <c r="B12" s="29">
        <f>B55</f>
        <v>463</v>
      </c>
      <c r="C12" s="29">
        <f t="shared" ref="C12:BN12" si="5">C55</f>
        <v>603</v>
      </c>
      <c r="D12" s="29">
        <f t="shared" si="5"/>
        <v>653</v>
      </c>
      <c r="E12" s="29">
        <f t="shared" si="5"/>
        <v>3192065.03</v>
      </c>
      <c r="F12" s="29">
        <f t="shared" si="5"/>
        <v>1204</v>
      </c>
      <c r="G12" s="29">
        <f t="shared" si="5"/>
        <v>868</v>
      </c>
      <c r="H12" s="29">
        <f t="shared" si="5"/>
        <v>644</v>
      </c>
      <c r="I12" s="29">
        <f t="shared" si="5"/>
        <v>1369774.47</v>
      </c>
      <c r="J12" s="29">
        <f t="shared" si="5"/>
        <v>0</v>
      </c>
      <c r="K12" s="29">
        <f t="shared" si="5"/>
        <v>0</v>
      </c>
      <c r="L12" s="29">
        <f t="shared" si="5"/>
        <v>0</v>
      </c>
      <c r="M12" s="29">
        <f t="shared" si="5"/>
        <v>1222571.29</v>
      </c>
      <c r="N12" s="29">
        <f t="shared" si="5"/>
        <v>0</v>
      </c>
      <c r="O12" s="29">
        <f t="shared" si="5"/>
        <v>0</v>
      </c>
      <c r="P12" s="29">
        <f t="shared" si="5"/>
        <v>0</v>
      </c>
      <c r="Q12" s="29">
        <f t="shared" si="5"/>
        <v>291011.95</v>
      </c>
      <c r="R12" s="29">
        <f t="shared" si="5"/>
        <v>0</v>
      </c>
      <c r="S12" s="29">
        <f t="shared" si="5"/>
        <v>0</v>
      </c>
      <c r="T12" s="29">
        <f t="shared" si="5"/>
        <v>0</v>
      </c>
      <c r="U12" s="29">
        <f t="shared" si="5"/>
        <v>262929.12</v>
      </c>
      <c r="V12" s="29">
        <f t="shared" si="5"/>
        <v>0</v>
      </c>
      <c r="W12" s="29">
        <f t="shared" si="5"/>
        <v>0</v>
      </c>
      <c r="X12" s="29">
        <f t="shared" si="5"/>
        <v>0</v>
      </c>
      <c r="Y12" s="29">
        <f t="shared" si="5"/>
        <v>352221.41</v>
      </c>
      <c r="Z12" s="29">
        <f t="shared" si="5"/>
        <v>0</v>
      </c>
      <c r="AA12" s="29">
        <f t="shared" si="5"/>
        <v>0</v>
      </c>
      <c r="AB12" s="29">
        <f t="shared" si="5"/>
        <v>0</v>
      </c>
      <c r="AC12" s="29">
        <f t="shared" si="5"/>
        <v>331430.78000000003</v>
      </c>
      <c r="AD12" s="29">
        <f t="shared" si="5"/>
        <v>0</v>
      </c>
      <c r="AE12" s="29">
        <f t="shared" si="5"/>
        <v>0</v>
      </c>
      <c r="AF12" s="29">
        <f t="shared" si="5"/>
        <v>0</v>
      </c>
      <c r="AG12" s="29">
        <f t="shared" si="5"/>
        <v>66967.98</v>
      </c>
      <c r="AH12" s="29">
        <f t="shared" si="5"/>
        <v>0</v>
      </c>
      <c r="AI12" s="29">
        <f t="shared" si="5"/>
        <v>0</v>
      </c>
      <c r="AJ12" s="29">
        <f t="shared" si="5"/>
        <v>0</v>
      </c>
      <c r="AK12" s="29">
        <f t="shared" si="5"/>
        <v>350489.64</v>
      </c>
      <c r="AL12" s="29">
        <f t="shared" si="5"/>
        <v>0</v>
      </c>
      <c r="AM12" s="29">
        <f t="shared" si="5"/>
        <v>0</v>
      </c>
      <c r="AN12" s="29">
        <f t="shared" si="5"/>
        <v>0</v>
      </c>
      <c r="AO12" s="29">
        <f t="shared" si="5"/>
        <v>286174.01</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398</v>
      </c>
      <c r="B13" s="40">
        <v>13926996.67</v>
      </c>
      <c r="C13" s="40">
        <v>11723755.75</v>
      </c>
      <c r="D13" s="40">
        <v>10837886.74</v>
      </c>
      <c r="E13" s="40">
        <v>1608758.68</v>
      </c>
      <c r="F13" s="40">
        <v>728530.58</v>
      </c>
      <c r="G13" s="40">
        <v>367977.7</v>
      </c>
      <c r="H13" s="40">
        <v>766633.31</v>
      </c>
      <c r="I13" s="40">
        <v>18472939.010000002</v>
      </c>
      <c r="J13" s="40">
        <v>10392889.16</v>
      </c>
      <c r="K13" s="40">
        <v>6727098.9199999999</v>
      </c>
      <c r="L13" s="40">
        <v>2368651.7400000002</v>
      </c>
      <c r="M13" s="40">
        <v>35596062.060000002</v>
      </c>
      <c r="N13" s="40">
        <v>23392465.260000002</v>
      </c>
      <c r="O13" s="40">
        <v>19024052.75</v>
      </c>
      <c r="P13" s="40">
        <v>18121338.690000001</v>
      </c>
      <c r="Q13" s="40">
        <v>22031382.899999999</v>
      </c>
      <c r="R13" s="40">
        <v>20829591.100000001</v>
      </c>
      <c r="S13" s="40">
        <v>19556630.260000002</v>
      </c>
      <c r="T13" s="40">
        <v>5939627.4299999997</v>
      </c>
      <c r="U13" s="40">
        <v>38655367.579999998</v>
      </c>
      <c r="V13" s="40">
        <v>29942962.199999999</v>
      </c>
      <c r="W13" s="40">
        <v>28798676.510000002</v>
      </c>
      <c r="X13" s="40">
        <v>27685398.199999999</v>
      </c>
      <c r="Y13" s="40">
        <v>51479203.829999998</v>
      </c>
      <c r="Z13" s="40">
        <v>44915548.600000001</v>
      </c>
      <c r="AA13" s="40">
        <v>44465375.770000003</v>
      </c>
      <c r="AB13" s="40">
        <v>27328025.800000001</v>
      </c>
      <c r="AC13" s="40">
        <v>20918624.41</v>
      </c>
      <c r="AD13" s="40">
        <v>19769857.440000001</v>
      </c>
      <c r="AE13" s="40">
        <v>19303947.609999999</v>
      </c>
      <c r="AF13" s="40">
        <v>18912640.780000001</v>
      </c>
      <c r="AG13" s="40">
        <v>2309221.0299999998</v>
      </c>
      <c r="AH13" s="40">
        <v>1679003.47</v>
      </c>
      <c r="AI13" s="40">
        <v>1325525.6100000001</v>
      </c>
      <c r="AJ13" s="40">
        <v>1039301.31</v>
      </c>
      <c r="AK13" s="40">
        <v>3576824.35</v>
      </c>
      <c r="AL13" s="40">
        <v>408356.21</v>
      </c>
      <c r="AM13" s="40">
        <v>393654.36</v>
      </c>
      <c r="AN13" s="40">
        <v>132157.31</v>
      </c>
      <c r="AO13" s="40">
        <v>0</v>
      </c>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row>
    <row r="14" spans="1:89">
      <c r="A14" s="17" t="s">
        <v>399</v>
      </c>
      <c r="B14" s="40">
        <v>20397527.859999999</v>
      </c>
      <c r="C14" s="40">
        <v>13085386.49</v>
      </c>
      <c r="D14" s="40">
        <v>818468.75</v>
      </c>
      <c r="E14" s="40">
        <v>50455986.030000001</v>
      </c>
      <c r="F14" s="40">
        <v>15684370.08</v>
      </c>
      <c r="G14" s="40">
        <v>4067985.54</v>
      </c>
      <c r="H14" s="40">
        <v>1940313.23</v>
      </c>
      <c r="I14" s="40">
        <v>6855213.3499999996</v>
      </c>
      <c r="J14" s="40">
        <v>5304508.33</v>
      </c>
      <c r="K14" s="40">
        <v>5090631.28</v>
      </c>
      <c r="L14" s="40">
        <v>4761344.79</v>
      </c>
      <c r="M14" s="40">
        <v>38296752.520000003</v>
      </c>
      <c r="N14" s="40">
        <v>12706835.02</v>
      </c>
      <c r="O14" s="40">
        <v>235345.31</v>
      </c>
      <c r="P14" s="40">
        <v>88163.58</v>
      </c>
      <c r="Q14" s="40">
        <v>2606799.54</v>
      </c>
      <c r="R14" s="40">
        <v>1608549.98</v>
      </c>
      <c r="S14" s="40">
        <v>1401959.17</v>
      </c>
      <c r="T14" s="40">
        <v>1311752.8999999999</v>
      </c>
      <c r="U14" s="40">
        <v>1083445.02</v>
      </c>
      <c r="V14" s="40">
        <v>748192.66</v>
      </c>
      <c r="W14" s="40">
        <v>271395.06</v>
      </c>
      <c r="X14" s="40">
        <v>25335</v>
      </c>
      <c r="Y14" s="40">
        <v>10724941.41</v>
      </c>
      <c r="Z14" s="40">
        <v>3615306.69</v>
      </c>
      <c r="AA14" s="40">
        <v>3307941.66</v>
      </c>
      <c r="AB14" s="40">
        <v>370983.14</v>
      </c>
      <c r="AC14" s="40">
        <v>4194529.84</v>
      </c>
      <c r="AD14" s="40">
        <v>1572734.12</v>
      </c>
      <c r="AE14" s="40">
        <v>1566302.55</v>
      </c>
      <c r="AF14" s="40">
        <v>121694.75</v>
      </c>
      <c r="AG14" s="40">
        <v>12943823.5</v>
      </c>
      <c r="AH14" s="40">
        <v>204493.86</v>
      </c>
      <c r="AI14" s="40">
        <v>92791.21</v>
      </c>
      <c r="AJ14" s="40">
        <v>31626.31</v>
      </c>
      <c r="AK14" s="40">
        <v>2642749.42</v>
      </c>
      <c r="AL14" s="40">
        <v>587768.35</v>
      </c>
      <c r="AM14" s="40">
        <v>576578.88</v>
      </c>
      <c r="AN14" s="40">
        <v>920071.59</v>
      </c>
      <c r="AO14" s="40">
        <v>0</v>
      </c>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row>
    <row r="15" spans="1:89" s="2" customFormat="1">
      <c r="A15" s="20" t="s">
        <v>402</v>
      </c>
      <c r="B15" s="28">
        <f>B6-(B8+B9+B10+B11+B12)+B13-B14</f>
        <v>1359733278.21</v>
      </c>
      <c r="C15" s="28">
        <f t="shared" ref="C15:BN15" si="7">C6-(C8+C9+C10+C11+C12)+C13-C14</f>
        <v>743504357.74000001</v>
      </c>
      <c r="D15" s="28">
        <f t="shared" si="7"/>
        <v>355717487.75999999</v>
      </c>
      <c r="E15" s="28">
        <f t="shared" si="7"/>
        <v>1282340063.0100005</v>
      </c>
      <c r="F15" s="28">
        <f t="shared" si="7"/>
        <v>1107763129.5900002</v>
      </c>
      <c r="G15" s="28">
        <f t="shared" si="7"/>
        <v>624467155.54000008</v>
      </c>
      <c r="H15" s="28">
        <f t="shared" si="7"/>
        <v>293276064.94999987</v>
      </c>
      <c r="I15" s="28">
        <f t="shared" si="7"/>
        <v>1157276516.6200001</v>
      </c>
      <c r="J15" s="28">
        <f t="shared" si="7"/>
        <v>982532260.31000018</v>
      </c>
      <c r="K15" s="28">
        <f t="shared" si="7"/>
        <v>552827937.34000003</v>
      </c>
      <c r="L15" s="28">
        <f t="shared" si="7"/>
        <v>252452956.5500001</v>
      </c>
      <c r="M15" s="28">
        <f t="shared" si="7"/>
        <v>820217531.16000009</v>
      </c>
      <c r="N15" s="28">
        <f t="shared" si="7"/>
        <v>707091053.57000005</v>
      </c>
      <c r="O15" s="28">
        <f t="shared" si="7"/>
        <v>357230730.12000006</v>
      </c>
      <c r="P15" s="28">
        <f t="shared" si="7"/>
        <v>119950114.22000001</v>
      </c>
      <c r="Q15" s="28">
        <f t="shared" si="7"/>
        <v>472123175.32999998</v>
      </c>
      <c r="R15" s="28">
        <f t="shared" si="7"/>
        <v>413034480.15999997</v>
      </c>
      <c r="S15" s="28">
        <f t="shared" si="7"/>
        <v>225296384.28</v>
      </c>
      <c r="T15" s="28">
        <f t="shared" si="7"/>
        <v>62853379.790000007</v>
      </c>
      <c r="U15" s="28">
        <f t="shared" si="7"/>
        <v>392533541.15000004</v>
      </c>
      <c r="V15" s="28">
        <f t="shared" si="7"/>
        <v>312269895.43000001</v>
      </c>
      <c r="W15" s="28">
        <f t="shared" si="7"/>
        <v>166998055.48999998</v>
      </c>
      <c r="X15" s="28">
        <f t="shared" si="7"/>
        <v>58944771.150000006</v>
      </c>
      <c r="Y15" s="28">
        <f t="shared" si="7"/>
        <v>326598646.01999998</v>
      </c>
      <c r="Z15" s="28">
        <f t="shared" si="7"/>
        <v>280681854.79000002</v>
      </c>
      <c r="AA15" s="28">
        <f t="shared" si="7"/>
        <v>163962968.34</v>
      </c>
      <c r="AB15" s="28">
        <f t="shared" si="7"/>
        <v>51548096.050000012</v>
      </c>
      <c r="AC15" s="28">
        <f t="shared" si="7"/>
        <v>283914984.06</v>
      </c>
      <c r="AD15" s="28">
        <f t="shared" si="7"/>
        <v>245210445.65999997</v>
      </c>
      <c r="AE15" s="28">
        <f t="shared" si="7"/>
        <v>133765471.97000004</v>
      </c>
      <c r="AF15" s="28">
        <f t="shared" si="7"/>
        <v>36289606.020000003</v>
      </c>
      <c r="AG15" s="28">
        <f t="shared" si="7"/>
        <v>241807073.17999998</v>
      </c>
      <c r="AH15" s="28">
        <f t="shared" si="7"/>
        <v>209607793.38999999</v>
      </c>
      <c r="AI15" s="28">
        <f t="shared" si="7"/>
        <v>106767620.60000002</v>
      </c>
      <c r="AJ15" s="28">
        <f t="shared" si="7"/>
        <v>15124199.520000001</v>
      </c>
      <c r="AK15" s="28">
        <f t="shared" si="7"/>
        <v>133897580.97999997</v>
      </c>
      <c r="AL15" s="28">
        <f t="shared" si="7"/>
        <v>108981836.08000001</v>
      </c>
      <c r="AM15" s="28">
        <f t="shared" si="7"/>
        <v>102677692.53999999</v>
      </c>
      <c r="AN15" s="28">
        <f t="shared" si="7"/>
        <v>64391311.420000002</v>
      </c>
      <c r="AO15" s="28">
        <f t="shared" si="7"/>
        <v>-286174.01</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400</v>
      </c>
      <c r="B16" s="26">
        <f>B15*B41</f>
        <v>232187900.75956315</v>
      </c>
      <c r="C16" s="26">
        <f t="shared" ref="C16:BN16" si="9">C15*C41</f>
        <v>133640891.96679193</v>
      </c>
      <c r="D16" s="26">
        <f t="shared" si="9"/>
        <v>67328059.4785285</v>
      </c>
      <c r="E16" s="26">
        <f t="shared" si="9"/>
        <v>227843686.96212295</v>
      </c>
      <c r="F16" s="26">
        <f t="shared" si="9"/>
        <v>194188902.08458751</v>
      </c>
      <c r="G16" s="26">
        <f t="shared" si="9"/>
        <v>101866381.34650217</v>
      </c>
      <c r="H16" s="26">
        <f t="shared" si="9"/>
        <v>52082040.974776387</v>
      </c>
      <c r="I16" s="26">
        <f t="shared" si="9"/>
        <v>244640038.40703675</v>
      </c>
      <c r="J16" s="26">
        <f t="shared" si="9"/>
        <v>202646123.68352705</v>
      </c>
      <c r="K16" s="26">
        <f t="shared" si="9"/>
        <v>113904370.58803914</v>
      </c>
      <c r="L16" s="26">
        <f t="shared" si="9"/>
        <v>56314904.050576903</v>
      </c>
      <c r="M16" s="26">
        <f t="shared" si="9"/>
        <v>178865651.31218162</v>
      </c>
      <c r="N16" s="26">
        <f t="shared" si="9"/>
        <v>160770563.82127526</v>
      </c>
      <c r="O16" s="26">
        <f t="shared" si="9"/>
        <v>82554740.502435744</v>
      </c>
      <c r="P16" s="26">
        <f t="shared" si="9"/>
        <v>26457581.939199891</v>
      </c>
      <c r="Q16" s="26">
        <f t="shared" si="9"/>
        <v>121789403.68417092</v>
      </c>
      <c r="R16" s="26">
        <f t="shared" si="9"/>
        <v>103355011.09707823</v>
      </c>
      <c r="S16" s="26">
        <f t="shared" si="9"/>
        <v>57990803.8245802</v>
      </c>
      <c r="T16" s="26">
        <f t="shared" si="9"/>
        <v>15667102.128490219</v>
      </c>
      <c r="U16" s="26">
        <f t="shared" si="9"/>
        <v>102967832.58963938</v>
      </c>
      <c r="V16" s="26">
        <f t="shared" si="9"/>
        <v>77852764.460581124</v>
      </c>
      <c r="W16" s="26">
        <f t="shared" si="9"/>
        <v>41587950.556992397</v>
      </c>
      <c r="X16" s="26">
        <f t="shared" si="9"/>
        <v>15133875.437053503</v>
      </c>
      <c r="Y16" s="26">
        <f t="shared" si="9"/>
        <v>81241407.275697485</v>
      </c>
      <c r="Z16" s="26">
        <f t="shared" si="9"/>
        <v>70705892.513634026</v>
      </c>
      <c r="AA16" s="26">
        <f t="shared" si="9"/>
        <v>41261167.446729399</v>
      </c>
      <c r="AB16" s="26">
        <f t="shared" si="9"/>
        <v>13066402.147250153</v>
      </c>
      <c r="AC16" s="26">
        <f t="shared" si="9"/>
        <v>71860887.553019166</v>
      </c>
      <c r="AD16" s="26">
        <f t="shared" si="9"/>
        <v>61398110.565417476</v>
      </c>
      <c r="AE16" s="26">
        <f t="shared" si="9"/>
        <v>33523555.437562045</v>
      </c>
      <c r="AF16" s="26">
        <f t="shared" si="9"/>
        <v>10844997.014042433</v>
      </c>
      <c r="AG16" s="26">
        <f t="shared" si="9"/>
        <v>60636408.996288396</v>
      </c>
      <c r="AH16" s="26">
        <f t="shared" si="9"/>
        <v>52330088.692415394</v>
      </c>
      <c r="AI16" s="26">
        <f t="shared" si="9"/>
        <v>26628844.609937698</v>
      </c>
      <c r="AJ16" s="26">
        <f t="shared" si="9"/>
        <v>4525536.5959042367</v>
      </c>
      <c r="AK16" s="26">
        <f t="shared" si="9"/>
        <v>33232377.882455435</v>
      </c>
      <c r="AL16" s="26">
        <f t="shared" si="9"/>
        <v>26934755.579455841</v>
      </c>
      <c r="AM16" s="26">
        <f t="shared" si="9"/>
        <v>26488762.044086877</v>
      </c>
      <c r="AN16" s="26">
        <f t="shared" si="9"/>
        <v>12524061.471401803</v>
      </c>
      <c r="AO16" s="26">
        <f t="shared" si="9"/>
        <v>0</v>
      </c>
      <c r="AP16" s="26">
        <f t="shared" si="9"/>
        <v>0</v>
      </c>
      <c r="AQ16" s="26">
        <f t="shared" si="9"/>
        <v>0</v>
      </c>
      <c r="AR16" s="26">
        <f t="shared" si="9"/>
        <v>0</v>
      </c>
      <c r="AS16" s="26" t="e">
        <f t="shared" si="9"/>
        <v>#DIV/0!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401</v>
      </c>
      <c r="B17" s="27">
        <f>B15-B16</f>
        <v>1127545377.4504368</v>
      </c>
      <c r="C17" s="27">
        <f t="shared" ref="C17:BN17" si="11">C15-C16</f>
        <v>609863465.77320814</v>
      </c>
      <c r="D17" s="27">
        <f t="shared" si="11"/>
        <v>288389428.28147149</v>
      </c>
      <c r="E17" s="27">
        <f t="shared" si="11"/>
        <v>1054496376.0478776</v>
      </c>
      <c r="F17" s="27">
        <f t="shared" si="11"/>
        <v>913574227.50541258</v>
      </c>
      <c r="G17" s="27">
        <f t="shared" si="11"/>
        <v>522600774.1934979</v>
      </c>
      <c r="H17" s="27">
        <f t="shared" si="11"/>
        <v>241194023.97522348</v>
      </c>
      <c r="I17" s="27">
        <f t="shared" si="11"/>
        <v>912636478.21296334</v>
      </c>
      <c r="J17" s="27">
        <f t="shared" si="11"/>
        <v>779886136.62647319</v>
      </c>
      <c r="K17" s="27">
        <f t="shared" si="11"/>
        <v>438923566.75196087</v>
      </c>
      <c r="L17" s="27">
        <f t="shared" si="11"/>
        <v>196138052.49942321</v>
      </c>
      <c r="M17" s="27">
        <f t="shared" si="11"/>
        <v>641351879.84781849</v>
      </c>
      <c r="N17" s="27">
        <f t="shared" si="11"/>
        <v>546320489.74872482</v>
      </c>
      <c r="O17" s="27">
        <f t="shared" si="11"/>
        <v>274675989.61756432</v>
      </c>
      <c r="P17" s="27">
        <f t="shared" si="11"/>
        <v>93492532.280800119</v>
      </c>
      <c r="Q17" s="27">
        <f t="shared" si="11"/>
        <v>350333771.64582908</v>
      </c>
      <c r="R17" s="27">
        <f t="shared" si="11"/>
        <v>309679469.06292176</v>
      </c>
      <c r="S17" s="27">
        <f t="shared" si="11"/>
        <v>167305580.45541981</v>
      </c>
      <c r="T17" s="27">
        <f t="shared" si="11"/>
        <v>47186277.66150979</v>
      </c>
      <c r="U17" s="27">
        <f t="shared" si="11"/>
        <v>289565708.56036067</v>
      </c>
      <c r="V17" s="27">
        <f t="shared" si="11"/>
        <v>234417130.96941888</v>
      </c>
      <c r="W17" s="27">
        <f t="shared" si="11"/>
        <v>125410104.93300758</v>
      </c>
      <c r="X17" s="27">
        <f t="shared" si="11"/>
        <v>43810895.712946504</v>
      </c>
      <c r="Y17" s="27">
        <f t="shared" si="11"/>
        <v>245357238.74430251</v>
      </c>
      <c r="Z17" s="27">
        <f t="shared" si="11"/>
        <v>209975962.276366</v>
      </c>
      <c r="AA17" s="27">
        <f t="shared" si="11"/>
        <v>122701800.89327061</v>
      </c>
      <c r="AB17" s="27">
        <f t="shared" si="11"/>
        <v>38481693.902749859</v>
      </c>
      <c r="AC17" s="27">
        <f t="shared" si="11"/>
        <v>212054096.50698084</v>
      </c>
      <c r="AD17" s="27">
        <f t="shared" si="11"/>
        <v>183812335.0945825</v>
      </c>
      <c r="AE17" s="27">
        <f t="shared" si="11"/>
        <v>100241916.532438</v>
      </c>
      <c r="AF17" s="27">
        <f t="shared" si="11"/>
        <v>25444609.00595757</v>
      </c>
      <c r="AG17" s="27">
        <f t="shared" si="11"/>
        <v>181170664.18371159</v>
      </c>
      <c r="AH17" s="27">
        <f t="shared" si="11"/>
        <v>157277704.6975846</v>
      </c>
      <c r="AI17" s="27">
        <f t="shared" si="11"/>
        <v>80138775.990062326</v>
      </c>
      <c r="AJ17" s="27">
        <f t="shared" si="11"/>
        <v>10598662.924095765</v>
      </c>
      <c r="AK17" s="27">
        <f t="shared" si="11"/>
        <v>100665203.09754454</v>
      </c>
      <c r="AL17" s="27">
        <f t="shared" si="11"/>
        <v>82047080.500544176</v>
      </c>
      <c r="AM17" s="27">
        <f t="shared" si="11"/>
        <v>76188930.495913118</v>
      </c>
      <c r="AN17" s="27">
        <f t="shared" si="11"/>
        <v>51867249.948598199</v>
      </c>
      <c r="AO17" s="27">
        <f t="shared" si="11"/>
        <v>-286174.01</v>
      </c>
      <c r="AP17" s="27">
        <f t="shared" si="11"/>
        <v>0</v>
      </c>
      <c r="AQ17" s="27">
        <f t="shared" si="11"/>
        <v>0</v>
      </c>
      <c r="AR17" s="27">
        <f t="shared" si="11"/>
        <v>0</v>
      </c>
      <c r="AS17" s="27" t="e">
        <f t="shared" si="11"/>
        <v>#DIV/0!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c r="A18" s="57" t="s">
        <v>403</v>
      </c>
      <c r="B18" s="57">
        <f>B17/B4*100</f>
        <v>45.632749438280953</v>
      </c>
      <c r="C18" s="57">
        <f t="shared" ref="C18:D18" si="13">C17/C4*100</f>
        <v>40.358311768452907</v>
      </c>
      <c r="D18" s="57">
        <f t="shared" si="13"/>
        <v>40.512212104764245</v>
      </c>
      <c r="E18" s="57">
        <f>E17/E4</f>
        <v>0.34872858152486225</v>
      </c>
      <c r="F18" s="57">
        <f t="shared" ref="F18:BQ18" si="14">F17/F4</f>
        <v>0.39474741762191723</v>
      </c>
      <c r="G18" s="57">
        <f t="shared" si="14"/>
        <v>0.37526299837330296</v>
      </c>
      <c r="H18" s="57">
        <f t="shared" si="14"/>
        <v>0.35916761412994269</v>
      </c>
      <c r="I18" s="57">
        <f t="shared" si="14"/>
        <v>0.34514276643881991</v>
      </c>
      <c r="J18" s="57">
        <f t="shared" si="14"/>
        <v>0.39629623596237207</v>
      </c>
      <c r="K18" s="57">
        <f t="shared" si="14"/>
        <v>0.37005707001812921</v>
      </c>
      <c r="L18" s="57">
        <f t="shared" si="14"/>
        <v>0.34224269832803628</v>
      </c>
      <c r="M18" s="57">
        <f t="shared" si="14"/>
        <v>0.37848721664002943</v>
      </c>
      <c r="N18" s="57">
        <f t="shared" si="14"/>
        <v>0.46031074101942832</v>
      </c>
      <c r="O18" s="57">
        <f t="shared" si="14"/>
        <v>0.47928373794645873</v>
      </c>
      <c r="P18" s="57">
        <f t="shared" si="14"/>
        <v>0.43467291114145012</v>
      </c>
      <c r="Q18" s="57">
        <f t="shared" si="14"/>
        <v>0.37464079209982681</v>
      </c>
      <c r="R18" s="57">
        <f t="shared" si="14"/>
        <v>0.43185550110067705</v>
      </c>
      <c r="S18" s="57">
        <f t="shared" si="14"/>
        <v>0.42821756294153795</v>
      </c>
      <c r="T18" s="57">
        <f t="shared" si="14"/>
        <v>0.3464921617784365</v>
      </c>
      <c r="U18" s="57">
        <f t="shared" si="14"/>
        <v>0.42663760326038663</v>
      </c>
      <c r="V18" s="57">
        <f t="shared" si="14"/>
        <v>0.47544380109292506</v>
      </c>
      <c r="W18" s="57">
        <f t="shared" si="14"/>
        <v>0.47637082999007069</v>
      </c>
      <c r="X18" s="57">
        <f t="shared" si="14"/>
        <v>0.49910703292802377</v>
      </c>
      <c r="Y18" s="57">
        <f t="shared" si="14"/>
        <v>0.41858616796709958</v>
      </c>
      <c r="Z18" s="57">
        <f t="shared" si="14"/>
        <v>0.46781411467523476</v>
      </c>
      <c r="AA18" s="57">
        <f t="shared" si="14"/>
        <v>0.51202265268802205</v>
      </c>
      <c r="AB18" s="57">
        <f t="shared" si="14"/>
        <v>0.5429636877985774</v>
      </c>
      <c r="AC18" s="57">
        <f t="shared" si="14"/>
        <v>0.42029846054543313</v>
      </c>
      <c r="AD18" s="57">
        <f t="shared" si="14"/>
        <v>0.47377236480956741</v>
      </c>
      <c r="AE18" s="57">
        <f t="shared" si="14"/>
        <v>0.47296481058772089</v>
      </c>
      <c r="AF18" s="57">
        <f t="shared" si="14"/>
        <v>0.45518108843403682</v>
      </c>
      <c r="AG18" s="57">
        <f t="shared" si="14"/>
        <v>0.40734783688092113</v>
      </c>
      <c r="AH18" s="57">
        <f t="shared" si="14"/>
        <v>0.45996902033017628</v>
      </c>
      <c r="AI18" s="57">
        <f t="shared" si="14"/>
        <v>0.44143803114674712</v>
      </c>
      <c r="AJ18" s="57">
        <f t="shared" si="14"/>
        <v>0.22776795050550211</v>
      </c>
      <c r="AK18" s="57">
        <f t="shared" si="14"/>
        <v>0.36833837531157815</v>
      </c>
      <c r="AL18" s="57">
        <f t="shared" si="14"/>
        <v>0.39905586188973979</v>
      </c>
      <c r="AM18" s="57">
        <f t="shared" si="14"/>
        <v>0.38535424119656675</v>
      </c>
      <c r="AN18" s="57">
        <f t="shared" si="14"/>
        <v>0.4285717353243611</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404</v>
      </c>
      <c r="B20" s="40">
        <v>2748472.14</v>
      </c>
      <c r="C20" s="40">
        <v>1681175.82</v>
      </c>
      <c r="D20" s="40">
        <v>371308.43</v>
      </c>
      <c r="E20" s="40">
        <v>4201481.01</v>
      </c>
      <c r="F20" s="40">
        <v>2042302.07</v>
      </c>
      <c r="G20" s="40">
        <v>953854.39</v>
      </c>
      <c r="H20" s="40">
        <v>-253671.15</v>
      </c>
      <c r="I20" s="40">
        <v>1569429.26</v>
      </c>
      <c r="J20" s="40">
        <v>-4208093.43</v>
      </c>
      <c r="K20" s="40">
        <v>-3006090.6</v>
      </c>
      <c r="L20" s="40">
        <v>-414903.26</v>
      </c>
      <c r="M20" s="40">
        <v>3144719.19</v>
      </c>
      <c r="N20" s="40">
        <v>-716460.06</v>
      </c>
      <c r="O20" s="40">
        <v>-1034473.95</v>
      </c>
      <c r="P20" s="40">
        <v>-895117.61</v>
      </c>
      <c r="Q20" s="40">
        <v>3377479.69</v>
      </c>
      <c r="R20" s="40">
        <v>507966.85</v>
      </c>
      <c r="S20" s="40">
        <v>-950973.29</v>
      </c>
      <c r="T20" s="40">
        <v>-1883609.18</v>
      </c>
      <c r="U20" s="40">
        <v>0</v>
      </c>
      <c r="V20" s="40">
        <v>0</v>
      </c>
      <c r="W20" s="40">
        <v>0</v>
      </c>
      <c r="X20" s="40">
        <v>0</v>
      </c>
      <c r="Y20" s="40">
        <v>0</v>
      </c>
      <c r="Z20" s="40">
        <v>0</v>
      </c>
      <c r="AA20" s="40">
        <v>0</v>
      </c>
      <c r="AB20" s="40">
        <v>0</v>
      </c>
      <c r="AC20" s="40">
        <v>0</v>
      </c>
      <c r="AD20" s="40">
        <v>0</v>
      </c>
      <c r="AE20" s="40">
        <v>0</v>
      </c>
      <c r="AF20" s="40">
        <v>0</v>
      </c>
      <c r="AG20" s="40">
        <v>0</v>
      </c>
      <c r="AH20" s="40">
        <v>0</v>
      </c>
      <c r="AI20" s="40">
        <v>0</v>
      </c>
      <c r="AJ20" s="40">
        <v>0</v>
      </c>
      <c r="AK20" s="40">
        <v>0</v>
      </c>
      <c r="AL20" s="40">
        <v>0</v>
      </c>
      <c r="AM20" s="40">
        <v>85706.81</v>
      </c>
      <c r="AN20" s="40">
        <v>-278636.96000000002</v>
      </c>
      <c r="AO20" s="40">
        <v>0</v>
      </c>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c r="CA20" s="40"/>
      <c r="CB20" s="40"/>
      <c r="CC20" s="40"/>
      <c r="CD20" s="40"/>
      <c r="CE20" s="40"/>
      <c r="CF20" s="40"/>
      <c r="CG20" s="40"/>
      <c r="CH20" s="40"/>
      <c r="CI20" s="40"/>
      <c r="CJ20" s="40"/>
      <c r="CK20" s="40"/>
    </row>
    <row r="21" spans="1:89" s="16" customFormat="1">
      <c r="A21" s="18" t="s">
        <v>87</v>
      </c>
      <c r="B21" s="30"/>
      <c r="C21" s="30"/>
      <c r="D21" s="30"/>
      <c r="E21" s="30"/>
      <c r="F21" s="30"/>
      <c r="G21" s="30"/>
      <c r="H21" s="30"/>
      <c r="I21" s="30"/>
      <c r="J21" s="30"/>
      <c r="K21" s="30"/>
    </row>
    <row r="22" spans="1:89">
      <c r="A22" s="17" t="s">
        <v>405</v>
      </c>
      <c r="B22" s="40">
        <v>7133705.0099999998</v>
      </c>
      <c r="C22" s="40">
        <v>5229677.9400000004</v>
      </c>
      <c r="D22" s="40">
        <v>1657658.06</v>
      </c>
      <c r="E22" s="40">
        <v>1110054.4099999999</v>
      </c>
      <c r="F22" s="40">
        <v>-1977577.79</v>
      </c>
      <c r="G22" s="40">
        <v>-1068490.8799999999</v>
      </c>
      <c r="H22" s="40">
        <v>-113847.21</v>
      </c>
      <c r="I22" s="40">
        <v>113847.21</v>
      </c>
      <c r="J22" s="40">
        <v>0</v>
      </c>
      <c r="K22" s="40">
        <v>0</v>
      </c>
      <c r="L22" s="40">
        <v>0</v>
      </c>
      <c r="M22" s="40">
        <v>0</v>
      </c>
      <c r="N22" s="40">
        <v>0</v>
      </c>
      <c r="O22" s="40">
        <v>0</v>
      </c>
      <c r="P22" s="40">
        <v>0</v>
      </c>
      <c r="Q22" s="40">
        <v>0</v>
      </c>
      <c r="R22" s="40">
        <v>0</v>
      </c>
      <c r="S22" s="40">
        <v>0</v>
      </c>
      <c r="T22" s="40">
        <v>0</v>
      </c>
      <c r="U22" s="40">
        <v>0</v>
      </c>
      <c r="V22" s="40">
        <v>0</v>
      </c>
      <c r="W22" s="40">
        <v>0</v>
      </c>
      <c r="X22" s="40">
        <v>0</v>
      </c>
      <c r="Y22" s="40">
        <v>0</v>
      </c>
      <c r="Z22" s="40">
        <v>0</v>
      </c>
      <c r="AA22" s="40">
        <v>0</v>
      </c>
      <c r="AB22" s="40">
        <v>0</v>
      </c>
      <c r="AC22" s="40">
        <v>0</v>
      </c>
      <c r="AD22" s="40">
        <v>0</v>
      </c>
      <c r="AE22" s="40">
        <v>0</v>
      </c>
      <c r="AF22" s="40">
        <v>0</v>
      </c>
      <c r="AG22" s="40">
        <v>0</v>
      </c>
      <c r="AH22" s="40">
        <v>0</v>
      </c>
      <c r="AI22" s="40">
        <v>0</v>
      </c>
      <c r="AJ22" s="40">
        <v>0</v>
      </c>
      <c r="AK22" s="40">
        <v>0</v>
      </c>
      <c r="AL22" s="40">
        <v>0</v>
      </c>
      <c r="AM22" s="40">
        <v>0</v>
      </c>
      <c r="AN22" s="40">
        <v>0</v>
      </c>
      <c r="AO22" s="40">
        <v>0</v>
      </c>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row>
    <row r="23" spans="1:89" s="7" customFormat="1">
      <c r="A23" s="21" t="s">
        <v>406</v>
      </c>
      <c r="B23" s="29">
        <f>-B52</f>
        <v>25636</v>
      </c>
      <c r="C23" s="29">
        <f t="shared" ref="C23:BN23" si="16">-C52</f>
        <v>27718</v>
      </c>
      <c r="D23" s="29">
        <f t="shared" si="16"/>
        <v>35317</v>
      </c>
      <c r="E23" s="29">
        <f t="shared" si="16"/>
        <v>8246271.8499999996</v>
      </c>
      <c r="F23" s="29">
        <f t="shared" si="16"/>
        <v>34414</v>
      </c>
      <c r="G23" s="29">
        <f t="shared" si="16"/>
        <v>23309</v>
      </c>
      <c r="H23" s="29">
        <f t="shared" si="16"/>
        <v>16814</v>
      </c>
      <c r="I23" s="29">
        <f t="shared" si="16"/>
        <v>11300285</v>
      </c>
      <c r="J23" s="29">
        <f t="shared" si="16"/>
        <v>0</v>
      </c>
      <c r="K23" s="29">
        <f t="shared" si="16"/>
        <v>0</v>
      </c>
      <c r="L23" s="29">
        <f t="shared" si="16"/>
        <v>0</v>
      </c>
      <c r="M23" s="29">
        <f t="shared" si="16"/>
        <v>10842597.300000001</v>
      </c>
      <c r="N23" s="29">
        <f t="shared" si="16"/>
        <v>0</v>
      </c>
      <c r="O23" s="29">
        <f t="shared" si="16"/>
        <v>0</v>
      </c>
      <c r="P23" s="29">
        <f t="shared" si="16"/>
        <v>0</v>
      </c>
      <c r="Q23" s="29">
        <f t="shared" si="16"/>
        <v>13809837.49</v>
      </c>
      <c r="R23" s="29">
        <f t="shared" si="16"/>
        <v>0</v>
      </c>
      <c r="S23" s="29">
        <f t="shared" si="16"/>
        <v>0</v>
      </c>
      <c r="T23" s="29">
        <f t="shared" si="16"/>
        <v>0</v>
      </c>
      <c r="U23" s="29">
        <f t="shared" si="16"/>
        <v>19167705.620000001</v>
      </c>
      <c r="V23" s="29">
        <f t="shared" si="16"/>
        <v>0</v>
      </c>
      <c r="W23" s="29">
        <f t="shared" si="16"/>
        <v>0</v>
      </c>
      <c r="X23" s="29">
        <f t="shared" si="16"/>
        <v>0</v>
      </c>
      <c r="Y23" s="29">
        <f t="shared" si="16"/>
        <v>27144270.359999999</v>
      </c>
      <c r="Z23" s="29">
        <f t="shared" si="16"/>
        <v>0</v>
      </c>
      <c r="AA23" s="29">
        <f t="shared" si="16"/>
        <v>0</v>
      </c>
      <c r="AB23" s="29">
        <f t="shared" si="16"/>
        <v>0</v>
      </c>
      <c r="AC23" s="29">
        <f t="shared" si="16"/>
        <v>33478269.789999999</v>
      </c>
      <c r="AD23" s="29">
        <f t="shared" si="16"/>
        <v>0</v>
      </c>
      <c r="AE23" s="29">
        <f t="shared" si="16"/>
        <v>0</v>
      </c>
      <c r="AF23" s="29">
        <f t="shared" si="16"/>
        <v>0</v>
      </c>
      <c r="AG23" s="29">
        <f t="shared" si="16"/>
        <v>1072131.49</v>
      </c>
      <c r="AH23" s="29">
        <f t="shared" si="16"/>
        <v>0</v>
      </c>
      <c r="AI23" s="29">
        <f t="shared" si="16"/>
        <v>0</v>
      </c>
      <c r="AJ23" s="29">
        <f t="shared" si="16"/>
        <v>0</v>
      </c>
      <c r="AK23" s="29">
        <f t="shared" si="16"/>
        <v>3365474.92</v>
      </c>
      <c r="AL23" s="29">
        <f t="shared" si="16"/>
        <v>0</v>
      </c>
      <c r="AM23" s="29">
        <f t="shared" si="16"/>
        <v>0</v>
      </c>
      <c r="AN23" s="29">
        <f t="shared" si="16"/>
        <v>0</v>
      </c>
      <c r="AO23" s="29">
        <f t="shared" si="16"/>
        <v>1255234.32</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407</v>
      </c>
      <c r="B24" s="26">
        <f>B67</f>
        <v>29351528.039999999</v>
      </c>
      <c r="C24" s="26">
        <f t="shared" ref="C24:BN24" si="18">C67</f>
        <v>18680652.140000001</v>
      </c>
      <c r="D24" s="26">
        <f t="shared" si="18"/>
        <v>8114376.5500000007</v>
      </c>
      <c r="E24" s="26">
        <f>E67</f>
        <v>13501248.910000002</v>
      </c>
      <c r="F24" s="26">
        <f t="shared" si="18"/>
        <v>18767358.25</v>
      </c>
      <c r="G24" s="26">
        <f t="shared" si="18"/>
        <v>11949330.649999999</v>
      </c>
      <c r="H24" s="26">
        <f t="shared" si="18"/>
        <v>5833059.1900000004</v>
      </c>
      <c r="I24" s="26">
        <f t="shared" si="18"/>
        <v>12882462.84</v>
      </c>
      <c r="J24" s="26">
        <f t="shared" si="18"/>
        <v>8647507.2899999991</v>
      </c>
      <c r="K24" s="26">
        <f t="shared" si="18"/>
        <v>4637507.17</v>
      </c>
      <c r="L24" s="26">
        <f t="shared" si="18"/>
        <v>2193216.9900000002</v>
      </c>
      <c r="M24" s="26">
        <f t="shared" si="18"/>
        <v>1736148.85</v>
      </c>
      <c r="N24" s="26">
        <f t="shared" si="18"/>
        <v>1507463.11</v>
      </c>
      <c r="O24" s="26">
        <f t="shared" si="18"/>
        <v>1102072.81</v>
      </c>
      <c r="P24" s="26">
        <f t="shared" si="18"/>
        <v>0</v>
      </c>
      <c r="Q24" s="26">
        <f t="shared" si="18"/>
        <v>3139129.7399999998</v>
      </c>
      <c r="R24" s="26">
        <f t="shared" si="18"/>
        <v>3139129.7399999998</v>
      </c>
      <c r="S24" s="26">
        <f t="shared" si="18"/>
        <v>3139129.74</v>
      </c>
      <c r="T24" s="26">
        <f t="shared" si="18"/>
        <v>2625796.42</v>
      </c>
      <c r="U24" s="26">
        <f t="shared" si="18"/>
        <v>10656664.34</v>
      </c>
      <c r="V24" s="26">
        <f t="shared" si="18"/>
        <v>6762262.5199999996</v>
      </c>
      <c r="W24" s="26">
        <f t="shared" si="18"/>
        <v>3988448.61</v>
      </c>
      <c r="X24" s="26">
        <f t="shared" si="18"/>
        <v>396219.44</v>
      </c>
      <c r="Y24" s="26">
        <f t="shared" si="18"/>
        <v>1100350.93</v>
      </c>
      <c r="Z24" s="26">
        <f t="shared" si="18"/>
        <v>0</v>
      </c>
      <c r="AA24" s="26">
        <f t="shared" si="18"/>
        <v>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0</v>
      </c>
      <c r="AK24" s="26">
        <f t="shared" si="18"/>
        <v>666438.85</v>
      </c>
      <c r="AL24" s="26">
        <f t="shared" si="18"/>
        <v>666438.85</v>
      </c>
      <c r="AM24" s="26">
        <f t="shared" si="18"/>
        <v>0</v>
      </c>
      <c r="AN24" s="26">
        <f t="shared" si="18"/>
        <v>987723.72</v>
      </c>
      <c r="AO24" s="26">
        <f t="shared" si="18"/>
        <v>0</v>
      </c>
      <c r="AP24" s="26">
        <f t="shared" si="18"/>
        <v>0</v>
      </c>
      <c r="AQ24" s="26">
        <f t="shared" si="18"/>
        <v>0</v>
      </c>
      <c r="AR24" s="26">
        <f t="shared" si="18"/>
        <v>0</v>
      </c>
      <c r="AS24" s="26">
        <f t="shared" si="18"/>
        <v>0</v>
      </c>
      <c r="AT24" s="26">
        <f t="shared" si="18"/>
        <v>3145948.9100000262</v>
      </c>
      <c r="AU24" s="26">
        <f t="shared" si="18"/>
        <v>3221938.3999999762</v>
      </c>
      <c r="AV24" s="26">
        <f t="shared" si="18"/>
        <v>0</v>
      </c>
      <c r="AW24" s="26">
        <f t="shared" si="18"/>
        <v>106002085.7</v>
      </c>
      <c r="AX24" s="26">
        <f t="shared" si="18"/>
        <v>78146813.989999995</v>
      </c>
      <c r="AY24" s="26">
        <f t="shared" si="18"/>
        <v>31508275.550000001</v>
      </c>
      <c r="AZ24" s="26">
        <f t="shared" si="18"/>
        <v>6818330.1399999997</v>
      </c>
      <c r="BA24" s="26">
        <f t="shared" si="18"/>
        <v>-52414533.450000003</v>
      </c>
      <c r="BB24" s="26">
        <f t="shared" si="18"/>
        <v>-47415743.689999998</v>
      </c>
      <c r="BC24" s="26">
        <f t="shared" si="18"/>
        <v>-4476487.08</v>
      </c>
      <c r="BD24" s="26">
        <f t="shared" si="18"/>
        <v>13731417.210000001</v>
      </c>
      <c r="BE24" s="26">
        <f t="shared" si="18"/>
        <v>74080792.579999998</v>
      </c>
      <c r="BF24" s="26">
        <f t="shared" si="18"/>
        <v>53634658.140000001</v>
      </c>
      <c r="BG24" s="26">
        <f t="shared" si="18"/>
        <v>44718368.039999999</v>
      </c>
      <c r="BH24" s="26">
        <f t="shared" si="18"/>
        <v>13012623.23</v>
      </c>
      <c r="BI24" s="26">
        <f t="shared" si="18"/>
        <v>129351232.81999999</v>
      </c>
      <c r="BJ24" s="26">
        <f t="shared" si="18"/>
        <v>126231548.87</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c r="A25" s="21" t="s">
        <v>408</v>
      </c>
      <c r="B25" s="29">
        <f>-B54</f>
        <v>-3104</v>
      </c>
      <c r="C25" s="29">
        <f t="shared" ref="C25:BN25" si="20">-C54</f>
        <v>1424</v>
      </c>
      <c r="D25" s="29">
        <f t="shared" si="20"/>
        <v>340</v>
      </c>
      <c r="E25" s="29">
        <f t="shared" si="20"/>
        <v>-5391566.6299999999</v>
      </c>
      <c r="F25" s="29">
        <f t="shared" si="20"/>
        <v>-2684</v>
      </c>
      <c r="G25" s="29">
        <f t="shared" si="20"/>
        <v>377</v>
      </c>
      <c r="H25" s="29">
        <f t="shared" si="20"/>
        <v>-1008</v>
      </c>
      <c r="I25" s="29">
        <f t="shared" si="20"/>
        <v>-306145.36</v>
      </c>
      <c r="J25" s="29">
        <f t="shared" si="20"/>
        <v>0</v>
      </c>
      <c r="K25" s="29">
        <f t="shared" si="20"/>
        <v>0</v>
      </c>
      <c r="L25" s="29">
        <f t="shared" si="20"/>
        <v>0</v>
      </c>
      <c r="M25" s="29">
        <f t="shared" si="20"/>
        <v>52455.12</v>
      </c>
      <c r="N25" s="29">
        <f t="shared" si="20"/>
        <v>0</v>
      </c>
      <c r="O25" s="29">
        <f t="shared" si="20"/>
        <v>0</v>
      </c>
      <c r="P25" s="29">
        <f t="shared" si="20"/>
        <v>0</v>
      </c>
      <c r="Q25" s="29">
        <f t="shared" si="20"/>
        <v>0</v>
      </c>
      <c r="R25" s="29">
        <f t="shared" si="20"/>
        <v>0</v>
      </c>
      <c r="S25" s="29">
        <f t="shared" si="20"/>
        <v>0</v>
      </c>
      <c r="T25" s="29">
        <f t="shared" si="20"/>
        <v>0</v>
      </c>
      <c r="U25" s="29">
        <f t="shared" si="20"/>
        <v>0</v>
      </c>
      <c r="V25" s="29">
        <f t="shared" si="20"/>
        <v>0</v>
      </c>
      <c r="W25" s="29">
        <f t="shared" si="20"/>
        <v>0</v>
      </c>
      <c r="X25" s="29">
        <f t="shared" si="20"/>
        <v>0</v>
      </c>
      <c r="Y25" s="29">
        <f t="shared" si="20"/>
        <v>0</v>
      </c>
      <c r="Z25" s="29">
        <f t="shared" si="20"/>
        <v>0</v>
      </c>
      <c r="AA25" s="29">
        <f t="shared" si="20"/>
        <v>0</v>
      </c>
      <c r="AB25" s="29">
        <f t="shared" si="20"/>
        <v>0</v>
      </c>
      <c r="AC25" s="29">
        <f t="shared" si="20"/>
        <v>0</v>
      </c>
      <c r="AD25" s="29">
        <f t="shared" si="20"/>
        <v>0</v>
      </c>
      <c r="AE25" s="29">
        <f t="shared" si="20"/>
        <v>0</v>
      </c>
      <c r="AF25" s="29">
        <f t="shared" si="20"/>
        <v>0</v>
      </c>
      <c r="AG25" s="29">
        <f t="shared" si="20"/>
        <v>0</v>
      </c>
      <c r="AH25" s="29">
        <f t="shared" si="20"/>
        <v>0</v>
      </c>
      <c r="AI25" s="29">
        <f t="shared" si="20"/>
        <v>0</v>
      </c>
      <c r="AJ25" s="29">
        <f t="shared" si="20"/>
        <v>0</v>
      </c>
      <c r="AK25" s="29">
        <f t="shared" si="20"/>
        <v>72.72</v>
      </c>
      <c r="AL25" s="29">
        <f t="shared" si="20"/>
        <v>0</v>
      </c>
      <c r="AM25" s="29">
        <f t="shared" si="20"/>
        <v>0</v>
      </c>
      <c r="AN25" s="29">
        <f t="shared" si="20"/>
        <v>0</v>
      </c>
      <c r="AO25" s="29">
        <f t="shared" si="20"/>
        <v>-1003.32</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409</v>
      </c>
      <c r="B26" s="40">
        <v>-11389520.970000001</v>
      </c>
      <c r="C26" s="40">
        <v>-23323933.829999998</v>
      </c>
      <c r="D26" s="40">
        <v>-28530985.199999999</v>
      </c>
      <c r="E26" s="40">
        <v>-367848.51</v>
      </c>
      <c r="F26" s="40">
        <v>12712969.51</v>
      </c>
      <c r="G26" s="40">
        <v>14148737.09</v>
      </c>
      <c r="H26" s="40">
        <v>-339769.87</v>
      </c>
      <c r="I26" s="40">
        <v>-7080414.2000000002</v>
      </c>
      <c r="J26" s="40">
        <v>1166.49</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0</v>
      </c>
      <c r="AE26" s="40">
        <v>0</v>
      </c>
      <c r="AF26" s="40">
        <v>0</v>
      </c>
      <c r="AG26" s="40">
        <v>0</v>
      </c>
      <c r="AH26" s="40">
        <v>0</v>
      </c>
      <c r="AI26" s="40">
        <v>0</v>
      </c>
      <c r="AJ26" s="40">
        <v>0</v>
      </c>
      <c r="AK26" s="40">
        <v>0</v>
      </c>
      <c r="AL26" s="40">
        <v>0</v>
      </c>
      <c r="AM26" s="40">
        <v>0</v>
      </c>
      <c r="AN26" s="40">
        <v>0</v>
      </c>
      <c r="AO26" s="40">
        <v>0</v>
      </c>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row>
    <row r="27" spans="1:89">
      <c r="A27" s="17" t="s">
        <v>410</v>
      </c>
      <c r="B27" s="26">
        <f>SUM(B22:B26)</f>
        <v>25118244.079999998</v>
      </c>
      <c r="C27" s="26">
        <f t="shared" ref="C27:BN27" si="22">SUM(C22:C26)</f>
        <v>615538.25000000373</v>
      </c>
      <c r="D27" s="26">
        <f t="shared" si="22"/>
        <v>-18723293.589999996</v>
      </c>
      <c r="E27" s="26">
        <f t="shared" si="22"/>
        <v>17098160.030000001</v>
      </c>
      <c r="F27" s="26">
        <f t="shared" si="22"/>
        <v>29534479.969999999</v>
      </c>
      <c r="G27" s="26">
        <f t="shared" si="22"/>
        <v>25053262.859999999</v>
      </c>
      <c r="H27" s="26">
        <f t="shared" si="22"/>
        <v>5395248.1100000003</v>
      </c>
      <c r="I27" s="26">
        <f t="shared" si="22"/>
        <v>16910035.490000002</v>
      </c>
      <c r="J27" s="26">
        <f t="shared" si="22"/>
        <v>8648673.7799999993</v>
      </c>
      <c r="K27" s="26">
        <f t="shared" si="22"/>
        <v>4637507.17</v>
      </c>
      <c r="L27" s="26">
        <f t="shared" si="22"/>
        <v>2193216.9900000002</v>
      </c>
      <c r="M27" s="26">
        <f t="shared" si="22"/>
        <v>12631201.27</v>
      </c>
      <c r="N27" s="26">
        <f t="shared" si="22"/>
        <v>1507463.11</v>
      </c>
      <c r="O27" s="26">
        <f t="shared" si="22"/>
        <v>1102072.81</v>
      </c>
      <c r="P27" s="26">
        <f t="shared" si="22"/>
        <v>0</v>
      </c>
      <c r="Q27" s="26">
        <f t="shared" si="22"/>
        <v>16948967.23</v>
      </c>
      <c r="R27" s="26">
        <f t="shared" si="22"/>
        <v>3139129.7399999998</v>
      </c>
      <c r="S27" s="26">
        <f t="shared" si="22"/>
        <v>3139129.74</v>
      </c>
      <c r="T27" s="26">
        <f t="shared" si="22"/>
        <v>2625796.42</v>
      </c>
      <c r="U27" s="26">
        <f t="shared" si="22"/>
        <v>29824369.960000001</v>
      </c>
      <c r="V27" s="26">
        <f t="shared" si="22"/>
        <v>6762262.5199999996</v>
      </c>
      <c r="W27" s="26">
        <f t="shared" si="22"/>
        <v>3988448.61</v>
      </c>
      <c r="X27" s="26">
        <f t="shared" si="22"/>
        <v>396219.44</v>
      </c>
      <c r="Y27" s="26">
        <f t="shared" si="22"/>
        <v>28244621.289999999</v>
      </c>
      <c r="Z27" s="26">
        <f t="shared" si="22"/>
        <v>0</v>
      </c>
      <c r="AA27" s="26">
        <f t="shared" si="22"/>
        <v>0</v>
      </c>
      <c r="AB27" s="26">
        <f t="shared" si="22"/>
        <v>0</v>
      </c>
      <c r="AC27" s="26">
        <f t="shared" si="22"/>
        <v>33478269.789999999</v>
      </c>
      <c r="AD27" s="26">
        <f t="shared" si="22"/>
        <v>0</v>
      </c>
      <c r="AE27" s="26">
        <f t="shared" si="22"/>
        <v>0</v>
      </c>
      <c r="AF27" s="26">
        <f t="shared" si="22"/>
        <v>0</v>
      </c>
      <c r="AG27" s="26">
        <f t="shared" si="22"/>
        <v>1072131.49</v>
      </c>
      <c r="AH27" s="26">
        <f t="shared" si="22"/>
        <v>0</v>
      </c>
      <c r="AI27" s="26">
        <f t="shared" si="22"/>
        <v>0</v>
      </c>
      <c r="AJ27" s="26">
        <f t="shared" si="22"/>
        <v>0</v>
      </c>
      <c r="AK27" s="26">
        <f t="shared" si="22"/>
        <v>4031986.49</v>
      </c>
      <c r="AL27" s="26">
        <f t="shared" si="22"/>
        <v>666438.85</v>
      </c>
      <c r="AM27" s="26">
        <f t="shared" si="22"/>
        <v>0</v>
      </c>
      <c r="AN27" s="26">
        <f t="shared" si="22"/>
        <v>987723.72</v>
      </c>
      <c r="AO27" s="26">
        <f t="shared" si="22"/>
        <v>1254231</v>
      </c>
      <c r="AP27" s="26">
        <f t="shared" si="22"/>
        <v>0</v>
      </c>
      <c r="AQ27" s="26">
        <f t="shared" si="22"/>
        <v>0</v>
      </c>
      <c r="AR27" s="26">
        <f t="shared" si="22"/>
        <v>0</v>
      </c>
      <c r="AS27" s="26">
        <f t="shared" si="22"/>
        <v>0</v>
      </c>
      <c r="AT27" s="26">
        <f t="shared" si="22"/>
        <v>3145948.9100000262</v>
      </c>
      <c r="AU27" s="26">
        <f t="shared" si="22"/>
        <v>3221938.3999999762</v>
      </c>
      <c r="AV27" s="26">
        <f t="shared" si="22"/>
        <v>0</v>
      </c>
      <c r="AW27" s="26">
        <f t="shared" si="22"/>
        <v>106002085.7</v>
      </c>
      <c r="AX27" s="26">
        <f t="shared" si="22"/>
        <v>78146813.989999995</v>
      </c>
      <c r="AY27" s="26">
        <f t="shared" si="22"/>
        <v>31508275.550000001</v>
      </c>
      <c r="AZ27" s="26">
        <f t="shared" si="22"/>
        <v>6818330.1399999997</v>
      </c>
      <c r="BA27" s="26">
        <f t="shared" si="22"/>
        <v>-52414533.450000003</v>
      </c>
      <c r="BB27" s="26">
        <f t="shared" si="22"/>
        <v>-47415743.689999998</v>
      </c>
      <c r="BC27" s="26">
        <f t="shared" si="22"/>
        <v>-4476487.08</v>
      </c>
      <c r="BD27" s="26">
        <f t="shared" si="22"/>
        <v>13731417.210000001</v>
      </c>
      <c r="BE27" s="26">
        <f t="shared" si="22"/>
        <v>74080792.579999998</v>
      </c>
      <c r="BF27" s="26">
        <f t="shared" si="22"/>
        <v>53634658.140000001</v>
      </c>
      <c r="BG27" s="26">
        <f t="shared" si="22"/>
        <v>44718368.039999999</v>
      </c>
      <c r="BH27" s="26">
        <f t="shared" si="22"/>
        <v>13012623.23</v>
      </c>
      <c r="BI27" s="26">
        <f t="shared" si="22"/>
        <v>129351232.81999999</v>
      </c>
      <c r="BJ27" s="26">
        <f t="shared" si="22"/>
        <v>126231548.87</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c r="A28" s="17" t="s">
        <v>411</v>
      </c>
      <c r="B28" s="26">
        <f>SUM(B22:B25)*B41</f>
        <v>6234061.8297890145</v>
      </c>
      <c r="C28" s="26">
        <f t="shared" ref="C28:BN28" si="24">SUM(C22:C25)*C41</f>
        <v>4302990.7877205601</v>
      </c>
      <c r="D28" s="26">
        <f t="shared" si="24"/>
        <v>1856340.6826674398</v>
      </c>
      <c r="E28" s="26">
        <f t="shared" si="24"/>
        <v>3103326.4085382414</v>
      </c>
      <c r="F28" s="26">
        <f t="shared" si="24"/>
        <v>2948780.8001344153</v>
      </c>
      <c r="G28" s="26">
        <f t="shared" si="24"/>
        <v>1778803.8500263891</v>
      </c>
      <c r="H28" s="26">
        <f t="shared" si="24"/>
        <v>1018465.1157139698</v>
      </c>
      <c r="I28" s="26">
        <f t="shared" si="24"/>
        <v>5071410.7210133765</v>
      </c>
      <c r="J28" s="26">
        <f t="shared" si="24"/>
        <v>1783538.2130767335</v>
      </c>
      <c r="K28" s="26">
        <f t="shared" si="24"/>
        <v>955509.48064966442</v>
      </c>
      <c r="L28" s="26">
        <f t="shared" si="24"/>
        <v>489242.85158642178</v>
      </c>
      <c r="M28" s="26">
        <f t="shared" si="24"/>
        <v>2754498.6008999185</v>
      </c>
      <c r="N28" s="26">
        <f t="shared" si="24"/>
        <v>342750.33308773238</v>
      </c>
      <c r="O28" s="26">
        <f t="shared" si="24"/>
        <v>254685.07374429391</v>
      </c>
      <c r="P28" s="26">
        <f t="shared" si="24"/>
        <v>0</v>
      </c>
      <c r="Q28" s="26">
        <f t="shared" si="24"/>
        <v>4372173.8729759175</v>
      </c>
      <c r="R28" s="26">
        <f t="shared" si="24"/>
        <v>785515.02283098956</v>
      </c>
      <c r="S28" s="26">
        <f t="shared" si="24"/>
        <v>808005.23059439776</v>
      </c>
      <c r="T28" s="26">
        <f t="shared" si="24"/>
        <v>654517.24025362858</v>
      </c>
      <c r="U28" s="26">
        <f t="shared" si="24"/>
        <v>7823409.7502491847</v>
      </c>
      <c r="V28" s="26">
        <f t="shared" si="24"/>
        <v>1685916.0581753545</v>
      </c>
      <c r="W28" s="26">
        <f t="shared" si="24"/>
        <v>993253.50289313751</v>
      </c>
      <c r="X28" s="26">
        <f t="shared" si="24"/>
        <v>101728.03344065734</v>
      </c>
      <c r="Y28" s="26">
        <f t="shared" si="24"/>
        <v>7025849.033765465</v>
      </c>
      <c r="Z28" s="26">
        <f t="shared" si="24"/>
        <v>0</v>
      </c>
      <c r="AA28" s="26">
        <f t="shared" si="24"/>
        <v>0</v>
      </c>
      <c r="AB28" s="26">
        <f t="shared" si="24"/>
        <v>0</v>
      </c>
      <c r="AC28" s="26">
        <f t="shared" si="24"/>
        <v>8473586.5168018509</v>
      </c>
      <c r="AD28" s="26">
        <f t="shared" si="24"/>
        <v>0</v>
      </c>
      <c r="AE28" s="26">
        <f t="shared" si="24"/>
        <v>0</v>
      </c>
      <c r="AF28" s="26">
        <f t="shared" si="24"/>
        <v>0</v>
      </c>
      <c r="AG28" s="26">
        <f t="shared" si="24"/>
        <v>268851.53800710704</v>
      </c>
      <c r="AH28" s="26">
        <f t="shared" si="24"/>
        <v>0</v>
      </c>
      <c r="AI28" s="26">
        <f t="shared" si="24"/>
        <v>0</v>
      </c>
      <c r="AJ28" s="26">
        <f t="shared" si="24"/>
        <v>0</v>
      </c>
      <c r="AK28" s="26">
        <f t="shared" si="24"/>
        <v>1000708.8826544919</v>
      </c>
      <c r="AL28" s="26">
        <f t="shared" si="24"/>
        <v>164709.71841791007</v>
      </c>
      <c r="AM28" s="26">
        <f t="shared" si="24"/>
        <v>0</v>
      </c>
      <c r="AN28" s="26">
        <f t="shared" si="24"/>
        <v>192111.51804868245</v>
      </c>
      <c r="AO28" s="26">
        <f t="shared" si="24"/>
        <v>0</v>
      </c>
      <c r="AP28" s="26">
        <f t="shared" si="24"/>
        <v>0</v>
      </c>
      <c r="AQ28" s="26">
        <f t="shared" si="24"/>
        <v>0</v>
      </c>
      <c r="AR28" s="26">
        <f t="shared" si="24"/>
        <v>0</v>
      </c>
      <c r="AS28" s="26" t="e">
        <f t="shared" si="24"/>
        <v>#DIV/0!</v>
      </c>
      <c r="AT28" s="26">
        <f t="shared" si="24"/>
        <v>16149089.591632087</v>
      </c>
      <c r="AU28" s="26">
        <f t="shared" si="24"/>
        <v>23495797.035097752</v>
      </c>
      <c r="AV28" s="26">
        <f t="shared" si="24"/>
        <v>0</v>
      </c>
      <c r="AW28" s="26">
        <f t="shared" si="24"/>
        <v>92412711.069157049</v>
      </c>
      <c r="AX28" s="26">
        <f t="shared" si="24"/>
        <v>58178002.990733735</v>
      </c>
      <c r="AY28" s="26">
        <f t="shared" si="24"/>
        <v>32931374.755832076</v>
      </c>
      <c r="AZ28" s="26">
        <f t="shared" si="24"/>
        <v>14012926.767596914</v>
      </c>
      <c r="BA28" s="26">
        <f t="shared" si="24"/>
        <v>129141533.77954903</v>
      </c>
      <c r="BB28" s="26">
        <f t="shared" si="24"/>
        <v>95662406.856678739</v>
      </c>
      <c r="BC28" s="26">
        <f t="shared" si="24"/>
        <v>126322875.63280822</v>
      </c>
      <c r="BD28" s="26">
        <f t="shared" si="24"/>
        <v>22912140.845426366</v>
      </c>
      <c r="BE28" s="26">
        <f t="shared" si="24"/>
        <v>113244217.68763751</v>
      </c>
      <c r="BF28" s="26">
        <f t="shared" si="24"/>
        <v>82645578.151306331</v>
      </c>
      <c r="BG28" s="26">
        <f t="shared" si="24"/>
        <v>61803227.377268419</v>
      </c>
      <c r="BH28" s="26">
        <f t="shared" si="24"/>
        <v>27614065.147478968</v>
      </c>
      <c r="BI28" s="26">
        <f t="shared" si="24"/>
        <v>167253724.58140779</v>
      </c>
      <c r="BJ28" s="26">
        <f t="shared" si="24"/>
        <v>122594405.07585235</v>
      </c>
      <c r="BK28" s="26">
        <f t="shared" si="24"/>
        <v>82048897.818007305</v>
      </c>
      <c r="BL28" s="26">
        <f t="shared" si="24"/>
        <v>40216003.190142654</v>
      </c>
      <c r="BM28" s="26">
        <f t="shared" si="24"/>
        <v>158111589.62635383</v>
      </c>
      <c r="BN28" s="26">
        <f t="shared" si="24"/>
        <v>112482617.53937016</v>
      </c>
      <c r="BO28" s="26">
        <f t="shared" ref="BO28:CJ28" si="25">SUM(BO22:BO25)*BO41</f>
        <v>71463302.995694101</v>
      </c>
      <c r="BP28" s="26">
        <f t="shared" si="25"/>
        <v>39213868.850202009</v>
      </c>
      <c r="BQ28" s="26">
        <f t="shared" si="25"/>
        <v>128481520.12419814</v>
      </c>
      <c r="BR28" s="26">
        <f t="shared" si="25"/>
        <v>57451455.933676496</v>
      </c>
      <c r="BS28" s="26">
        <f t="shared" si="25"/>
        <v>103997862.53581847</v>
      </c>
      <c r="BT28" s="26">
        <f t="shared" si="25"/>
        <v>47155682.407815658</v>
      </c>
      <c r="BU28" s="26">
        <f t="shared" si="25"/>
        <v>84343568.551926851</v>
      </c>
      <c r="BV28" s="26">
        <f t="shared" si="25"/>
        <v>23070133.261112079</v>
      </c>
      <c r="BW28" s="26">
        <f t="shared" si="25"/>
        <v>2852775.2108163531</v>
      </c>
      <c r="BX28" s="26">
        <f t="shared" si="25"/>
        <v>0</v>
      </c>
      <c r="BY28" s="26">
        <f t="shared" si="25"/>
        <v>17214216.741538297</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412</v>
      </c>
      <c r="B29" s="28">
        <f>B27-B28</f>
        <v>18884182.250210986</v>
      </c>
      <c r="C29" s="28">
        <f t="shared" ref="C29:BN29" si="26">C27-C28</f>
        <v>-3687452.5377205564</v>
      </c>
      <c r="D29" s="28">
        <f t="shared" si="26"/>
        <v>-20579634.272667438</v>
      </c>
      <c r="E29" s="28">
        <f t="shared" si="26"/>
        <v>13994833.62146176</v>
      </c>
      <c r="F29" s="28">
        <f t="shared" si="26"/>
        <v>26585699.169865582</v>
      </c>
      <c r="G29" s="28">
        <f t="shared" si="26"/>
        <v>23274459.009973612</v>
      </c>
      <c r="H29" s="28">
        <f t="shared" si="26"/>
        <v>4376782.9942860305</v>
      </c>
      <c r="I29" s="28">
        <f t="shared" si="26"/>
        <v>11838624.768986626</v>
      </c>
      <c r="J29" s="28">
        <f t="shared" si="26"/>
        <v>6865135.5669232663</v>
      </c>
      <c r="K29" s="28">
        <f t="shared" si="26"/>
        <v>3681997.6893503354</v>
      </c>
      <c r="L29" s="28">
        <f t="shared" si="26"/>
        <v>1703974.1384135785</v>
      </c>
      <c r="M29" s="28">
        <f t="shared" si="26"/>
        <v>9876702.6691000815</v>
      </c>
      <c r="N29" s="28">
        <f t="shared" si="26"/>
        <v>1164712.7769122678</v>
      </c>
      <c r="O29" s="28">
        <f t="shared" si="26"/>
        <v>847387.73625570617</v>
      </c>
      <c r="P29" s="28">
        <f t="shared" si="26"/>
        <v>0</v>
      </c>
      <c r="Q29" s="28">
        <f t="shared" si="26"/>
        <v>12576793.357024083</v>
      </c>
      <c r="R29" s="28">
        <f t="shared" si="26"/>
        <v>2353614.7171690101</v>
      </c>
      <c r="S29" s="28">
        <f t="shared" si="26"/>
        <v>2331124.5094056027</v>
      </c>
      <c r="T29" s="28">
        <f t="shared" si="26"/>
        <v>1971279.1797463712</v>
      </c>
      <c r="U29" s="28">
        <f t="shared" si="26"/>
        <v>22000960.209750816</v>
      </c>
      <c r="V29" s="28">
        <f t="shared" si="26"/>
        <v>5076346.4618246453</v>
      </c>
      <c r="W29" s="28">
        <f t="shared" si="26"/>
        <v>2995195.1071068626</v>
      </c>
      <c r="X29" s="28">
        <f t="shared" si="26"/>
        <v>294491.40655934263</v>
      </c>
      <c r="Y29" s="28">
        <f t="shared" si="26"/>
        <v>21218772.256234534</v>
      </c>
      <c r="Z29" s="28">
        <f t="shared" si="26"/>
        <v>0</v>
      </c>
      <c r="AA29" s="28">
        <f t="shared" si="26"/>
        <v>0</v>
      </c>
      <c r="AB29" s="28">
        <f t="shared" si="26"/>
        <v>0</v>
      </c>
      <c r="AC29" s="28">
        <f t="shared" si="26"/>
        <v>25004683.27319815</v>
      </c>
      <c r="AD29" s="28">
        <f t="shared" si="26"/>
        <v>0</v>
      </c>
      <c r="AE29" s="28">
        <f t="shared" si="26"/>
        <v>0</v>
      </c>
      <c r="AF29" s="28">
        <f t="shared" si="26"/>
        <v>0</v>
      </c>
      <c r="AG29" s="28">
        <f t="shared" si="26"/>
        <v>803279.95199289289</v>
      </c>
      <c r="AH29" s="28">
        <f t="shared" si="26"/>
        <v>0</v>
      </c>
      <c r="AI29" s="28">
        <f t="shared" si="26"/>
        <v>0</v>
      </c>
      <c r="AJ29" s="28">
        <f t="shared" si="26"/>
        <v>0</v>
      </c>
      <c r="AK29" s="28">
        <f t="shared" si="26"/>
        <v>3031277.6073455084</v>
      </c>
      <c r="AL29" s="28">
        <f t="shared" si="26"/>
        <v>501729.13158208993</v>
      </c>
      <c r="AM29" s="28">
        <f t="shared" si="26"/>
        <v>0</v>
      </c>
      <c r="AN29" s="28">
        <f t="shared" si="26"/>
        <v>795612.20195131749</v>
      </c>
      <c r="AO29" s="28">
        <f t="shared" si="26"/>
        <v>1254231</v>
      </c>
      <c r="AP29" s="28">
        <f t="shared" si="26"/>
        <v>0</v>
      </c>
      <c r="AQ29" s="28">
        <f t="shared" si="26"/>
        <v>0</v>
      </c>
      <c r="AR29" s="28">
        <f t="shared" si="26"/>
        <v>0</v>
      </c>
      <c r="AS29" s="28" t="e">
        <f t="shared" si="26"/>
        <v>#DIV/0!</v>
      </c>
      <c r="AT29" s="28">
        <f t="shared" si="26"/>
        <v>-13003140.681632061</v>
      </c>
      <c r="AU29" s="28">
        <f t="shared" si="26"/>
        <v>-20273858.635097776</v>
      </c>
      <c r="AV29" s="28">
        <f t="shared" si="26"/>
        <v>0</v>
      </c>
      <c r="AW29" s="28">
        <f t="shared" si="26"/>
        <v>13589374.630842954</v>
      </c>
      <c r="AX29" s="28">
        <f t="shared" si="26"/>
        <v>19968810.999266259</v>
      </c>
      <c r="AY29" s="28">
        <f t="shared" si="26"/>
        <v>-1423099.2058320753</v>
      </c>
      <c r="AZ29" s="28">
        <f t="shared" si="26"/>
        <v>-7194596.6275969138</v>
      </c>
      <c r="BA29" s="28">
        <f t="shared" si="26"/>
        <v>-181556067.22954905</v>
      </c>
      <c r="BB29" s="28">
        <f t="shared" si="26"/>
        <v>-143078150.54667872</v>
      </c>
      <c r="BC29" s="28">
        <f t="shared" si="26"/>
        <v>-130799362.71280822</v>
      </c>
      <c r="BD29" s="28">
        <f t="shared" si="26"/>
        <v>-9180723.6354263648</v>
      </c>
      <c r="BE29" s="28">
        <f t="shared" si="26"/>
        <v>-39163425.10763751</v>
      </c>
      <c r="BF29" s="28">
        <f t="shared" si="26"/>
        <v>-29010920.011306331</v>
      </c>
      <c r="BG29" s="28">
        <f t="shared" si="26"/>
        <v>-17084859.33726842</v>
      </c>
      <c r="BH29" s="28">
        <f t="shared" si="26"/>
        <v>-14601441.917478967</v>
      </c>
      <c r="BI29" s="28">
        <f t="shared" si="26"/>
        <v>-37902491.761407793</v>
      </c>
      <c r="BJ29" s="28">
        <f t="shared" si="26"/>
        <v>3637143.7941476554</v>
      </c>
      <c r="BK29" s="28">
        <f t="shared" si="26"/>
        <v>17088874.201992691</v>
      </c>
      <c r="BL29" s="28">
        <f t="shared" si="26"/>
        <v>-19157263.320142653</v>
      </c>
      <c r="BM29" s="28">
        <f t="shared" si="26"/>
        <v>-77532345.976353824</v>
      </c>
      <c r="BN29" s="28">
        <f t="shared" si="26"/>
        <v>-44465528.91937016</v>
      </c>
      <c r="BO29" s="28">
        <f t="shared" ref="BO29:CK29" si="27">BO27-BO28</f>
        <v>-23927295.945694104</v>
      </c>
      <c r="BP29" s="28">
        <f t="shared" si="27"/>
        <v>-15677534.370202009</v>
      </c>
      <c r="BQ29" s="28">
        <f t="shared" si="27"/>
        <v>-81369625.584198147</v>
      </c>
      <c r="BR29" s="28">
        <f t="shared" si="27"/>
        <v>-14320831.603676498</v>
      </c>
      <c r="BS29" s="28">
        <f t="shared" si="27"/>
        <v>6639032.4941815287</v>
      </c>
      <c r="BT29" s="28">
        <f t="shared" si="27"/>
        <v>8336415.3521843404</v>
      </c>
      <c r="BU29" s="28">
        <f t="shared" si="27"/>
        <v>-42090769.441926852</v>
      </c>
      <c r="BV29" s="28">
        <f t="shared" si="27"/>
        <v>-31537945.171112079</v>
      </c>
      <c r="BW29" s="28">
        <f t="shared" si="27"/>
        <v>41571053.049183644</v>
      </c>
      <c r="BX29" s="28">
        <f t="shared" si="27"/>
        <v>-2405395.41</v>
      </c>
      <c r="BY29" s="28">
        <f t="shared" si="27"/>
        <v>26374725.858461704</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413</v>
      </c>
      <c r="B31" s="26">
        <f>B15+B20+B27</f>
        <v>1387599994.4300001</v>
      </c>
      <c r="C31" s="26">
        <f t="shared" ref="C31:BN31" si="28">C15+C20+C27</f>
        <v>745801071.81000006</v>
      </c>
      <c r="D31" s="26">
        <f t="shared" si="28"/>
        <v>337365502.60000002</v>
      </c>
      <c r="E31" s="26">
        <f t="shared" si="28"/>
        <v>1303639704.0500004</v>
      </c>
      <c r="F31" s="26">
        <f t="shared" si="28"/>
        <v>1139339911.6300001</v>
      </c>
      <c r="G31" s="26">
        <f t="shared" si="28"/>
        <v>650474272.79000008</v>
      </c>
      <c r="H31" s="26">
        <f t="shared" si="28"/>
        <v>298417641.90999991</v>
      </c>
      <c r="I31" s="26">
        <f t="shared" si="28"/>
        <v>1175755981.3700001</v>
      </c>
      <c r="J31" s="26">
        <f t="shared" si="28"/>
        <v>986972840.66000021</v>
      </c>
      <c r="K31" s="26">
        <f t="shared" si="28"/>
        <v>554459353.90999997</v>
      </c>
      <c r="L31" s="26">
        <f t="shared" si="28"/>
        <v>254231270.28000012</v>
      </c>
      <c r="M31" s="26">
        <f t="shared" si="28"/>
        <v>835993451.62000012</v>
      </c>
      <c r="N31" s="26">
        <f t="shared" si="28"/>
        <v>707882056.62000012</v>
      </c>
      <c r="O31" s="26">
        <f t="shared" si="28"/>
        <v>357298328.98000008</v>
      </c>
      <c r="P31" s="26">
        <f t="shared" si="28"/>
        <v>119054996.61000001</v>
      </c>
      <c r="Q31" s="26">
        <f t="shared" si="28"/>
        <v>492449622.25</v>
      </c>
      <c r="R31" s="26">
        <f t="shared" si="28"/>
        <v>416681576.75</v>
      </c>
      <c r="S31" s="26">
        <f t="shared" si="28"/>
        <v>227484540.73000002</v>
      </c>
      <c r="T31" s="26">
        <f t="shared" si="28"/>
        <v>63595567.030000009</v>
      </c>
      <c r="U31" s="26">
        <f t="shared" si="28"/>
        <v>422357911.11000001</v>
      </c>
      <c r="V31" s="26">
        <f t="shared" si="28"/>
        <v>319032157.94999999</v>
      </c>
      <c r="W31" s="26">
        <f t="shared" si="28"/>
        <v>170986504.09999999</v>
      </c>
      <c r="X31" s="26">
        <f t="shared" si="28"/>
        <v>59340990.590000004</v>
      </c>
      <c r="Y31" s="26">
        <f t="shared" si="28"/>
        <v>354843267.31</v>
      </c>
      <c r="Z31" s="26">
        <f t="shared" si="28"/>
        <v>280681854.79000002</v>
      </c>
      <c r="AA31" s="26">
        <f t="shared" si="28"/>
        <v>163962968.34</v>
      </c>
      <c r="AB31" s="26">
        <f t="shared" si="28"/>
        <v>51548096.050000012</v>
      </c>
      <c r="AC31" s="26">
        <f t="shared" si="28"/>
        <v>317393253.85000002</v>
      </c>
      <c r="AD31" s="26">
        <f t="shared" si="28"/>
        <v>245210445.65999997</v>
      </c>
      <c r="AE31" s="26">
        <f t="shared" si="28"/>
        <v>133765471.97000004</v>
      </c>
      <c r="AF31" s="26">
        <f t="shared" si="28"/>
        <v>36289606.020000003</v>
      </c>
      <c r="AG31" s="26">
        <f t="shared" si="28"/>
        <v>242879204.66999999</v>
      </c>
      <c r="AH31" s="26">
        <f t="shared" si="28"/>
        <v>209607793.38999999</v>
      </c>
      <c r="AI31" s="26">
        <f t="shared" si="28"/>
        <v>106767620.60000002</v>
      </c>
      <c r="AJ31" s="26">
        <f t="shared" si="28"/>
        <v>15124199.520000001</v>
      </c>
      <c r="AK31" s="26">
        <f t="shared" si="28"/>
        <v>137929567.46999997</v>
      </c>
      <c r="AL31" s="26">
        <f t="shared" si="28"/>
        <v>109648274.93000001</v>
      </c>
      <c r="AM31" s="26">
        <f t="shared" si="28"/>
        <v>102763399.34999999</v>
      </c>
      <c r="AN31" s="26">
        <f t="shared" si="28"/>
        <v>65100398.18</v>
      </c>
      <c r="AO31" s="26">
        <f t="shared" si="28"/>
        <v>968056.99</v>
      </c>
      <c r="AP31" s="26">
        <f t="shared" si="28"/>
        <v>0</v>
      </c>
      <c r="AQ31" s="26">
        <f t="shared" si="28"/>
        <v>0</v>
      </c>
      <c r="AR31" s="26">
        <f t="shared" si="28"/>
        <v>0</v>
      </c>
      <c r="AS31" s="26">
        <f t="shared" si="28"/>
        <v>0</v>
      </c>
      <c r="AT31" s="26">
        <f t="shared" si="28"/>
        <v>3145948.9100000262</v>
      </c>
      <c r="AU31" s="26">
        <f t="shared" si="28"/>
        <v>3221938.3999999762</v>
      </c>
      <c r="AV31" s="26">
        <f t="shared" si="28"/>
        <v>0</v>
      </c>
      <c r="AW31" s="26">
        <f t="shared" si="28"/>
        <v>106002085.7</v>
      </c>
      <c r="AX31" s="26">
        <f t="shared" si="28"/>
        <v>78146813.989999995</v>
      </c>
      <c r="AY31" s="26">
        <f t="shared" si="28"/>
        <v>31508275.550000001</v>
      </c>
      <c r="AZ31" s="26">
        <f t="shared" si="28"/>
        <v>6818330.1399999997</v>
      </c>
      <c r="BA31" s="26">
        <f t="shared" si="28"/>
        <v>-52414533.450000003</v>
      </c>
      <c r="BB31" s="26">
        <f t="shared" si="28"/>
        <v>-47415743.689999998</v>
      </c>
      <c r="BC31" s="26">
        <f t="shared" si="28"/>
        <v>-4476487.08</v>
      </c>
      <c r="BD31" s="26">
        <f t="shared" si="28"/>
        <v>13731417.210000001</v>
      </c>
      <c r="BE31" s="26">
        <f t="shared" si="28"/>
        <v>74080792.579999998</v>
      </c>
      <c r="BF31" s="26">
        <f t="shared" si="28"/>
        <v>53634658.140000001</v>
      </c>
      <c r="BG31" s="26">
        <f t="shared" si="28"/>
        <v>44718368.039999999</v>
      </c>
      <c r="BH31" s="26">
        <f t="shared" si="28"/>
        <v>13012623.23</v>
      </c>
      <c r="BI31" s="26">
        <f t="shared" si="28"/>
        <v>129351232.81999999</v>
      </c>
      <c r="BJ31" s="26">
        <f t="shared" si="28"/>
        <v>126231548.87</v>
      </c>
      <c r="BK31" s="26">
        <f t="shared" si="28"/>
        <v>99137772.019999996</v>
      </c>
      <c r="BL31" s="26">
        <f t="shared" si="28"/>
        <v>21058739.870000001</v>
      </c>
      <c r="BM31" s="26">
        <f t="shared" si="28"/>
        <v>80579243.650000006</v>
      </c>
      <c r="BN31" s="26">
        <f t="shared" si="28"/>
        <v>68017088.620000005</v>
      </c>
      <c r="BO31" s="26">
        <f t="shared" ref="BO31:CJ31" si="29">BO15+BO20+BO27</f>
        <v>47536007.049999997</v>
      </c>
      <c r="BP31" s="26">
        <f t="shared" si="29"/>
        <v>23536334.48</v>
      </c>
      <c r="BQ31" s="26">
        <f t="shared" si="29"/>
        <v>47111894.539999999</v>
      </c>
      <c r="BR31" s="26">
        <f t="shared" si="29"/>
        <v>43130624.329999998</v>
      </c>
      <c r="BS31" s="26">
        <f t="shared" si="29"/>
        <v>110636895.03</v>
      </c>
      <c r="BT31" s="26">
        <f t="shared" si="29"/>
        <v>55492097.759999998</v>
      </c>
      <c r="BU31" s="26">
        <f t="shared" si="29"/>
        <v>42252799.109999999</v>
      </c>
      <c r="BV31" s="26">
        <f t="shared" si="29"/>
        <v>-8467811.9100000001</v>
      </c>
      <c r="BW31" s="26">
        <f t="shared" si="29"/>
        <v>44423828.259999998</v>
      </c>
      <c r="BX31" s="26">
        <f t="shared" si="29"/>
        <v>-2405395.41</v>
      </c>
      <c r="BY31" s="26">
        <f t="shared" si="29"/>
        <v>43588942.600000001</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c r="A32" s="57" t="s">
        <v>414</v>
      </c>
      <c r="B32" s="57">
        <f>B31/B4*100</f>
        <v>56.157387660584476</v>
      </c>
      <c r="C32" s="57">
        <f t="shared" ref="C32:D32" si="30">C31/C4*100</f>
        <v>49.354115900668546</v>
      </c>
      <c r="D32" s="57">
        <f t="shared" si="30"/>
        <v>47.392246240115391</v>
      </c>
      <c r="E32" s="57">
        <f>E31/E4</f>
        <v>0.43112184654127894</v>
      </c>
      <c r="F32" s="57">
        <f t="shared" ref="F32:BQ32" si="31">F31/F4</f>
        <v>0.49229879124065085</v>
      </c>
      <c r="G32" s="57">
        <f t="shared" si="31"/>
        <v>0.46708489161458699</v>
      </c>
      <c r="H32" s="57">
        <f t="shared" si="31"/>
        <v>0.44438063055040067</v>
      </c>
      <c r="I32" s="57">
        <f t="shared" si="31"/>
        <v>0.44464984882221348</v>
      </c>
      <c r="J32" s="57">
        <f t="shared" si="31"/>
        <v>0.50152657340796114</v>
      </c>
      <c r="K32" s="57">
        <f t="shared" si="31"/>
        <v>0.46746545297265674</v>
      </c>
      <c r="L32" s="57">
        <f t="shared" si="31"/>
        <v>0.44360997180925621</v>
      </c>
      <c r="M32" s="57">
        <f t="shared" si="31"/>
        <v>0.49335293865206126</v>
      </c>
      <c r="N32" s="57">
        <f t="shared" si="31"/>
        <v>0.59643692695285688</v>
      </c>
      <c r="O32" s="57">
        <f t="shared" si="31"/>
        <v>0.62345194028057649</v>
      </c>
      <c r="P32" s="57">
        <f t="shared" si="31"/>
        <v>0.55351995180722791</v>
      </c>
      <c r="Q32" s="57">
        <f t="shared" si="31"/>
        <v>0.52661699065516554</v>
      </c>
      <c r="R32" s="57">
        <f t="shared" si="31"/>
        <v>0.58107252531561715</v>
      </c>
      <c r="S32" s="57">
        <f t="shared" si="31"/>
        <v>0.58224522680659918</v>
      </c>
      <c r="T32" s="57">
        <f t="shared" si="31"/>
        <v>0.46698672986711526</v>
      </c>
      <c r="U32" s="57">
        <f t="shared" si="31"/>
        <v>0.62228973109387364</v>
      </c>
      <c r="V32" s="57">
        <f t="shared" si="31"/>
        <v>0.64705962921461679</v>
      </c>
      <c r="W32" s="57">
        <f t="shared" si="31"/>
        <v>0.64949298079870621</v>
      </c>
      <c r="X32" s="57">
        <f t="shared" si="31"/>
        <v>0.67603059153233536</v>
      </c>
      <c r="Y32" s="57">
        <f t="shared" si="31"/>
        <v>0.60537233077932651</v>
      </c>
      <c r="Z32" s="57">
        <f t="shared" si="31"/>
        <v>0.62534269151800914</v>
      </c>
      <c r="AA32" s="57">
        <f t="shared" si="31"/>
        <v>0.68420148181095886</v>
      </c>
      <c r="AB32" s="57">
        <f t="shared" si="31"/>
        <v>0.72732620349394872</v>
      </c>
      <c r="AC32" s="57">
        <f t="shared" si="31"/>
        <v>0.6290842675433499</v>
      </c>
      <c r="AD32" s="57">
        <f t="shared" si="31"/>
        <v>0.63202468243802923</v>
      </c>
      <c r="AE32" s="57">
        <f t="shared" si="31"/>
        <v>0.63113678690486075</v>
      </c>
      <c r="AF32" s="57">
        <f t="shared" si="31"/>
        <v>0.64918829615964591</v>
      </c>
      <c r="AG32" s="57">
        <f t="shared" si="31"/>
        <v>0.54609458485706663</v>
      </c>
      <c r="AH32" s="57">
        <f t="shared" si="31"/>
        <v>0.61301181603935861</v>
      </c>
      <c r="AI32" s="57">
        <f t="shared" si="31"/>
        <v>0.58812088961442888</v>
      </c>
      <c r="AJ32" s="57">
        <f t="shared" si="31"/>
        <v>0.32502287810993818</v>
      </c>
      <c r="AK32" s="57">
        <f t="shared" si="31"/>
        <v>0.50469031230283923</v>
      </c>
      <c r="AL32" s="57">
        <f t="shared" si="31"/>
        <v>0.53330096074075528</v>
      </c>
      <c r="AM32" s="57">
        <f t="shared" si="31"/>
        <v>0.51976463669382034</v>
      </c>
      <c r="AN32" s="57">
        <f t="shared" si="31"/>
        <v>0.53791536366318438</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415</v>
      </c>
      <c r="B33" s="26">
        <f>B17+B20+B29</f>
        <v>1149178031.8406479</v>
      </c>
      <c r="C33" s="26">
        <f t="shared" ref="C33:BN33" si="33">C17+C20+C29</f>
        <v>607857189.05548763</v>
      </c>
      <c r="D33" s="26">
        <f t="shared" si="33"/>
        <v>268181102.43880406</v>
      </c>
      <c r="E33" s="26">
        <f t="shared" si="33"/>
        <v>1072692690.6793393</v>
      </c>
      <c r="F33" s="26">
        <f t="shared" si="33"/>
        <v>942202228.74527824</v>
      </c>
      <c r="G33" s="26">
        <f t="shared" si="33"/>
        <v>546829087.59347153</v>
      </c>
      <c r="H33" s="26">
        <f t="shared" si="33"/>
        <v>245317135.81950951</v>
      </c>
      <c r="I33" s="26">
        <f t="shared" si="33"/>
        <v>926044532.24194992</v>
      </c>
      <c r="J33" s="26">
        <f t="shared" si="33"/>
        <v>782543178.7633965</v>
      </c>
      <c r="K33" s="26">
        <f t="shared" si="33"/>
        <v>439599473.84131116</v>
      </c>
      <c r="L33" s="26">
        <f t="shared" si="33"/>
        <v>197427123.37783679</v>
      </c>
      <c r="M33" s="26">
        <f t="shared" si="33"/>
        <v>654373301.7069186</v>
      </c>
      <c r="N33" s="26">
        <f t="shared" si="33"/>
        <v>546768742.46563709</v>
      </c>
      <c r="O33" s="26">
        <f t="shared" si="33"/>
        <v>274488903.40382004</v>
      </c>
      <c r="P33" s="26">
        <f t="shared" si="33"/>
        <v>92597414.67080012</v>
      </c>
      <c r="Q33" s="26">
        <f t="shared" si="33"/>
        <v>366288044.69285315</v>
      </c>
      <c r="R33" s="26">
        <f t="shared" si="33"/>
        <v>312541050.63009077</v>
      </c>
      <c r="S33" s="26">
        <f t="shared" si="33"/>
        <v>168685731.67482543</v>
      </c>
      <c r="T33" s="26">
        <f t="shared" si="33"/>
        <v>47273947.661256164</v>
      </c>
      <c r="U33" s="26">
        <f t="shared" si="33"/>
        <v>311566668.7701115</v>
      </c>
      <c r="V33" s="26">
        <f t="shared" si="33"/>
        <v>239493477.43124354</v>
      </c>
      <c r="W33" s="26">
        <f t="shared" si="33"/>
        <v>128405300.04011445</v>
      </c>
      <c r="X33" s="26">
        <f t="shared" si="33"/>
        <v>44105387.119505845</v>
      </c>
      <c r="Y33" s="26">
        <f t="shared" si="33"/>
        <v>266576011.00053704</v>
      </c>
      <c r="Z33" s="26">
        <f t="shared" si="33"/>
        <v>209975962.276366</v>
      </c>
      <c r="AA33" s="26">
        <f t="shared" si="33"/>
        <v>122701800.89327061</v>
      </c>
      <c r="AB33" s="26">
        <f t="shared" si="33"/>
        <v>38481693.902749859</v>
      </c>
      <c r="AC33" s="26">
        <f t="shared" si="33"/>
        <v>237058779.78017899</v>
      </c>
      <c r="AD33" s="26">
        <f t="shared" si="33"/>
        <v>183812335.0945825</v>
      </c>
      <c r="AE33" s="26">
        <f t="shared" si="33"/>
        <v>100241916.532438</v>
      </c>
      <c r="AF33" s="26">
        <f t="shared" si="33"/>
        <v>25444609.00595757</v>
      </c>
      <c r="AG33" s="26">
        <f t="shared" si="33"/>
        <v>181973944.13570449</v>
      </c>
      <c r="AH33" s="26">
        <f t="shared" si="33"/>
        <v>157277704.6975846</v>
      </c>
      <c r="AI33" s="26">
        <f t="shared" si="33"/>
        <v>80138775.990062326</v>
      </c>
      <c r="AJ33" s="26">
        <f t="shared" si="33"/>
        <v>10598662.924095765</v>
      </c>
      <c r="AK33" s="26">
        <f t="shared" si="33"/>
        <v>103696480.70489004</v>
      </c>
      <c r="AL33" s="26">
        <f t="shared" si="33"/>
        <v>82548809.632126272</v>
      </c>
      <c r="AM33" s="26">
        <f t="shared" si="33"/>
        <v>76274637.305913121</v>
      </c>
      <c r="AN33" s="26">
        <f t="shared" si="33"/>
        <v>52384225.190549515</v>
      </c>
      <c r="AO33" s="26">
        <f t="shared" si="33"/>
        <v>968056.99</v>
      </c>
      <c r="AP33" s="26">
        <f t="shared" si="33"/>
        <v>0</v>
      </c>
      <c r="AQ33" s="26">
        <f t="shared" si="33"/>
        <v>0</v>
      </c>
      <c r="AR33" s="26">
        <f t="shared" si="33"/>
        <v>0</v>
      </c>
      <c r="AS33" s="26" t="e">
        <f t="shared" si="33"/>
        <v>#DIV/0!</v>
      </c>
      <c r="AT33" s="26">
        <f t="shared" si="33"/>
        <v>-13003140.681632061</v>
      </c>
      <c r="AU33" s="26">
        <f t="shared" si="33"/>
        <v>-20273858.635097776</v>
      </c>
      <c r="AV33" s="26">
        <f t="shared" si="33"/>
        <v>0</v>
      </c>
      <c r="AW33" s="26">
        <f t="shared" si="33"/>
        <v>13589374.630842954</v>
      </c>
      <c r="AX33" s="26">
        <f t="shared" si="33"/>
        <v>19968810.999266259</v>
      </c>
      <c r="AY33" s="26">
        <f t="shared" si="33"/>
        <v>-1423099.2058320753</v>
      </c>
      <c r="AZ33" s="26">
        <f t="shared" si="33"/>
        <v>-7194596.6275969138</v>
      </c>
      <c r="BA33" s="26">
        <f t="shared" si="33"/>
        <v>-181556067.22954905</v>
      </c>
      <c r="BB33" s="26">
        <f t="shared" si="33"/>
        <v>-143078150.54667872</v>
      </c>
      <c r="BC33" s="26">
        <f t="shared" si="33"/>
        <v>-130799362.71280822</v>
      </c>
      <c r="BD33" s="26">
        <f t="shared" si="33"/>
        <v>-9180723.6354263648</v>
      </c>
      <c r="BE33" s="26">
        <f t="shared" si="33"/>
        <v>-39163425.10763751</v>
      </c>
      <c r="BF33" s="26">
        <f t="shared" si="33"/>
        <v>-29010920.011306331</v>
      </c>
      <c r="BG33" s="26">
        <f t="shared" si="33"/>
        <v>-17084859.33726842</v>
      </c>
      <c r="BH33" s="26">
        <f t="shared" si="33"/>
        <v>-14601441.917478967</v>
      </c>
      <c r="BI33" s="26">
        <f t="shared" si="33"/>
        <v>-37902491.761407793</v>
      </c>
      <c r="BJ33" s="26">
        <f t="shared" si="33"/>
        <v>3637143.7941476554</v>
      </c>
      <c r="BK33" s="26">
        <f t="shared" si="33"/>
        <v>17088874.201992691</v>
      </c>
      <c r="BL33" s="26">
        <f t="shared" si="33"/>
        <v>-19157263.320142653</v>
      </c>
      <c r="BM33" s="26">
        <f t="shared" si="33"/>
        <v>-77532345.976353824</v>
      </c>
      <c r="BN33" s="26">
        <f t="shared" si="33"/>
        <v>-44465528.91937016</v>
      </c>
      <c r="BO33" s="26">
        <f t="shared" ref="BO33:CJ33" si="34">BO17+BO20+BO29</f>
        <v>-23927295.945694104</v>
      </c>
      <c r="BP33" s="26">
        <f t="shared" si="34"/>
        <v>-15677534.370202009</v>
      </c>
      <c r="BQ33" s="26">
        <f t="shared" si="34"/>
        <v>-81369625.584198147</v>
      </c>
      <c r="BR33" s="26">
        <f t="shared" si="34"/>
        <v>-14320831.603676498</v>
      </c>
      <c r="BS33" s="26">
        <f t="shared" si="34"/>
        <v>6639032.4941815287</v>
      </c>
      <c r="BT33" s="26">
        <f t="shared" si="34"/>
        <v>8336415.3521843404</v>
      </c>
      <c r="BU33" s="26">
        <f t="shared" si="34"/>
        <v>-42090769.441926852</v>
      </c>
      <c r="BV33" s="26">
        <f t="shared" si="34"/>
        <v>-31537945.171112079</v>
      </c>
      <c r="BW33" s="26">
        <f t="shared" si="34"/>
        <v>41571053.049183644</v>
      </c>
      <c r="BX33" s="26">
        <f t="shared" si="34"/>
        <v>-2405395.41</v>
      </c>
      <c r="BY33" s="26">
        <f t="shared" si="34"/>
        <v>26374725.858461704</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c r="A34" s="57" t="s">
        <v>416</v>
      </c>
      <c r="B34" s="57">
        <f>B33/B4*100</f>
        <v>46.508241917089698</v>
      </c>
      <c r="C34" s="57">
        <f t="shared" ref="C34:D34" si="35">C33/C4*100</f>
        <v>40.225544442958345</v>
      </c>
      <c r="D34" s="57">
        <f t="shared" si="35"/>
        <v>37.673397978674686</v>
      </c>
      <c r="E34" s="57">
        <f>E33/E4</f>
        <v>0.3547462171797065</v>
      </c>
      <c r="F34" s="57">
        <f t="shared" ref="F34:BQ34" si="36">F33/F4</f>
        <v>0.40711732607694429</v>
      </c>
      <c r="G34" s="57">
        <f t="shared" si="36"/>
        <v>0.39266057981782598</v>
      </c>
      <c r="H34" s="57">
        <f t="shared" si="36"/>
        <v>0.36530743558777135</v>
      </c>
      <c r="I34" s="57">
        <f t="shared" si="36"/>
        <v>0.35021345227113193</v>
      </c>
      <c r="J34" s="57">
        <f t="shared" si="36"/>
        <v>0.39764640202919171</v>
      </c>
      <c r="K34" s="57">
        <f t="shared" si="36"/>
        <v>0.37062692822588134</v>
      </c>
      <c r="L34" s="57">
        <f t="shared" si="36"/>
        <v>0.34449200737410046</v>
      </c>
      <c r="M34" s="57">
        <f t="shared" si="36"/>
        <v>0.38617167484621084</v>
      </c>
      <c r="N34" s="57">
        <f t="shared" si="36"/>
        <v>0.46068842324837195</v>
      </c>
      <c r="O34" s="57">
        <f t="shared" si="36"/>
        <v>0.47895729011981597</v>
      </c>
      <c r="P34" s="57">
        <f t="shared" si="36"/>
        <v>0.43051125921203093</v>
      </c>
      <c r="Q34" s="57">
        <f t="shared" si="36"/>
        <v>0.39170201192923165</v>
      </c>
      <c r="R34" s="57">
        <f t="shared" si="36"/>
        <v>0.43584604572854563</v>
      </c>
      <c r="S34" s="57">
        <f t="shared" si="36"/>
        <v>0.43175005115894172</v>
      </c>
      <c r="T34" s="57">
        <f t="shared" si="36"/>
        <v>0.34713592876410859</v>
      </c>
      <c r="U34" s="57">
        <f t="shared" si="36"/>
        <v>0.45905317131912521</v>
      </c>
      <c r="V34" s="57">
        <f t="shared" si="36"/>
        <v>0.48573962481320337</v>
      </c>
      <c r="W34" s="57">
        <f t="shared" si="36"/>
        <v>0.48774809165424748</v>
      </c>
      <c r="X34" s="57">
        <f t="shared" si="36"/>
        <v>0.50246196849276725</v>
      </c>
      <c r="Y34" s="57">
        <f t="shared" si="36"/>
        <v>0.4547859744743778</v>
      </c>
      <c r="Z34" s="57">
        <f t="shared" si="36"/>
        <v>0.46781411467523476</v>
      </c>
      <c r="AA34" s="57">
        <f t="shared" si="36"/>
        <v>0.51202265268802205</v>
      </c>
      <c r="AB34" s="57">
        <f t="shared" si="36"/>
        <v>0.5429636877985774</v>
      </c>
      <c r="AC34" s="57">
        <f t="shared" si="36"/>
        <v>0.46985859665817903</v>
      </c>
      <c r="AD34" s="57">
        <f t="shared" si="36"/>
        <v>0.47377236480956741</v>
      </c>
      <c r="AE34" s="57">
        <f t="shared" si="36"/>
        <v>0.47296481058772089</v>
      </c>
      <c r="AF34" s="57">
        <f t="shared" si="36"/>
        <v>0.45518108843403682</v>
      </c>
      <c r="AG34" s="57">
        <f t="shared" si="36"/>
        <v>0.40915394799901206</v>
      </c>
      <c r="AH34" s="57">
        <f t="shared" si="36"/>
        <v>0.45996902033017628</v>
      </c>
      <c r="AI34" s="57">
        <f t="shared" si="36"/>
        <v>0.44143803114674712</v>
      </c>
      <c r="AJ34" s="57">
        <f t="shared" si="36"/>
        <v>0.22776795050550211</v>
      </c>
      <c r="AK34" s="57">
        <f t="shared" si="36"/>
        <v>0.37942995248672262</v>
      </c>
      <c r="AL34" s="57">
        <f t="shared" si="36"/>
        <v>0.40149614312603993</v>
      </c>
      <c r="AM34" s="57">
        <f t="shared" si="36"/>
        <v>0.38578773570184405</v>
      </c>
      <c r="AN34" s="57">
        <f t="shared" si="36"/>
        <v>0.43284342847914337</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417</v>
      </c>
      <c r="B35" s="26">
        <f>B23+B68</f>
        <v>-15774838.17</v>
      </c>
      <c r="C35" s="26">
        <f t="shared" ref="C35:BN35" si="38">C23+C68</f>
        <v>-9092075.0500000007</v>
      </c>
      <c r="D35" s="26">
        <f t="shared" si="38"/>
        <v>-901548.27</v>
      </c>
      <c r="E35" s="26">
        <f t="shared" si="38"/>
        <v>19797194.16</v>
      </c>
      <c r="F35" s="26">
        <f t="shared" si="38"/>
        <v>8559028.1699999999</v>
      </c>
      <c r="G35" s="26">
        <f t="shared" si="38"/>
        <v>7171699.8899999997</v>
      </c>
      <c r="H35" s="26">
        <f t="shared" si="38"/>
        <v>2350079.2000000002</v>
      </c>
      <c r="I35" s="26">
        <f t="shared" si="38"/>
        <v>24725794.829999998</v>
      </c>
      <c r="J35" s="26">
        <f t="shared" si="38"/>
        <v>9115751.4499999993</v>
      </c>
      <c r="K35" s="26">
        <f t="shared" si="38"/>
        <v>5831077.9900000002</v>
      </c>
      <c r="L35" s="26">
        <f t="shared" si="38"/>
        <v>5086096.75</v>
      </c>
      <c r="M35" s="26">
        <f t="shared" si="38"/>
        <v>12037616.170000002</v>
      </c>
      <c r="N35" s="26">
        <f t="shared" si="38"/>
        <v>-3379950.15</v>
      </c>
      <c r="O35" s="26">
        <f t="shared" si="38"/>
        <v>-5299976.21</v>
      </c>
      <c r="P35" s="26">
        <f t="shared" si="38"/>
        <v>-3157939.01</v>
      </c>
      <c r="Q35" s="26">
        <f t="shared" si="38"/>
        <v>1327456</v>
      </c>
      <c r="R35" s="26">
        <f t="shared" si="38"/>
        <v>-8827307.4299999997</v>
      </c>
      <c r="S35" s="26">
        <f t="shared" si="38"/>
        <v>-5722595.54</v>
      </c>
      <c r="T35" s="26">
        <f t="shared" si="38"/>
        <v>-2876841.69</v>
      </c>
      <c r="U35" s="26">
        <f t="shared" si="38"/>
        <v>4158395.8100000005</v>
      </c>
      <c r="V35" s="26">
        <f t="shared" si="38"/>
        <v>-11840232.26</v>
      </c>
      <c r="W35" s="26">
        <f t="shared" si="38"/>
        <v>-8357462.9199999999</v>
      </c>
      <c r="X35" s="26">
        <f t="shared" si="38"/>
        <v>-4275400.16</v>
      </c>
      <c r="Y35" s="26">
        <f t="shared" si="38"/>
        <v>13996207.41</v>
      </c>
      <c r="Z35" s="26">
        <f t="shared" si="38"/>
        <v>-10178527.93</v>
      </c>
      <c r="AA35" s="26">
        <f t="shared" si="38"/>
        <v>-6197878.7800000003</v>
      </c>
      <c r="AB35" s="26">
        <f t="shared" si="38"/>
        <v>-3242186.46</v>
      </c>
      <c r="AC35" s="26">
        <f t="shared" si="38"/>
        <v>20313006.02</v>
      </c>
      <c r="AD35" s="26">
        <f t="shared" si="38"/>
        <v>-8810880.1899999995</v>
      </c>
      <c r="AE35" s="26">
        <f t="shared" si="38"/>
        <v>-5510384.21</v>
      </c>
      <c r="AF35" s="26">
        <f t="shared" si="38"/>
        <v>-1621693.85</v>
      </c>
      <c r="AG35" s="26">
        <f t="shared" si="38"/>
        <v>24962725.979999997</v>
      </c>
      <c r="AH35" s="26">
        <f t="shared" si="38"/>
        <v>18279179.75</v>
      </c>
      <c r="AI35" s="26">
        <f t="shared" si="38"/>
        <v>12063791.359999999</v>
      </c>
      <c r="AJ35" s="26">
        <f t="shared" si="38"/>
        <v>5378055.4400000004</v>
      </c>
      <c r="AK35" s="26">
        <f t="shared" si="38"/>
        <v>20796364.049999997</v>
      </c>
      <c r="AL35" s="26">
        <f t="shared" si="38"/>
        <v>12472883.75</v>
      </c>
      <c r="AM35" s="26">
        <f t="shared" si="38"/>
        <v>12428777.24</v>
      </c>
      <c r="AN35" s="26">
        <f t="shared" si="38"/>
        <v>9772412.9399999995</v>
      </c>
      <c r="AO35" s="26">
        <f t="shared" si="38"/>
        <v>1255234.32</v>
      </c>
      <c r="AP35" s="26">
        <f t="shared" si="38"/>
        <v>989032.06</v>
      </c>
      <c r="AQ35" s="26">
        <f t="shared" si="38"/>
        <v>342462.79</v>
      </c>
      <c r="AR35" s="26">
        <f t="shared" si="38"/>
        <v>-229725.21</v>
      </c>
      <c r="AS35" s="26">
        <f t="shared" si="38"/>
        <v>0</v>
      </c>
      <c r="AT35" s="26">
        <f t="shared" si="38"/>
        <v>-22649401.350000001</v>
      </c>
      <c r="AU35" s="26">
        <f t="shared" si="38"/>
        <v>-8345207.46</v>
      </c>
      <c r="AV35" s="26">
        <f t="shared" si="38"/>
        <v>-6288958.1900000004</v>
      </c>
      <c r="AW35" s="26">
        <f t="shared" si="38"/>
        <v>-22650844.379999999</v>
      </c>
      <c r="AX35" s="26">
        <f t="shared" si="38"/>
        <v>-13369914.74</v>
      </c>
      <c r="AY35" s="26">
        <f t="shared" si="38"/>
        <v>-8061296.04</v>
      </c>
      <c r="AZ35" s="26">
        <f t="shared" si="38"/>
        <v>-3526988.6</v>
      </c>
      <c r="BA35" s="26">
        <f t="shared" si="38"/>
        <v>-8333112.9000000004</v>
      </c>
      <c r="BB35" s="26">
        <f t="shared" si="38"/>
        <v>-821838.79</v>
      </c>
      <c r="BC35" s="26">
        <f t="shared" si="38"/>
        <v>-2071650.69</v>
      </c>
      <c r="BD35" s="26">
        <f t="shared" si="38"/>
        <v>-3633490.4</v>
      </c>
      <c r="BE35" s="26">
        <f t="shared" si="38"/>
        <v>-12576168.560000001</v>
      </c>
      <c r="BF35" s="26">
        <f t="shared" si="38"/>
        <v>-7133253.9900000002</v>
      </c>
      <c r="BG35" s="26">
        <f t="shared" si="38"/>
        <v>-2940819.66</v>
      </c>
      <c r="BH35" s="26">
        <f t="shared" si="38"/>
        <v>-2516879.5699999998</v>
      </c>
      <c r="BI35" s="26">
        <f t="shared" si="38"/>
        <v>8744950.6500000004</v>
      </c>
      <c r="BJ35" s="26">
        <f t="shared" si="38"/>
        <v>14650393.49</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418</v>
      </c>
      <c r="B36" s="26">
        <f>B35*B41</f>
        <v>-2693709.5812907284</v>
      </c>
      <c r="C36" s="26">
        <f t="shared" ref="C36:BN36" si="40">C35*C41</f>
        <v>-1634251.3757477126</v>
      </c>
      <c r="D36" s="26">
        <f t="shared" si="40"/>
        <v>-170639.61608285614</v>
      </c>
      <c r="E36" s="26">
        <f t="shared" si="40"/>
        <v>3517526.9330131127</v>
      </c>
      <c r="F36" s="26">
        <f t="shared" si="40"/>
        <v>1500382.3821600857</v>
      </c>
      <c r="G36" s="26">
        <f t="shared" si="40"/>
        <v>1169885.5727098559</v>
      </c>
      <c r="H36" s="26">
        <f t="shared" si="40"/>
        <v>417343.71064081538</v>
      </c>
      <c r="I36" s="26">
        <f t="shared" si="40"/>
        <v>5226857.4623137498</v>
      </c>
      <c r="J36" s="26">
        <f t="shared" si="40"/>
        <v>1880113.0206372619</v>
      </c>
      <c r="K36" s="26">
        <f t="shared" si="40"/>
        <v>1201432.1698294193</v>
      </c>
      <c r="L36" s="26">
        <f t="shared" si="40"/>
        <v>1134560.0954032515</v>
      </c>
      <c r="M36" s="26">
        <f t="shared" si="40"/>
        <v>2625054.9088459932</v>
      </c>
      <c r="N36" s="26">
        <f t="shared" si="40"/>
        <v>-768495.78079056996</v>
      </c>
      <c r="O36" s="26">
        <f t="shared" si="40"/>
        <v>-1224805.4934654029</v>
      </c>
      <c r="P36" s="26">
        <f t="shared" si="40"/>
        <v>-696551.48441817611</v>
      </c>
      <c r="Q36" s="26">
        <f t="shared" si="40"/>
        <v>342431.98195888655</v>
      </c>
      <c r="R36" s="26">
        <f t="shared" si="40"/>
        <v>-2208886.9118906232</v>
      </c>
      <c r="S36" s="26">
        <f t="shared" si="40"/>
        <v>-1472983.7604278733</v>
      </c>
      <c r="T36" s="26">
        <f t="shared" si="40"/>
        <v>-717093.85740779736</v>
      </c>
      <c r="U36" s="26">
        <f t="shared" si="40"/>
        <v>1090813.7998885445</v>
      </c>
      <c r="V36" s="26">
        <f t="shared" si="40"/>
        <v>-2951917.0012435229</v>
      </c>
      <c r="W36" s="26">
        <f t="shared" si="40"/>
        <v>-2081280.2501144698</v>
      </c>
      <c r="X36" s="26">
        <f t="shared" si="40"/>
        <v>-1097694.8795058408</v>
      </c>
      <c r="Y36" s="26">
        <f t="shared" si="40"/>
        <v>3481556.3394629443</v>
      </c>
      <c r="Z36" s="26">
        <f t="shared" si="40"/>
        <v>-2564048.5463659628</v>
      </c>
      <c r="AA36" s="26">
        <f t="shared" si="40"/>
        <v>-1559691.9032705952</v>
      </c>
      <c r="AB36" s="26">
        <f t="shared" si="40"/>
        <v>-821828.84274984512</v>
      </c>
      <c r="AC36" s="26">
        <f t="shared" si="40"/>
        <v>5141365.2798210159</v>
      </c>
      <c r="AD36" s="26">
        <f t="shared" si="40"/>
        <v>-2206151.5145825315</v>
      </c>
      <c r="AE36" s="26">
        <f t="shared" si="40"/>
        <v>-1380981.7124379519</v>
      </c>
      <c r="AF36" s="26">
        <f t="shared" si="40"/>
        <v>-484636.42595756619</v>
      </c>
      <c r="AG36" s="26">
        <f t="shared" si="40"/>
        <v>6259742.7042955039</v>
      </c>
      <c r="AH36" s="26">
        <f t="shared" si="40"/>
        <v>4563528.3024153952</v>
      </c>
      <c r="AI36" s="26">
        <f t="shared" si="40"/>
        <v>3008822.5599376978</v>
      </c>
      <c r="AJ36" s="26">
        <f t="shared" si="40"/>
        <v>1609247.9259042374</v>
      </c>
      <c r="AK36" s="26">
        <f t="shared" si="40"/>
        <v>5161501.9751099264</v>
      </c>
      <c r="AL36" s="26">
        <f t="shared" si="40"/>
        <v>3082661.1778737484</v>
      </c>
      <c r="AM36" s="26">
        <f t="shared" si="40"/>
        <v>3206372.4326592945</v>
      </c>
      <c r="AN36" s="26">
        <f t="shared" si="40"/>
        <v>1900726.9410336604</v>
      </c>
      <c r="AO36" s="26">
        <f t="shared" si="40"/>
        <v>0</v>
      </c>
      <c r="AP36" s="26">
        <f t="shared" si="40"/>
        <v>-26626139.120000001</v>
      </c>
      <c r="AQ36" s="26">
        <f t="shared" si="40"/>
        <v>-30777710.170000002</v>
      </c>
      <c r="AR36" s="26">
        <f t="shared" si="40"/>
        <v>-17015148.760000002</v>
      </c>
      <c r="AS36" s="26" t="e">
        <f t="shared" si="40"/>
        <v>#DIV/0!</v>
      </c>
      <c r="AT36" s="26">
        <f t="shared" si="40"/>
        <v>-116266100.32836792</v>
      </c>
      <c r="AU36" s="26">
        <f t="shared" si="40"/>
        <v>-60856936.524902239</v>
      </c>
      <c r="AV36" s="26">
        <f t="shared" si="40"/>
        <v>-29650309.149999999</v>
      </c>
      <c r="AW36" s="26">
        <f t="shared" si="40"/>
        <v>-19747025.950842962</v>
      </c>
      <c r="AX36" s="26">
        <f t="shared" si="40"/>
        <v>-9953508.0192662776</v>
      </c>
      <c r="AY36" s="26">
        <f t="shared" si="40"/>
        <v>-8425391.6241679266</v>
      </c>
      <c r="AZ36" s="26">
        <f t="shared" si="40"/>
        <v>-7248612.4824030837</v>
      </c>
      <c r="BA36" s="26">
        <f t="shared" si="40"/>
        <v>20531537.919549026</v>
      </c>
      <c r="BB36" s="26">
        <f t="shared" si="40"/>
        <v>1658079.5866787462</v>
      </c>
      <c r="BC36" s="26">
        <f t="shared" si="40"/>
        <v>58460321.182808228</v>
      </c>
      <c r="BD36" s="26">
        <f t="shared" si="40"/>
        <v>-6062815.114573638</v>
      </c>
      <c r="BE36" s="26">
        <f t="shared" si="40"/>
        <v>-19224664.322362501</v>
      </c>
      <c r="BF36" s="26">
        <f t="shared" si="40"/>
        <v>-10991622.218693661</v>
      </c>
      <c r="BG36" s="26">
        <f t="shared" si="40"/>
        <v>-4064373.4127315711</v>
      </c>
      <c r="BH36" s="26">
        <f t="shared" si="40"/>
        <v>-5341065.7625210322</v>
      </c>
      <c r="BI36" s="26">
        <f t="shared" si="40"/>
        <v>11307395.651407778</v>
      </c>
      <c r="BJ36" s="26">
        <f t="shared" si="40"/>
        <v>14228267.73585235</v>
      </c>
      <c r="BK36" s="26">
        <f t="shared" si="40"/>
        <v>13181613.918007299</v>
      </c>
      <c r="BL36" s="26">
        <f t="shared" si="40"/>
        <v>12209136.310142659</v>
      </c>
      <c r="BM36" s="26">
        <f t="shared" si="40"/>
        <v>14443332.386353821</v>
      </c>
      <c r="BN36" s="26">
        <f t="shared" si="40"/>
        <v>13716639.939370178</v>
      </c>
      <c r="BO36" s="26">
        <f t="shared" ref="BO36:CJ36" si="41">BO35*BO41</f>
        <v>7298516.0756940944</v>
      </c>
      <c r="BP36" s="26">
        <f t="shared" si="41"/>
        <v>13892249.290202005</v>
      </c>
      <c r="BQ36" s="26">
        <f t="shared" si="41"/>
        <v>15021498.194198111</v>
      </c>
      <c r="BR36" s="26">
        <f t="shared" si="41"/>
        <v>5020054.0936764982</v>
      </c>
      <c r="BS36" s="26">
        <f t="shared" si="41"/>
        <v>3206128.6658184566</v>
      </c>
      <c r="BT36" s="26">
        <f t="shared" si="41"/>
        <v>-74295.392184333978</v>
      </c>
      <c r="BU36" s="26">
        <f t="shared" si="41"/>
        <v>-13112139.518073153</v>
      </c>
      <c r="BV36" s="26">
        <f t="shared" si="41"/>
        <v>-16162681.568887917</v>
      </c>
      <c r="BW36" s="26">
        <f t="shared" si="41"/>
        <v>55779.560816353027</v>
      </c>
      <c r="BX36" s="26">
        <f t="shared" si="41"/>
        <v>0</v>
      </c>
      <c r="BY36" s="26">
        <f t="shared" si="41"/>
        <v>9037519.4515382983</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419</v>
      </c>
      <c r="B37" s="26">
        <f>B35-B36</f>
        <v>-13081128.588709272</v>
      </c>
      <c r="C37" s="26">
        <f t="shared" ref="C37:BN37" si="42">C35-C36</f>
        <v>-7457823.6742522884</v>
      </c>
      <c r="D37" s="26">
        <f t="shared" si="42"/>
        <v>-730908.65391714382</v>
      </c>
      <c r="E37" s="26">
        <f t="shared" si="42"/>
        <v>16279667.226986887</v>
      </c>
      <c r="F37" s="26">
        <f t="shared" si="42"/>
        <v>7058645.7878399137</v>
      </c>
      <c r="G37" s="26">
        <f t="shared" si="42"/>
        <v>6001814.317290144</v>
      </c>
      <c r="H37" s="26">
        <f t="shared" si="42"/>
        <v>1932735.4893591849</v>
      </c>
      <c r="I37" s="26">
        <f t="shared" si="42"/>
        <v>19498937.367686249</v>
      </c>
      <c r="J37" s="26">
        <f t="shared" si="42"/>
        <v>7235638.4293627376</v>
      </c>
      <c r="K37" s="26">
        <f t="shared" si="42"/>
        <v>4629645.8201705813</v>
      </c>
      <c r="L37" s="26">
        <f t="shared" si="42"/>
        <v>3951536.6545967488</v>
      </c>
      <c r="M37" s="26">
        <f t="shared" si="42"/>
        <v>9412561.261154009</v>
      </c>
      <c r="N37" s="26">
        <f t="shared" si="42"/>
        <v>-2611454.3692094302</v>
      </c>
      <c r="O37" s="26">
        <f t="shared" si="42"/>
        <v>-4075170.7165345969</v>
      </c>
      <c r="P37" s="26">
        <f t="shared" si="42"/>
        <v>-2461387.5255818237</v>
      </c>
      <c r="Q37" s="26">
        <f t="shared" si="42"/>
        <v>985024.01804111339</v>
      </c>
      <c r="R37" s="26">
        <f t="shared" si="42"/>
        <v>-6618420.5181093765</v>
      </c>
      <c r="S37" s="26">
        <f t="shared" si="42"/>
        <v>-4249611.7795721265</v>
      </c>
      <c r="T37" s="26">
        <f t="shared" si="42"/>
        <v>-2159747.8325922024</v>
      </c>
      <c r="U37" s="26">
        <f t="shared" si="42"/>
        <v>3067582.0101114558</v>
      </c>
      <c r="V37" s="26">
        <f t="shared" si="42"/>
        <v>-8888315.2587564774</v>
      </c>
      <c r="W37" s="26">
        <f t="shared" si="42"/>
        <v>-6276182.6698855301</v>
      </c>
      <c r="X37" s="26">
        <f t="shared" si="42"/>
        <v>-3177705.2804941591</v>
      </c>
      <c r="Y37" s="26">
        <f t="shared" si="42"/>
        <v>10514651.070537057</v>
      </c>
      <c r="Z37" s="26">
        <f t="shared" si="42"/>
        <v>-7614479.3836340364</v>
      </c>
      <c r="AA37" s="26">
        <f t="shared" si="42"/>
        <v>-4638186.8767294046</v>
      </c>
      <c r="AB37" s="26">
        <f t="shared" si="42"/>
        <v>-2420357.6172501547</v>
      </c>
      <c r="AC37" s="26">
        <f t="shared" si="42"/>
        <v>15171640.740178984</v>
      </c>
      <c r="AD37" s="26">
        <f t="shared" si="42"/>
        <v>-6604728.675417468</v>
      </c>
      <c r="AE37" s="26">
        <f t="shared" si="42"/>
        <v>-4129402.497562048</v>
      </c>
      <c r="AF37" s="26">
        <f t="shared" si="42"/>
        <v>-1137057.424042434</v>
      </c>
      <c r="AG37" s="26">
        <f t="shared" si="42"/>
        <v>18702983.275704492</v>
      </c>
      <c r="AH37" s="26">
        <f t="shared" si="42"/>
        <v>13715651.447584605</v>
      </c>
      <c r="AI37" s="26">
        <f t="shared" si="42"/>
        <v>9054968.8000623025</v>
      </c>
      <c r="AJ37" s="26">
        <f t="shared" si="42"/>
        <v>3768807.5140957627</v>
      </c>
      <c r="AK37" s="26">
        <f t="shared" si="42"/>
        <v>15634862.07489007</v>
      </c>
      <c r="AL37" s="26">
        <f t="shared" si="42"/>
        <v>9390222.5721262507</v>
      </c>
      <c r="AM37" s="26">
        <f t="shared" si="42"/>
        <v>9222404.8073407058</v>
      </c>
      <c r="AN37" s="26">
        <f t="shared" si="42"/>
        <v>7871685.998966339</v>
      </c>
      <c r="AO37" s="26">
        <f t="shared" si="42"/>
        <v>1255234.32</v>
      </c>
      <c r="AP37" s="26">
        <f t="shared" si="42"/>
        <v>27615171.18</v>
      </c>
      <c r="AQ37" s="26">
        <f t="shared" si="42"/>
        <v>31120172.960000001</v>
      </c>
      <c r="AR37" s="26">
        <f t="shared" si="42"/>
        <v>16785423.550000001</v>
      </c>
      <c r="AS37" s="26" t="e">
        <f t="shared" si="42"/>
        <v>#DIV/0!</v>
      </c>
      <c r="AT37" s="26">
        <f t="shared" si="42"/>
        <v>93616698.978367925</v>
      </c>
      <c r="AU37" s="26">
        <f t="shared" si="42"/>
        <v>52511729.064902239</v>
      </c>
      <c r="AV37" s="26">
        <f t="shared" si="42"/>
        <v>23361350.959999997</v>
      </c>
      <c r="AW37" s="26">
        <f t="shared" si="42"/>
        <v>-2903818.4291570373</v>
      </c>
      <c r="AX37" s="26">
        <f t="shared" si="42"/>
        <v>-3416406.7207337227</v>
      </c>
      <c r="AY37" s="26">
        <f t="shared" si="42"/>
        <v>364095.58416792657</v>
      </c>
      <c r="AZ37" s="26">
        <f t="shared" si="42"/>
        <v>3721623.8824030836</v>
      </c>
      <c r="BA37" s="26">
        <f t="shared" si="42"/>
        <v>-28864650.819549024</v>
      </c>
      <c r="BB37" s="26">
        <f t="shared" si="42"/>
        <v>-2479918.3766787462</v>
      </c>
      <c r="BC37" s="26">
        <f t="shared" si="42"/>
        <v>-60531971.872808225</v>
      </c>
      <c r="BD37" s="26">
        <f t="shared" si="42"/>
        <v>2429324.714573638</v>
      </c>
      <c r="BE37" s="26">
        <f t="shared" si="42"/>
        <v>6648495.7623625007</v>
      </c>
      <c r="BF37" s="26">
        <f t="shared" si="42"/>
        <v>3858368.2286936603</v>
      </c>
      <c r="BG37" s="26">
        <f t="shared" si="42"/>
        <v>1123553.752731571</v>
      </c>
      <c r="BH37" s="26">
        <f t="shared" si="42"/>
        <v>2824186.1925210324</v>
      </c>
      <c r="BI37" s="26">
        <f t="shared" si="42"/>
        <v>-2562445.0014077779</v>
      </c>
      <c r="BJ37" s="26">
        <f t="shared" si="42"/>
        <v>422125.75414765067</v>
      </c>
      <c r="BK37" s="26">
        <f t="shared" si="42"/>
        <v>2745423.1319927014</v>
      </c>
      <c r="BL37" s="26">
        <f t="shared" si="42"/>
        <v>-5815934.4701426588</v>
      </c>
      <c r="BM37" s="26">
        <f t="shared" si="42"/>
        <v>-7082500.6963538202</v>
      </c>
      <c r="BN37" s="26">
        <f t="shared" si="42"/>
        <v>-5422328.0293701775</v>
      </c>
      <c r="BO37" s="26">
        <f t="shared" ref="BO37:CJ37" si="43">BO35-BO36</f>
        <v>-2443684.3356940942</v>
      </c>
      <c r="BP37" s="26">
        <f t="shared" si="43"/>
        <v>-5554060.9002020052</v>
      </c>
      <c r="BQ37" s="26">
        <f t="shared" si="43"/>
        <v>-9513381.24419811</v>
      </c>
      <c r="BR37" s="26">
        <f t="shared" si="43"/>
        <v>-1251340.7736764983</v>
      </c>
      <c r="BS37" s="26">
        <f t="shared" si="43"/>
        <v>204673.36418154323</v>
      </c>
      <c r="BT37" s="26">
        <f t="shared" si="43"/>
        <v>-13134.307815666019</v>
      </c>
      <c r="BU37" s="26">
        <f t="shared" si="43"/>
        <v>6543475.1080731526</v>
      </c>
      <c r="BV37" s="26">
        <f t="shared" si="43"/>
        <v>22095137.438887917</v>
      </c>
      <c r="BW37" s="26">
        <f t="shared" si="43"/>
        <v>812827.82918364694</v>
      </c>
      <c r="BX37" s="26">
        <f t="shared" si="43"/>
        <v>17436730.539999999</v>
      </c>
      <c r="BY37" s="26">
        <f t="shared" si="43"/>
        <v>13846816.3584617</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420</v>
      </c>
      <c r="B38" s="28">
        <f>B31-B35</f>
        <v>1403374832.6000001</v>
      </c>
      <c r="C38" s="28">
        <f t="shared" ref="C38:BN38" si="44">C31-C35</f>
        <v>754893146.86000001</v>
      </c>
      <c r="D38" s="28">
        <f t="shared" si="44"/>
        <v>338267050.87</v>
      </c>
      <c r="E38" s="28">
        <f t="shared" si="44"/>
        <v>1283842509.8900003</v>
      </c>
      <c r="F38" s="28">
        <f t="shared" si="44"/>
        <v>1130780883.46</v>
      </c>
      <c r="G38" s="28">
        <f t="shared" si="44"/>
        <v>643302572.9000001</v>
      </c>
      <c r="H38" s="28">
        <f t="shared" si="44"/>
        <v>296067562.70999992</v>
      </c>
      <c r="I38" s="28">
        <f t="shared" si="44"/>
        <v>1151030186.5400002</v>
      </c>
      <c r="J38" s="28">
        <f t="shared" si="44"/>
        <v>977857089.21000016</v>
      </c>
      <c r="K38" s="28">
        <f t="shared" si="44"/>
        <v>548628275.91999996</v>
      </c>
      <c r="L38" s="28">
        <f t="shared" si="44"/>
        <v>249145173.53000012</v>
      </c>
      <c r="M38" s="28">
        <f t="shared" si="44"/>
        <v>823955835.45000017</v>
      </c>
      <c r="N38" s="28">
        <f t="shared" si="44"/>
        <v>711262006.7700001</v>
      </c>
      <c r="O38" s="28">
        <f t="shared" si="44"/>
        <v>362598305.19000006</v>
      </c>
      <c r="P38" s="28">
        <f t="shared" si="44"/>
        <v>122212935.62000002</v>
      </c>
      <c r="Q38" s="28">
        <f t="shared" si="44"/>
        <v>491122166.25</v>
      </c>
      <c r="R38" s="28">
        <f t="shared" si="44"/>
        <v>425508884.18000001</v>
      </c>
      <c r="S38" s="28">
        <f t="shared" si="44"/>
        <v>233207136.27000001</v>
      </c>
      <c r="T38" s="28">
        <f t="shared" si="44"/>
        <v>66472408.720000006</v>
      </c>
      <c r="U38" s="28">
        <f t="shared" si="44"/>
        <v>418199515.30000001</v>
      </c>
      <c r="V38" s="28">
        <f t="shared" si="44"/>
        <v>330872390.20999998</v>
      </c>
      <c r="W38" s="28">
        <f t="shared" si="44"/>
        <v>179343967.01999998</v>
      </c>
      <c r="X38" s="28">
        <f t="shared" si="44"/>
        <v>63616390.75</v>
      </c>
      <c r="Y38" s="28">
        <f t="shared" si="44"/>
        <v>340847059.89999998</v>
      </c>
      <c r="Z38" s="28">
        <f t="shared" si="44"/>
        <v>290860382.72000003</v>
      </c>
      <c r="AA38" s="28">
        <f t="shared" si="44"/>
        <v>170160847.12</v>
      </c>
      <c r="AB38" s="28">
        <f t="shared" si="44"/>
        <v>54790282.510000013</v>
      </c>
      <c r="AC38" s="28">
        <f t="shared" si="44"/>
        <v>297080247.83000004</v>
      </c>
      <c r="AD38" s="28">
        <f t="shared" si="44"/>
        <v>254021325.84999996</v>
      </c>
      <c r="AE38" s="28">
        <f t="shared" si="44"/>
        <v>139275856.18000004</v>
      </c>
      <c r="AF38" s="28">
        <f t="shared" si="44"/>
        <v>37911299.870000005</v>
      </c>
      <c r="AG38" s="28">
        <f t="shared" si="44"/>
        <v>217916478.69</v>
      </c>
      <c r="AH38" s="28">
        <f t="shared" si="44"/>
        <v>191328613.63999999</v>
      </c>
      <c r="AI38" s="28">
        <f t="shared" si="44"/>
        <v>94703829.240000024</v>
      </c>
      <c r="AJ38" s="28">
        <f t="shared" si="44"/>
        <v>9746144.0800000019</v>
      </c>
      <c r="AK38" s="28">
        <f t="shared" si="44"/>
        <v>117133203.41999997</v>
      </c>
      <c r="AL38" s="28">
        <f t="shared" si="44"/>
        <v>97175391.180000007</v>
      </c>
      <c r="AM38" s="28">
        <f t="shared" si="44"/>
        <v>90334622.109999999</v>
      </c>
      <c r="AN38" s="28">
        <f t="shared" si="44"/>
        <v>55327985.240000002</v>
      </c>
      <c r="AO38" s="28">
        <f t="shared" si="44"/>
        <v>-287177.33000000007</v>
      </c>
      <c r="AP38" s="28">
        <f t="shared" si="44"/>
        <v>-989032.06</v>
      </c>
      <c r="AQ38" s="28">
        <f t="shared" si="44"/>
        <v>-342462.79</v>
      </c>
      <c r="AR38" s="28">
        <f t="shared" si="44"/>
        <v>229725.21</v>
      </c>
      <c r="AS38" s="28">
        <f t="shared" si="44"/>
        <v>0</v>
      </c>
      <c r="AT38" s="28">
        <f t="shared" si="44"/>
        <v>25795350.260000028</v>
      </c>
      <c r="AU38" s="28">
        <f t="shared" si="44"/>
        <v>11567145.859999977</v>
      </c>
      <c r="AV38" s="28">
        <f t="shared" si="44"/>
        <v>6288958.1900000004</v>
      </c>
      <c r="AW38" s="28">
        <f t="shared" si="44"/>
        <v>128652930.08</v>
      </c>
      <c r="AX38" s="28">
        <f t="shared" si="44"/>
        <v>91516728.729999989</v>
      </c>
      <c r="AY38" s="28">
        <f t="shared" si="44"/>
        <v>39569571.590000004</v>
      </c>
      <c r="AZ38" s="28">
        <f t="shared" si="44"/>
        <v>10345318.74</v>
      </c>
      <c r="BA38" s="28">
        <f t="shared" si="44"/>
        <v>-44081420.550000004</v>
      </c>
      <c r="BB38" s="28">
        <f t="shared" si="44"/>
        <v>-46593904.899999999</v>
      </c>
      <c r="BC38" s="28">
        <f t="shared" si="44"/>
        <v>-2404836.39</v>
      </c>
      <c r="BD38" s="28">
        <f t="shared" si="44"/>
        <v>17364907.609999999</v>
      </c>
      <c r="BE38" s="28">
        <f t="shared" si="44"/>
        <v>86656961.140000001</v>
      </c>
      <c r="BF38" s="28">
        <f t="shared" si="44"/>
        <v>60767912.130000003</v>
      </c>
      <c r="BG38" s="28">
        <f t="shared" si="44"/>
        <v>47659187.700000003</v>
      </c>
      <c r="BH38" s="28">
        <f t="shared" si="44"/>
        <v>15529502.800000001</v>
      </c>
      <c r="BI38" s="28">
        <f t="shared" si="44"/>
        <v>120606282.16999999</v>
      </c>
      <c r="BJ38" s="28">
        <f t="shared" si="44"/>
        <v>111581155.38000001</v>
      </c>
      <c r="BK38" s="28">
        <f t="shared" si="44"/>
        <v>83210734.969999999</v>
      </c>
      <c r="BL38" s="28">
        <f t="shared" si="44"/>
        <v>14665538.030000001</v>
      </c>
      <c r="BM38" s="28">
        <f t="shared" si="44"/>
        <v>73218411.960000008</v>
      </c>
      <c r="BN38" s="28">
        <f t="shared" si="44"/>
        <v>59722776.710000008</v>
      </c>
      <c r="BO38" s="28">
        <f t="shared" ref="BO38:CJ38" si="45">BO31-BO35</f>
        <v>42681175.309999995</v>
      </c>
      <c r="BP38" s="28">
        <f t="shared" si="45"/>
        <v>15198146.09</v>
      </c>
      <c r="BQ38" s="28">
        <f t="shared" si="45"/>
        <v>41603777.589999996</v>
      </c>
      <c r="BR38" s="28">
        <f t="shared" si="45"/>
        <v>39361911.009999998</v>
      </c>
      <c r="BS38" s="28">
        <f t="shared" si="45"/>
        <v>107226093</v>
      </c>
      <c r="BT38" s="28">
        <f t="shared" si="45"/>
        <v>55579527.460000001</v>
      </c>
      <c r="BU38" s="28">
        <f t="shared" si="45"/>
        <v>48821463.519999996</v>
      </c>
      <c r="BV38" s="28">
        <f t="shared" si="45"/>
        <v>-14400267.780000001</v>
      </c>
      <c r="BW38" s="28">
        <f t="shared" si="45"/>
        <v>43555220.869999997</v>
      </c>
      <c r="BX38" s="28">
        <f t="shared" si="45"/>
        <v>-19842125.949999999</v>
      </c>
      <c r="BY38" s="28">
        <f t="shared" si="45"/>
        <v>20704606.790000003</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c r="A39" s="57" t="s">
        <v>421</v>
      </c>
      <c r="B39" s="57">
        <f>B38/B4*100</f>
        <v>56.795809184043463</v>
      </c>
      <c r="C39" s="57">
        <f t="shared" ref="C39:D39" si="46">C38/C4*100</f>
        <v>49.95579286622484</v>
      </c>
      <c r="D39" s="57">
        <f t="shared" si="46"/>
        <v>47.518893444052679</v>
      </c>
      <c r="E39" s="57">
        <f>E38/E4</f>
        <v>0.42457478996109055</v>
      </c>
      <c r="F39" s="57">
        <f t="shared" ref="F39:BQ39" si="47">F38/F4</f>
        <v>0.48860051017520695</v>
      </c>
      <c r="G39" s="57">
        <f t="shared" si="47"/>
        <v>0.4619351219681333</v>
      </c>
      <c r="H39" s="57">
        <f t="shared" si="47"/>
        <v>0.44088107311788688</v>
      </c>
      <c r="I39" s="57">
        <f t="shared" si="47"/>
        <v>0.43529899617304568</v>
      </c>
      <c r="J39" s="57">
        <f t="shared" si="47"/>
        <v>0.49689443825650148</v>
      </c>
      <c r="K39" s="57">
        <f t="shared" si="47"/>
        <v>0.46254926300365012</v>
      </c>
      <c r="L39" s="57">
        <f t="shared" si="47"/>
        <v>0.43473520501364638</v>
      </c>
      <c r="M39" s="57">
        <f t="shared" si="47"/>
        <v>0.48624906325647438</v>
      </c>
      <c r="N39" s="57">
        <f t="shared" si="47"/>
        <v>0.5992847559970701</v>
      </c>
      <c r="O39" s="57">
        <f t="shared" si="47"/>
        <v>0.63269989971267993</v>
      </c>
      <c r="P39" s="57">
        <f t="shared" si="47"/>
        <v>0.56820209282102685</v>
      </c>
      <c r="Q39" s="57">
        <f t="shared" si="47"/>
        <v>0.52519743248644746</v>
      </c>
      <c r="R39" s="57">
        <f t="shared" si="47"/>
        <v>0.59338241878413711</v>
      </c>
      <c r="S39" s="57">
        <f t="shared" si="47"/>
        <v>0.59689217348445889</v>
      </c>
      <c r="T39" s="57">
        <f t="shared" si="47"/>
        <v>0.48811158110910097</v>
      </c>
      <c r="U39" s="57">
        <f t="shared" si="47"/>
        <v>0.61616287294272409</v>
      </c>
      <c r="V39" s="57">
        <f t="shared" si="47"/>
        <v>0.67107393656595049</v>
      </c>
      <c r="W39" s="57">
        <f t="shared" si="47"/>
        <v>0.68123884011313995</v>
      </c>
      <c r="X39" s="57">
        <f t="shared" si="47"/>
        <v>0.72473724894511715</v>
      </c>
      <c r="Y39" s="57">
        <f t="shared" si="47"/>
        <v>0.5814944176767497</v>
      </c>
      <c r="Z39" s="57">
        <f t="shared" si="47"/>
        <v>0.6480198540877079</v>
      </c>
      <c r="AA39" s="57">
        <f t="shared" si="47"/>
        <v>0.71006462571652185</v>
      </c>
      <c r="AB39" s="57">
        <f t="shared" si="47"/>
        <v>0.77307235804995744</v>
      </c>
      <c r="AC39" s="57">
        <f t="shared" si="47"/>
        <v>0.58882319595884014</v>
      </c>
      <c r="AD39" s="57">
        <f t="shared" si="47"/>
        <v>0.65473453779959734</v>
      </c>
      <c r="AE39" s="57">
        <f t="shared" si="47"/>
        <v>0.657136068585642</v>
      </c>
      <c r="AF39" s="57">
        <f t="shared" si="47"/>
        <v>0.67819893537115639</v>
      </c>
      <c r="AG39" s="57">
        <f t="shared" si="47"/>
        <v>0.48996787981671291</v>
      </c>
      <c r="AH39" s="57">
        <f t="shared" si="47"/>
        <v>0.55955314929308697</v>
      </c>
      <c r="AI39" s="57">
        <f t="shared" si="47"/>
        <v>0.52166846080788054</v>
      </c>
      <c r="AJ39" s="57">
        <f t="shared" si="47"/>
        <v>0.20944710463299523</v>
      </c>
      <c r="AK39" s="57">
        <f t="shared" si="47"/>
        <v>0.42859550783358802</v>
      </c>
      <c r="AL39" s="57">
        <f t="shared" si="47"/>
        <v>0.47263606755087795</v>
      </c>
      <c r="AM39" s="57">
        <f t="shared" si="47"/>
        <v>0.45690140982941024</v>
      </c>
      <c r="AN39" s="57">
        <f t="shared" si="47"/>
        <v>0.45716730055683807</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422</v>
      </c>
      <c r="B40" s="26">
        <f>B60</f>
        <v>239640127.65000001</v>
      </c>
      <c r="C40" s="26">
        <f t="shared" ref="C40:BN40" si="49">C60</f>
        <v>135687965.28999999</v>
      </c>
      <c r="D40" s="26">
        <f t="shared" si="49"/>
        <v>64025146.090000004</v>
      </c>
      <c r="E40" s="26">
        <f t="shared" si="49"/>
        <v>228110638.80000001</v>
      </c>
      <c r="F40" s="26">
        <f t="shared" si="49"/>
        <v>198223873.31</v>
      </c>
      <c r="G40" s="26">
        <f t="shared" si="49"/>
        <v>104938914.13</v>
      </c>
      <c r="H40" s="26">
        <f t="shared" si="49"/>
        <v>52577774.920000002</v>
      </c>
      <c r="I40" s="26">
        <f t="shared" si="49"/>
        <v>243319608.58000001</v>
      </c>
      <c r="J40" s="26">
        <f t="shared" si="49"/>
        <v>201681875.13999999</v>
      </c>
      <c r="K40" s="26">
        <f t="shared" si="49"/>
        <v>113039074.61</v>
      </c>
      <c r="L40" s="26">
        <f t="shared" si="49"/>
        <v>55577033.969999999</v>
      </c>
      <c r="M40" s="26">
        <f t="shared" si="49"/>
        <v>179680867.03999999</v>
      </c>
      <c r="N40" s="26">
        <f t="shared" si="49"/>
        <v>161718909.15000001</v>
      </c>
      <c r="O40" s="26">
        <f t="shared" si="49"/>
        <v>83795167.849999994</v>
      </c>
      <c r="P40" s="26">
        <f t="shared" si="49"/>
        <v>26956695.949999999</v>
      </c>
      <c r="Q40" s="26">
        <f t="shared" si="49"/>
        <v>126690403.88</v>
      </c>
      <c r="R40" s="26">
        <f t="shared" si="49"/>
        <v>106476523.29000001</v>
      </c>
      <c r="S40" s="26">
        <f t="shared" si="49"/>
        <v>60027014.340000004</v>
      </c>
      <c r="T40" s="26">
        <f t="shared" si="49"/>
        <v>16569196.75</v>
      </c>
      <c r="U40" s="26">
        <f t="shared" si="49"/>
        <v>109700428.54000001</v>
      </c>
      <c r="V40" s="26">
        <f t="shared" si="49"/>
        <v>82490597.519999996</v>
      </c>
      <c r="W40" s="26">
        <f t="shared" si="49"/>
        <v>44662484.310000002</v>
      </c>
      <c r="X40" s="26">
        <f t="shared" si="49"/>
        <v>16333298.35</v>
      </c>
      <c r="Y40" s="26">
        <f t="shared" si="49"/>
        <v>84785699.969999999</v>
      </c>
      <c r="Z40" s="26">
        <f t="shared" si="49"/>
        <v>73269941.060000002</v>
      </c>
      <c r="AA40" s="26">
        <f t="shared" si="49"/>
        <v>42820859.350000001</v>
      </c>
      <c r="AB40" s="26">
        <f t="shared" si="49"/>
        <v>13888230.99</v>
      </c>
      <c r="AC40" s="26">
        <f t="shared" si="49"/>
        <v>75193108.790000007</v>
      </c>
      <c r="AD40" s="26">
        <f t="shared" si="49"/>
        <v>63604262.079999998</v>
      </c>
      <c r="AE40" s="26">
        <f t="shared" si="49"/>
        <v>34904537.149999999</v>
      </c>
      <c r="AF40" s="26">
        <f t="shared" si="49"/>
        <v>11329633.439999999</v>
      </c>
      <c r="AG40" s="26">
        <f t="shared" si="49"/>
        <v>54645517.829999998</v>
      </c>
      <c r="AH40" s="26">
        <f t="shared" si="49"/>
        <v>47766560.390000001</v>
      </c>
      <c r="AI40" s="26">
        <f t="shared" si="49"/>
        <v>23620022.050000001</v>
      </c>
      <c r="AJ40" s="26">
        <f t="shared" si="49"/>
        <v>2916288.67</v>
      </c>
      <c r="AK40" s="26">
        <f t="shared" si="49"/>
        <v>29071584.789999999</v>
      </c>
      <c r="AL40" s="26">
        <f t="shared" si="49"/>
        <v>24016804.120000001</v>
      </c>
      <c r="AM40" s="26">
        <f t="shared" si="49"/>
        <v>23304500.23</v>
      </c>
      <c r="AN40" s="26">
        <f t="shared" si="49"/>
        <v>10761251.369999999</v>
      </c>
      <c r="AO40" s="26">
        <f t="shared" si="49"/>
        <v>0</v>
      </c>
      <c r="AP40" s="26">
        <f t="shared" si="49"/>
        <v>26626139.120000001</v>
      </c>
      <c r="AQ40" s="26">
        <f t="shared" si="49"/>
        <v>30777710.170000002</v>
      </c>
      <c r="AR40" s="26">
        <f t="shared" si="49"/>
        <v>17015148.760000002</v>
      </c>
      <c r="AS40" s="26">
        <f t="shared" si="49"/>
        <v>0</v>
      </c>
      <c r="AT40" s="26">
        <f t="shared" si="49"/>
        <v>132415189.92</v>
      </c>
      <c r="AU40" s="26">
        <f t="shared" si="49"/>
        <v>84352733.560000002</v>
      </c>
      <c r="AV40" s="26">
        <f t="shared" si="49"/>
        <v>29650309.149999999</v>
      </c>
      <c r="AW40" s="26">
        <f t="shared" si="49"/>
        <v>112159737.02</v>
      </c>
      <c r="AX40" s="26">
        <f t="shared" si="49"/>
        <v>68131511.010000005</v>
      </c>
      <c r="AY40" s="26">
        <f t="shared" si="49"/>
        <v>41356766.380000003</v>
      </c>
      <c r="AZ40" s="26">
        <f t="shared" si="49"/>
        <v>21261539.25</v>
      </c>
      <c r="BA40" s="26">
        <f t="shared" si="49"/>
        <v>108609995.86</v>
      </c>
      <c r="BB40" s="26">
        <f t="shared" si="49"/>
        <v>94004327.269999996</v>
      </c>
      <c r="BC40" s="26">
        <f t="shared" si="49"/>
        <v>67862554.450000003</v>
      </c>
      <c r="BD40" s="26">
        <f t="shared" si="49"/>
        <v>28974955.960000001</v>
      </c>
      <c r="BE40" s="26">
        <f t="shared" si="49"/>
        <v>132468882.01000001</v>
      </c>
      <c r="BF40" s="26">
        <f t="shared" si="49"/>
        <v>93637200.370000005</v>
      </c>
      <c r="BG40" s="26">
        <f t="shared" si="49"/>
        <v>65867600.789999999</v>
      </c>
      <c r="BH40" s="26">
        <f t="shared" si="49"/>
        <v>32955130.91</v>
      </c>
      <c r="BI40" s="26">
        <f t="shared" si="49"/>
        <v>155946328.93000001</v>
      </c>
      <c r="BJ40" s="26">
        <f t="shared" si="49"/>
        <v>108366137.34</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c r="A41" s="57" t="s">
        <v>618</v>
      </c>
      <c r="B41" s="57">
        <f>B40/B38</f>
        <v>0.17075988686930083</v>
      </c>
      <c r="C41" s="57">
        <f t="shared" ref="C41:BN41" si="51">C40/C38</f>
        <v>0.17974459809894688</v>
      </c>
      <c r="D41" s="57">
        <f t="shared" si="51"/>
        <v>0.18927396542267907</v>
      </c>
      <c r="E41" s="57">
        <f t="shared" si="51"/>
        <v>0.17767805400020953</v>
      </c>
      <c r="F41" s="57">
        <f t="shared" si="51"/>
        <v>0.17529821754986533</v>
      </c>
      <c r="G41" s="57">
        <f t="shared" si="51"/>
        <v>0.16312528279956454</v>
      </c>
      <c r="H41" s="57">
        <f t="shared" si="51"/>
        <v>0.17758708329524187</v>
      </c>
      <c r="I41" s="57">
        <f t="shared" si="51"/>
        <v>0.21139289953065385</v>
      </c>
      <c r="J41" s="57">
        <f t="shared" si="51"/>
        <v>0.2062488244605728</v>
      </c>
      <c r="K41" s="57">
        <f t="shared" si="51"/>
        <v>0.20603946163810771</v>
      </c>
      <c r="L41" s="57">
        <f t="shared" si="51"/>
        <v>0.22307088346348336</v>
      </c>
      <c r="M41" s="57">
        <f t="shared" si="51"/>
        <v>0.21807099277580577</v>
      </c>
      <c r="N41" s="57">
        <f t="shared" si="51"/>
        <v>0.22736896897445957</v>
      </c>
      <c r="O41" s="57">
        <f t="shared" si="51"/>
        <v>0.2310964134432224</v>
      </c>
      <c r="P41" s="57">
        <f t="shared" si="51"/>
        <v>0.22057154435613249</v>
      </c>
      <c r="Q41" s="57">
        <f t="shared" si="51"/>
        <v>0.25796107890497805</v>
      </c>
      <c r="R41" s="57">
        <f t="shared" si="51"/>
        <v>0.25023337290639974</v>
      </c>
      <c r="S41" s="57">
        <f t="shared" si="51"/>
        <v>0.25739784510926195</v>
      </c>
      <c r="T41" s="57">
        <f t="shared" si="51"/>
        <v>0.24926427474283347</v>
      </c>
      <c r="U41" s="57">
        <f t="shared" si="51"/>
        <v>0.26231601072350647</v>
      </c>
      <c r="V41" s="57">
        <f t="shared" si="51"/>
        <v>0.24931242364358172</v>
      </c>
      <c r="W41" s="57">
        <f t="shared" si="51"/>
        <v>0.24903254373211983</v>
      </c>
      <c r="X41" s="57">
        <f t="shared" si="51"/>
        <v>0.25674669935593603</v>
      </c>
      <c r="Y41" s="57">
        <f t="shared" si="51"/>
        <v>0.24874998186833416</v>
      </c>
      <c r="Z41" s="57">
        <f t="shared" si="51"/>
        <v>0.25190760039167698</v>
      </c>
      <c r="AA41" s="57">
        <f t="shared" si="51"/>
        <v>0.25164930755076742</v>
      </c>
      <c r="AB41" s="57">
        <f t="shared" si="51"/>
        <v>0.25347982075955161</v>
      </c>
      <c r="AC41" s="57">
        <f t="shared" si="51"/>
        <v>0.25310706228112545</v>
      </c>
      <c r="AD41" s="57">
        <f t="shared" si="51"/>
        <v>0.25038945792117639</v>
      </c>
      <c r="AE41" s="57">
        <f t="shared" si="51"/>
        <v>0.25061441449614491</v>
      </c>
      <c r="AF41" s="57">
        <f t="shared" si="51"/>
        <v>0.29884581849870501</v>
      </c>
      <c r="AG41" s="57">
        <f t="shared" si="51"/>
        <v>0.25076358684988076</v>
      </c>
      <c r="AH41" s="57">
        <f t="shared" si="51"/>
        <v>0.24965717088128064</v>
      </c>
      <c r="AI41" s="57">
        <f t="shared" si="51"/>
        <v>0.24940936643799003</v>
      </c>
      <c r="AJ41" s="57">
        <f t="shared" si="51"/>
        <v>0.29922486740007226</v>
      </c>
      <c r="AK41" s="57">
        <f t="shared" si="51"/>
        <v>0.24819251878358647</v>
      </c>
      <c r="AL41" s="57">
        <f t="shared" si="51"/>
        <v>0.2471490346307243</v>
      </c>
      <c r="AM41" s="57">
        <f t="shared" si="51"/>
        <v>0.25797971680915688</v>
      </c>
      <c r="AN41" s="57">
        <f t="shared" si="51"/>
        <v>0.1944992452430751</v>
      </c>
      <c r="AO41" s="57">
        <f t="shared" si="51"/>
        <v>0</v>
      </c>
      <c r="AP41" s="57">
        <f t="shared" si="51"/>
        <v>-26.921411546557955</v>
      </c>
      <c r="AQ41" s="57">
        <f t="shared" si="51"/>
        <v>-89.871691374119806</v>
      </c>
      <c r="AR41" s="57">
        <f t="shared" si="51"/>
        <v>74.067398871895691</v>
      </c>
      <c r="AS41" s="57" t="e">
        <f t="shared" si="51"/>
        <v>#DIV/0!</v>
      </c>
      <c r="AT41" s="57">
        <f t="shared" si="51"/>
        <v>5.1332968378154469</v>
      </c>
      <c r="AU41" s="57">
        <f t="shared" si="51"/>
        <v>7.2924414182151729</v>
      </c>
      <c r="AV41" s="57">
        <f t="shared" si="51"/>
        <v>4.7146615153439262</v>
      </c>
      <c r="AW41" s="57">
        <f t="shared" si="51"/>
        <v>0.87180087503841486</v>
      </c>
      <c r="AX41" s="57">
        <f t="shared" si="51"/>
        <v>0.74447056790029142</v>
      </c>
      <c r="AY41" s="57">
        <f t="shared" si="51"/>
        <v>1.0451658867707241</v>
      </c>
      <c r="AZ41" s="57">
        <f t="shared" si="51"/>
        <v>2.0551845510368487</v>
      </c>
      <c r="BA41" s="57">
        <f t="shared" si="51"/>
        <v>-2.4638497240987847</v>
      </c>
      <c r="BB41" s="57">
        <f t="shared" si="51"/>
        <v>-2.01752412620819</v>
      </c>
      <c r="BC41" s="57">
        <f t="shared" si="51"/>
        <v>-28.219198084406898</v>
      </c>
      <c r="BD41" s="57">
        <f t="shared" si="51"/>
        <v>1.668592578247527</v>
      </c>
      <c r="BE41" s="57">
        <f t="shared" si="51"/>
        <v>1.5286582897360992</v>
      </c>
      <c r="BF41" s="57">
        <f t="shared" si="51"/>
        <v>1.5408987587015193</v>
      </c>
      <c r="BG41" s="57">
        <f t="shared" si="51"/>
        <v>1.3820546251148127</v>
      </c>
      <c r="BH41" s="57">
        <f t="shared" si="51"/>
        <v>2.1220982625406397</v>
      </c>
      <c r="BI41" s="57">
        <f t="shared" si="51"/>
        <v>1.2930199499076394</v>
      </c>
      <c r="BJ41" s="57">
        <f t="shared" si="51"/>
        <v>0.97118672925503446</v>
      </c>
      <c r="BK41" s="57">
        <f t="shared" si="51"/>
        <v>0.82762499243431464</v>
      </c>
      <c r="BL41" s="57">
        <f t="shared" si="51"/>
        <v>1.9097060621102897</v>
      </c>
      <c r="BM41" s="57">
        <f t="shared" si="51"/>
        <v>1.9621875617636653</v>
      </c>
      <c r="BN41" s="57">
        <f t="shared" si="51"/>
        <v>1.6537405499343196</v>
      </c>
      <c r="BO41" s="57">
        <f t="shared" ref="BO41:CJ41" si="52">BO40/BO38</f>
        <v>1.503350984455353</v>
      </c>
      <c r="BP41" s="57">
        <f t="shared" si="52"/>
        <v>1.6660992340809904</v>
      </c>
      <c r="BQ41" s="57">
        <f t="shared" si="52"/>
        <v>2.7271567271639197</v>
      </c>
      <c r="BR41" s="57">
        <f t="shared" si="52"/>
        <v>1.33203395096035</v>
      </c>
      <c r="BS41" s="57">
        <f t="shared" si="52"/>
        <v>0.93999259928271384</v>
      </c>
      <c r="BT41" s="57">
        <f t="shared" si="52"/>
        <v>0.84977292824216455</v>
      </c>
      <c r="BU41" s="57">
        <f t="shared" si="52"/>
        <v>1.9961652323281276</v>
      </c>
      <c r="BV41" s="57">
        <f t="shared" si="52"/>
        <v>-2.7244503664361717</v>
      </c>
      <c r="BW41" s="57">
        <f t="shared" si="52"/>
        <v>6.4217230314323054E-2</v>
      </c>
      <c r="BX41" s="57">
        <f t="shared" si="52"/>
        <v>0</v>
      </c>
      <c r="BY41" s="57">
        <f t="shared" si="52"/>
        <v>0.39492164101127558</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c r="A42" s="20" t="s">
        <v>424</v>
      </c>
      <c r="B42" s="28">
        <f>B38-B40</f>
        <v>1163734704.95</v>
      </c>
      <c r="C42" s="28">
        <f t="shared" ref="C42:BN42" si="53">C38-C40</f>
        <v>619205181.57000005</v>
      </c>
      <c r="D42" s="28">
        <f t="shared" si="53"/>
        <v>274241904.77999997</v>
      </c>
      <c r="E42" s="28">
        <f t="shared" si="53"/>
        <v>1055731871.0900004</v>
      </c>
      <c r="F42" s="28">
        <f t="shared" si="53"/>
        <v>932557010.1500001</v>
      </c>
      <c r="G42" s="28">
        <f t="shared" si="53"/>
        <v>538363658.7700001</v>
      </c>
      <c r="H42" s="28">
        <f t="shared" si="53"/>
        <v>243489787.7899999</v>
      </c>
      <c r="I42" s="28">
        <f t="shared" si="53"/>
        <v>907710577.96000016</v>
      </c>
      <c r="J42" s="28">
        <f t="shared" si="53"/>
        <v>776175214.07000017</v>
      </c>
      <c r="K42" s="28">
        <f t="shared" si="53"/>
        <v>435589201.30999994</v>
      </c>
      <c r="L42" s="28">
        <f t="shared" si="53"/>
        <v>193568139.56000012</v>
      </c>
      <c r="M42" s="28">
        <f t="shared" si="53"/>
        <v>644274968.41000021</v>
      </c>
      <c r="N42" s="28">
        <f t="shared" si="53"/>
        <v>549543097.62000012</v>
      </c>
      <c r="O42" s="28">
        <f t="shared" si="53"/>
        <v>278803137.34000003</v>
      </c>
      <c r="P42" s="28">
        <f t="shared" si="53"/>
        <v>95256239.670000017</v>
      </c>
      <c r="Q42" s="28">
        <f t="shared" si="53"/>
        <v>364431762.37</v>
      </c>
      <c r="R42" s="28">
        <f t="shared" si="53"/>
        <v>319032360.88999999</v>
      </c>
      <c r="S42" s="28">
        <f t="shared" si="53"/>
        <v>173180121.93000001</v>
      </c>
      <c r="T42" s="28">
        <f t="shared" si="53"/>
        <v>49903211.970000006</v>
      </c>
      <c r="U42" s="28">
        <f t="shared" si="53"/>
        <v>308499086.75999999</v>
      </c>
      <c r="V42" s="28">
        <f t="shared" si="53"/>
        <v>248381792.69</v>
      </c>
      <c r="W42" s="28">
        <f t="shared" si="53"/>
        <v>134681482.70999998</v>
      </c>
      <c r="X42" s="28">
        <f t="shared" si="53"/>
        <v>47283092.399999999</v>
      </c>
      <c r="Y42" s="28">
        <f t="shared" si="53"/>
        <v>256061359.92999998</v>
      </c>
      <c r="Z42" s="28">
        <f t="shared" si="53"/>
        <v>217590441.66000003</v>
      </c>
      <c r="AA42" s="28">
        <f t="shared" si="53"/>
        <v>127339987.77000001</v>
      </c>
      <c r="AB42" s="28">
        <f t="shared" si="53"/>
        <v>40902051.520000011</v>
      </c>
      <c r="AC42" s="28">
        <f t="shared" si="53"/>
        <v>221887139.04000002</v>
      </c>
      <c r="AD42" s="28">
        <f t="shared" si="53"/>
        <v>190417063.76999998</v>
      </c>
      <c r="AE42" s="28">
        <f t="shared" si="53"/>
        <v>104371319.03000003</v>
      </c>
      <c r="AF42" s="28">
        <f t="shared" si="53"/>
        <v>26581666.430000007</v>
      </c>
      <c r="AG42" s="28">
        <f t="shared" si="53"/>
        <v>163270960.86000001</v>
      </c>
      <c r="AH42" s="28">
        <f t="shared" si="53"/>
        <v>143562053.25</v>
      </c>
      <c r="AI42" s="28">
        <f t="shared" si="53"/>
        <v>71083807.190000027</v>
      </c>
      <c r="AJ42" s="28">
        <f t="shared" si="53"/>
        <v>6829855.410000002</v>
      </c>
      <c r="AK42" s="28">
        <f t="shared" si="53"/>
        <v>88061618.629999965</v>
      </c>
      <c r="AL42" s="28">
        <f t="shared" si="53"/>
        <v>73158587.060000002</v>
      </c>
      <c r="AM42" s="28">
        <f t="shared" si="53"/>
        <v>67030121.879999995</v>
      </c>
      <c r="AN42" s="28">
        <f t="shared" si="53"/>
        <v>44566733.870000005</v>
      </c>
      <c r="AO42" s="28">
        <f t="shared" si="53"/>
        <v>-287177.33000000007</v>
      </c>
      <c r="AP42" s="28">
        <f t="shared" si="53"/>
        <v>-27615171.18</v>
      </c>
      <c r="AQ42" s="28">
        <f t="shared" si="53"/>
        <v>-31120172.960000001</v>
      </c>
      <c r="AR42" s="28">
        <f t="shared" si="53"/>
        <v>-16785423.550000001</v>
      </c>
      <c r="AS42" s="28">
        <f t="shared" si="53"/>
        <v>0</v>
      </c>
      <c r="AT42" s="28">
        <f t="shared" si="53"/>
        <v>-106619839.65999997</v>
      </c>
      <c r="AU42" s="28">
        <f t="shared" si="53"/>
        <v>-72785587.700000018</v>
      </c>
      <c r="AV42" s="28">
        <f t="shared" si="53"/>
        <v>-23361350.959999997</v>
      </c>
      <c r="AW42" s="28">
        <f t="shared" si="53"/>
        <v>16493193.060000002</v>
      </c>
      <c r="AX42" s="28">
        <f t="shared" si="53"/>
        <v>23385217.719999984</v>
      </c>
      <c r="AY42" s="28">
        <f t="shared" si="53"/>
        <v>-1787194.7899999991</v>
      </c>
      <c r="AZ42" s="28">
        <f t="shared" si="53"/>
        <v>-10916220.51</v>
      </c>
      <c r="BA42" s="28">
        <f t="shared" si="53"/>
        <v>-152691416.41</v>
      </c>
      <c r="BB42" s="28">
        <f t="shared" si="53"/>
        <v>-140598232.16999999</v>
      </c>
      <c r="BC42" s="28">
        <f t="shared" si="53"/>
        <v>-70267390.840000004</v>
      </c>
      <c r="BD42" s="28">
        <f t="shared" si="53"/>
        <v>-11610048.350000001</v>
      </c>
      <c r="BE42" s="28">
        <f t="shared" si="53"/>
        <v>-45811920.870000005</v>
      </c>
      <c r="BF42" s="28">
        <f t="shared" si="53"/>
        <v>-32869288.240000002</v>
      </c>
      <c r="BG42" s="28">
        <f t="shared" si="53"/>
        <v>-18208413.089999996</v>
      </c>
      <c r="BH42" s="28">
        <f t="shared" si="53"/>
        <v>-17425628.109999999</v>
      </c>
      <c r="BI42" s="28">
        <f t="shared" si="53"/>
        <v>-35340046.76000002</v>
      </c>
      <c r="BJ42" s="28">
        <f t="shared" si="53"/>
        <v>3215018.0400000066</v>
      </c>
      <c r="BK42" s="28">
        <f t="shared" si="53"/>
        <v>14343451.069999993</v>
      </c>
      <c r="BL42" s="28">
        <f t="shared" si="53"/>
        <v>-13341328.849999998</v>
      </c>
      <c r="BM42" s="28">
        <f t="shared" si="53"/>
        <v>-70449845.280000001</v>
      </c>
      <c r="BN42" s="28">
        <f t="shared" si="53"/>
        <v>-39043200.889999986</v>
      </c>
      <c r="BO42" s="28">
        <f t="shared" ref="BO42:CK42" si="54">BO38-BO40</f>
        <v>-21483611.610000007</v>
      </c>
      <c r="BP42" s="28">
        <f t="shared" si="54"/>
        <v>-10123473.469999999</v>
      </c>
      <c r="BQ42" s="28">
        <f t="shared" si="54"/>
        <v>-71856244.340000004</v>
      </c>
      <c r="BR42" s="28">
        <f t="shared" si="54"/>
        <v>-13069490.830000006</v>
      </c>
      <c r="BS42" s="28">
        <f t="shared" si="54"/>
        <v>6434359.1299999952</v>
      </c>
      <c r="BT42" s="28">
        <f t="shared" si="54"/>
        <v>8349549.6600000039</v>
      </c>
      <c r="BU42" s="28">
        <f t="shared" si="54"/>
        <v>-48634244.549999997</v>
      </c>
      <c r="BV42" s="28">
        <f t="shared" si="54"/>
        <v>-53633082.609999999</v>
      </c>
      <c r="BW42" s="28">
        <f t="shared" si="54"/>
        <v>40758225.219999999</v>
      </c>
      <c r="BX42" s="28">
        <f t="shared" si="54"/>
        <v>-19842125.949999999</v>
      </c>
      <c r="BY42" s="28">
        <f t="shared" si="54"/>
        <v>12527909.500000004</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c r="A43" s="57" t="s">
        <v>423</v>
      </c>
      <c r="B43" s="57">
        <f>B42/B4*100</f>
        <v>47.097363233125805</v>
      </c>
      <c r="C43" s="57">
        <f t="shared" ref="C43:D43" si="55">C42/C4*100</f>
        <v>40.97650895477102</v>
      </c>
      <c r="D43" s="57">
        <f t="shared" si="55"/>
        <v>38.524804049399073</v>
      </c>
      <c r="E43" s="57">
        <f>E42/E4</f>
        <v>0.3491371675032563</v>
      </c>
      <c r="F43" s="57">
        <f t="shared" ref="F43:BQ43" si="56">F42/F4</f>
        <v>0.40294971164753834</v>
      </c>
      <c r="G43" s="57">
        <f t="shared" si="56"/>
        <v>0.38658182456203022</v>
      </c>
      <c r="H43" s="57">
        <f t="shared" si="56"/>
        <v>0.36258628926280506</v>
      </c>
      <c r="I43" s="57">
        <f t="shared" si="56"/>
        <v>0.34327987920924258</v>
      </c>
      <c r="J43" s="57">
        <f t="shared" si="56"/>
        <v>0.39441054448510138</v>
      </c>
      <c r="K43" s="57">
        <f t="shared" si="56"/>
        <v>0.36724586187327452</v>
      </c>
      <c r="L43" s="57">
        <f t="shared" si="56"/>
        <v>0.3377584387585737</v>
      </c>
      <c r="M43" s="57">
        <f t="shared" si="56"/>
        <v>0.38021224729582948</v>
      </c>
      <c r="N43" s="57">
        <f t="shared" si="56"/>
        <v>0.46302599890390572</v>
      </c>
      <c r="O43" s="57">
        <f t="shared" si="56"/>
        <v>0.48648522210319306</v>
      </c>
      <c r="P43" s="57">
        <f t="shared" si="56"/>
        <v>0.44287287970110639</v>
      </c>
      <c r="Q43" s="57">
        <f t="shared" si="56"/>
        <v>0.38971693616411912</v>
      </c>
      <c r="R43" s="57">
        <f t="shared" si="56"/>
        <v>0.4448983347084246</v>
      </c>
      <c r="S43" s="57">
        <f t="shared" si="56"/>
        <v>0.44325341426697545</v>
      </c>
      <c r="T43" s="57">
        <f t="shared" si="56"/>
        <v>0.36644280185036321</v>
      </c>
      <c r="U43" s="57">
        <f t="shared" si="56"/>
        <v>0.45453348615645395</v>
      </c>
      <c r="V43" s="57">
        <f t="shared" si="56"/>
        <v>0.50376686699665418</v>
      </c>
      <c r="W43" s="57">
        <f t="shared" si="56"/>
        <v>0.51158819887064588</v>
      </c>
      <c r="X43" s="57">
        <f t="shared" si="56"/>
        <v>0.53866335237815699</v>
      </c>
      <c r="Y43" s="57">
        <f t="shared" si="56"/>
        <v>0.43684769182312067</v>
      </c>
      <c r="Z43" s="57">
        <f t="shared" si="56"/>
        <v>0.48477872763830876</v>
      </c>
      <c r="AA43" s="57">
        <f t="shared" si="56"/>
        <v>0.53137735433866429</v>
      </c>
      <c r="AB43" s="57">
        <f t="shared" si="56"/>
        <v>0.57711411529729029</v>
      </c>
      <c r="AC43" s="57">
        <f t="shared" si="56"/>
        <v>0.43978788662671459</v>
      </c>
      <c r="AD43" s="57">
        <f t="shared" si="56"/>
        <v>0.49079591179768423</v>
      </c>
      <c r="AE43" s="57">
        <f t="shared" si="56"/>
        <v>0.49244829751275271</v>
      </c>
      <c r="AF43" s="57">
        <f t="shared" si="56"/>
        <v>0.47552201942521283</v>
      </c>
      <c r="AG43" s="57">
        <f t="shared" si="56"/>
        <v>0.36710177683264272</v>
      </c>
      <c r="AH43" s="57">
        <f t="shared" si="56"/>
        <v>0.419856693082864</v>
      </c>
      <c r="AI43" s="57">
        <f t="shared" si="56"/>
        <v>0.39155946050710566</v>
      </c>
      <c r="AJ43" s="57">
        <f t="shared" si="56"/>
        <v>0.14677532252185815</v>
      </c>
      <c r="AK43" s="57">
        <f t="shared" si="56"/>
        <v>0.32222130920503939</v>
      </c>
      <c r="AL43" s="57">
        <f t="shared" si="56"/>
        <v>0.35582451972401669</v>
      </c>
      <c r="AM43" s="57">
        <f t="shared" si="56"/>
        <v>0.33903011351191448</v>
      </c>
      <c r="AN43" s="57">
        <f t="shared" si="56"/>
        <v>0.36824860564871903</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425</v>
      </c>
      <c r="B45" s="26">
        <f>B70*B69</f>
        <v>683728305.31440008</v>
      </c>
      <c r="C45" s="26">
        <f t="shared" ref="C45:BN45" si="58">C70*C69</f>
        <v>640633699.49839997</v>
      </c>
      <c r="D45" s="26">
        <f t="shared" si="58"/>
        <v>621021912.22720003</v>
      </c>
      <c r="E45" s="26">
        <f t="shared" si="58"/>
        <v>598222323.36320007</v>
      </c>
      <c r="F45" s="26">
        <f t="shared" si="58"/>
        <v>587756867.48239994</v>
      </c>
      <c r="G45" s="26">
        <f t="shared" si="58"/>
        <v>556024260.62320006</v>
      </c>
      <c r="H45" s="26">
        <f t="shared" si="58"/>
        <v>544790763.76800001</v>
      </c>
      <c r="I45" s="26">
        <f t="shared" si="58"/>
        <v>524915857</v>
      </c>
      <c r="J45" s="26">
        <f t="shared" si="58"/>
        <v>510059734.40240002</v>
      </c>
      <c r="K45" s="26">
        <f t="shared" si="58"/>
        <v>482798669.38160002</v>
      </c>
      <c r="L45" s="26">
        <f t="shared" si="58"/>
        <v>471557811.25279999</v>
      </c>
      <c r="M45" s="26">
        <f t="shared" si="58"/>
        <v>457124339.28800005</v>
      </c>
      <c r="N45" s="26">
        <f t="shared" si="58"/>
        <v>399682363.95839995</v>
      </c>
      <c r="O45" s="26">
        <f t="shared" si="58"/>
        <v>298953591.13679999</v>
      </c>
      <c r="P45" s="26">
        <f t="shared" si="58"/>
        <v>288716493.10799998</v>
      </c>
      <c r="Q45" s="26">
        <f t="shared" si="58"/>
        <v>281147851.1336</v>
      </c>
      <c r="R45" s="26">
        <f t="shared" si="58"/>
        <v>277467908.13279998</v>
      </c>
      <c r="S45" s="26">
        <f t="shared" si="58"/>
        <v>264135729.01520002</v>
      </c>
      <c r="T45" s="26">
        <f t="shared" si="58"/>
        <v>258644345.72240001</v>
      </c>
      <c r="U45" s="26">
        <f t="shared" si="58"/>
        <v>254588088.76400003</v>
      </c>
      <c r="V45" s="26">
        <f t="shared" si="58"/>
        <v>249874073.30880001</v>
      </c>
      <c r="W45" s="26">
        <f t="shared" si="58"/>
        <v>240666568.51040003</v>
      </c>
      <c r="X45" s="26">
        <f t="shared" si="58"/>
        <v>238381810.88560003</v>
      </c>
      <c r="Y45" s="26">
        <f t="shared" si="58"/>
        <v>234599163.49360001</v>
      </c>
      <c r="Z45" s="26">
        <f t="shared" si="58"/>
        <v>227850298.71200001</v>
      </c>
      <c r="AA45" s="26">
        <f t="shared" si="58"/>
        <v>220630262.40080002</v>
      </c>
      <c r="AB45" s="26">
        <f t="shared" si="58"/>
        <v>219628827.50080001</v>
      </c>
      <c r="AC45" s="26">
        <f t="shared" si="58"/>
        <v>216356663.37919998</v>
      </c>
      <c r="AD45" s="26">
        <f t="shared" si="58"/>
        <v>213812542.89520001</v>
      </c>
      <c r="AE45" s="26">
        <f t="shared" si="58"/>
        <v>206928883.31599998</v>
      </c>
      <c r="AF45" s="26">
        <f t="shared" si="58"/>
        <v>204737711.10800001</v>
      </c>
      <c r="AG45" s="26">
        <f t="shared" si="58"/>
        <v>202611177.79360002</v>
      </c>
      <c r="AH45" s="26">
        <f t="shared" si="58"/>
        <v>30755427.746399999</v>
      </c>
      <c r="AI45" s="26">
        <f t="shared" si="58"/>
        <v>24957168.0616</v>
      </c>
      <c r="AJ45" s="26">
        <f t="shared" si="58"/>
        <v>21286463.486400001</v>
      </c>
      <c r="AK45" s="26">
        <f t="shared" si="58"/>
        <v>14044797.321600001</v>
      </c>
      <c r="AL45" s="26">
        <f t="shared" si="58"/>
        <v>10362387.5712</v>
      </c>
      <c r="AM45" s="26">
        <f t="shared" si="58"/>
        <v>0</v>
      </c>
      <c r="AN45" s="26">
        <f t="shared" si="58"/>
        <v>0</v>
      </c>
      <c r="AO45" s="26">
        <f t="shared" si="58"/>
        <v>0</v>
      </c>
      <c r="AP45" s="26">
        <f t="shared" si="58"/>
        <v>8520958.1063999999</v>
      </c>
      <c r="AQ45" s="26">
        <f t="shared" si="58"/>
        <v>0</v>
      </c>
      <c r="AR45" s="26">
        <f t="shared" si="58"/>
        <v>0</v>
      </c>
      <c r="AS45" s="26">
        <f t="shared" si="58"/>
        <v>0</v>
      </c>
      <c r="AT45" s="26">
        <f t="shared" si="58"/>
        <v>444591774.86400002</v>
      </c>
      <c r="AU45" s="26">
        <f t="shared" si="58"/>
        <v>423534809.7568</v>
      </c>
      <c r="AV45" s="26">
        <f t="shared" si="58"/>
        <v>422144037.27360004</v>
      </c>
      <c r="AW45" s="26">
        <f t="shared" si="58"/>
        <v>414548259.53280002</v>
      </c>
      <c r="AX45" s="26">
        <f t="shared" si="58"/>
        <v>400952932.29360002</v>
      </c>
      <c r="AY45" s="26">
        <f t="shared" si="58"/>
        <v>385622095.35839999</v>
      </c>
      <c r="AZ45" s="26">
        <f t="shared" si="58"/>
        <v>400827048.26480007</v>
      </c>
      <c r="BA45" s="26">
        <f t="shared" si="58"/>
        <v>391624766.44319999</v>
      </c>
      <c r="BB45" s="26">
        <f t="shared" si="58"/>
        <v>391085626.27279997</v>
      </c>
      <c r="BC45" s="26">
        <f t="shared" si="58"/>
        <v>384608117.00480002</v>
      </c>
      <c r="BD45" s="26">
        <f t="shared" si="58"/>
        <v>405505682.19599998</v>
      </c>
      <c r="BE45" s="26">
        <f t="shared" si="58"/>
        <v>394140284.00879997</v>
      </c>
      <c r="BF45" s="26">
        <f t="shared" si="58"/>
        <v>384663963.43519998</v>
      </c>
      <c r="BG45" s="26">
        <f t="shared" si="58"/>
        <v>380111902.24080002</v>
      </c>
      <c r="BH45" s="26">
        <f t="shared" si="58"/>
        <v>384468292.47120005</v>
      </c>
      <c r="BI45" s="26">
        <f t="shared" si="58"/>
        <v>371850693.78240001</v>
      </c>
      <c r="BJ45" s="26">
        <f t="shared" si="58"/>
        <v>359115398.43040001</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c r="A46" s="63" t="s">
        <v>426</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427</v>
      </c>
      <c r="B47" s="28">
        <f>B42-B45</f>
        <v>480006399.63559997</v>
      </c>
      <c r="C47" s="28">
        <f t="shared" ref="C47:BN47" si="62">C42-C45</f>
        <v>-21428517.92839992</v>
      </c>
      <c r="D47" s="28">
        <f t="shared" si="62"/>
        <v>-346780007.44720006</v>
      </c>
      <c r="E47" s="28">
        <f t="shared" si="62"/>
        <v>457509547.72680032</v>
      </c>
      <c r="F47" s="28">
        <f t="shared" si="62"/>
        <v>344800142.66760015</v>
      </c>
      <c r="G47" s="28">
        <f t="shared" si="62"/>
        <v>-17660601.853199959</v>
      </c>
      <c r="H47" s="28">
        <f t="shared" si="62"/>
        <v>-301300975.9780001</v>
      </c>
      <c r="I47" s="28">
        <f t="shared" si="62"/>
        <v>382794720.96000016</v>
      </c>
      <c r="J47" s="28">
        <f t="shared" si="62"/>
        <v>266115479.66760015</v>
      </c>
      <c r="K47" s="28">
        <f t="shared" si="62"/>
        <v>-47209468.07160008</v>
      </c>
      <c r="L47" s="28">
        <f t="shared" si="62"/>
        <v>-277989671.69279987</v>
      </c>
      <c r="M47" s="28">
        <f t="shared" si="62"/>
        <v>187150629.12200016</v>
      </c>
      <c r="N47" s="28">
        <f t="shared" si="62"/>
        <v>149860733.66160017</v>
      </c>
      <c r="O47" s="28">
        <f t="shared" si="62"/>
        <v>-20150453.796799958</v>
      </c>
      <c r="P47" s="28">
        <f t="shared" si="62"/>
        <v>-193460253.43799996</v>
      </c>
      <c r="Q47" s="28">
        <f t="shared" si="62"/>
        <v>83283911.236400008</v>
      </c>
      <c r="R47" s="28">
        <f t="shared" si="62"/>
        <v>41564452.757200003</v>
      </c>
      <c r="S47" s="28">
        <f t="shared" si="62"/>
        <v>-90955607.085200012</v>
      </c>
      <c r="T47" s="28">
        <f t="shared" si="62"/>
        <v>-208741133.75240001</v>
      </c>
      <c r="U47" s="28">
        <f t="shared" si="62"/>
        <v>53910997.995999962</v>
      </c>
      <c r="V47" s="28">
        <f t="shared" si="62"/>
        <v>-1492280.6188000143</v>
      </c>
      <c r="W47" s="28">
        <f t="shared" si="62"/>
        <v>-105985085.80040005</v>
      </c>
      <c r="X47" s="28">
        <f t="shared" si="62"/>
        <v>-191098718.48560002</v>
      </c>
      <c r="Y47" s="28">
        <f t="shared" si="62"/>
        <v>21462196.436399966</v>
      </c>
      <c r="Z47" s="28">
        <f t="shared" si="62"/>
        <v>-10259857.051999986</v>
      </c>
      <c r="AA47" s="28">
        <f t="shared" si="62"/>
        <v>-93290274.630800009</v>
      </c>
      <c r="AB47" s="28">
        <f t="shared" si="62"/>
        <v>-178726775.9808</v>
      </c>
      <c r="AC47" s="28">
        <f t="shared" si="62"/>
        <v>5530475.6608000398</v>
      </c>
      <c r="AD47" s="28">
        <f t="shared" si="62"/>
        <v>-23395479.125200033</v>
      </c>
      <c r="AE47" s="28">
        <f t="shared" si="62"/>
        <v>-102557564.28599995</v>
      </c>
      <c r="AF47" s="28">
        <f t="shared" si="62"/>
        <v>-178156044.678</v>
      </c>
      <c r="AG47" s="28">
        <f t="shared" si="62"/>
        <v>-39340216.933600008</v>
      </c>
      <c r="AH47" s="28">
        <f t="shared" si="62"/>
        <v>112806625.5036</v>
      </c>
      <c r="AI47" s="28">
        <f t="shared" si="62"/>
        <v>46126639.128400028</v>
      </c>
      <c r="AJ47" s="28">
        <f t="shared" si="62"/>
        <v>-14456608.076399999</v>
      </c>
      <c r="AK47" s="28">
        <f t="shared" si="62"/>
        <v>74016821.30839996</v>
      </c>
      <c r="AL47" s="28">
        <f t="shared" si="62"/>
        <v>62796199.488800004</v>
      </c>
      <c r="AM47" s="28">
        <f t="shared" si="62"/>
        <v>67030121.879999995</v>
      </c>
      <c r="AN47" s="28">
        <f t="shared" si="62"/>
        <v>44566733.870000005</v>
      </c>
      <c r="AO47" s="28">
        <f t="shared" si="62"/>
        <v>-287177.33000000007</v>
      </c>
      <c r="AP47" s="28">
        <f t="shared" si="62"/>
        <v>-36136129.286399998</v>
      </c>
      <c r="AQ47" s="28">
        <f t="shared" si="62"/>
        <v>-31120172.960000001</v>
      </c>
      <c r="AR47" s="28">
        <f t="shared" si="62"/>
        <v>-16785423.550000001</v>
      </c>
      <c r="AS47" s="28">
        <f t="shared" si="62"/>
        <v>0</v>
      </c>
      <c r="AT47" s="28">
        <f t="shared" si="62"/>
        <v>-551211614.52399993</v>
      </c>
      <c r="AU47" s="28">
        <f t="shared" si="62"/>
        <v>-496320397.45679998</v>
      </c>
      <c r="AV47" s="28">
        <f t="shared" si="62"/>
        <v>-445505388.23360002</v>
      </c>
      <c r="AW47" s="28">
        <f t="shared" si="62"/>
        <v>-398055066.47280002</v>
      </c>
      <c r="AX47" s="28">
        <f t="shared" si="62"/>
        <v>-377567714.57360005</v>
      </c>
      <c r="AY47" s="28">
        <f t="shared" si="62"/>
        <v>-387409290.14840001</v>
      </c>
      <c r="AZ47" s="28">
        <f t="shared" si="62"/>
        <v>-411743268.77480006</v>
      </c>
      <c r="BA47" s="28">
        <f t="shared" si="62"/>
        <v>-544316182.85319996</v>
      </c>
      <c r="BB47" s="28">
        <f t="shared" si="62"/>
        <v>-531683858.44279993</v>
      </c>
      <c r="BC47" s="28">
        <f t="shared" si="62"/>
        <v>-454875507.8448</v>
      </c>
      <c r="BD47" s="28">
        <f t="shared" si="62"/>
        <v>-417115730.546</v>
      </c>
      <c r="BE47" s="28">
        <f t="shared" si="62"/>
        <v>-439952204.87879997</v>
      </c>
      <c r="BF47" s="28">
        <f t="shared" si="62"/>
        <v>-417533251.67519999</v>
      </c>
      <c r="BG47" s="28">
        <f t="shared" si="62"/>
        <v>-398320315.3308</v>
      </c>
      <c r="BH47" s="28">
        <f t="shared" si="62"/>
        <v>-401893920.58120006</v>
      </c>
      <c r="BI47" s="28">
        <f t="shared" si="62"/>
        <v>-407190740.5424</v>
      </c>
      <c r="BJ47" s="28">
        <f t="shared" si="62"/>
        <v>-355900380.39039999</v>
      </c>
      <c r="BK47" s="28">
        <f t="shared" si="62"/>
        <v>-329089631.60519999</v>
      </c>
      <c r="BL47" s="28">
        <f t="shared" si="62"/>
        <v>-356588493.17480004</v>
      </c>
      <c r="BM47" s="28">
        <f t="shared" si="62"/>
        <v>-406912335.89759994</v>
      </c>
      <c r="BN47" s="28">
        <f t="shared" si="62"/>
        <v>-369068809.83399999</v>
      </c>
      <c r="BO47" s="28">
        <f t="shared" ref="BO47:CJ47" si="63">BO42-BO45</f>
        <v>-337805848.72119999</v>
      </c>
      <c r="BP47" s="28">
        <f t="shared" si="63"/>
        <v>-329201658.89320004</v>
      </c>
      <c r="BQ47" s="28">
        <f t="shared" si="63"/>
        <v>-381930577.79279995</v>
      </c>
      <c r="BR47" s="28">
        <f t="shared" si="63"/>
        <v>-316699207.17080003</v>
      </c>
      <c r="BS47" s="28">
        <f t="shared" si="63"/>
        <v>-281528970.51560003</v>
      </c>
      <c r="BT47" s="28">
        <f t="shared" si="63"/>
        <v>-290105071.28399998</v>
      </c>
      <c r="BU47" s="28">
        <f t="shared" si="63"/>
        <v>-336479452.12200004</v>
      </c>
      <c r="BV47" s="28">
        <f t="shared" si="63"/>
        <v>-228928071.36839998</v>
      </c>
      <c r="BW47" s="28">
        <f t="shared" si="63"/>
        <v>-127930477.604</v>
      </c>
      <c r="BX47" s="28">
        <f t="shared" si="63"/>
        <v>-118210057.0932</v>
      </c>
      <c r="BY47" s="28">
        <f t="shared" si="63"/>
        <v>-86922966.762400001</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4.25" thickBot="1">
      <c r="A50" s="17"/>
      <c r="B50" s="1"/>
      <c r="C50" s="1"/>
      <c r="D50" s="1"/>
      <c r="E50" s="1"/>
      <c r="F50" s="1"/>
      <c r="G50" s="1"/>
      <c r="H50" s="1"/>
      <c r="I50" s="1"/>
      <c r="J50" s="1"/>
      <c r="K50"/>
    </row>
    <row r="51" spans="1:89" s="56" customFormat="1">
      <c r="A51" s="55" t="s">
        <v>104</v>
      </c>
      <c r="B51" s="40">
        <v>20180930</v>
      </c>
      <c r="C51" s="40">
        <v>20180630</v>
      </c>
      <c r="D51" s="40">
        <v>20180331</v>
      </c>
      <c r="E51" s="40">
        <v>20171231</v>
      </c>
      <c r="F51" s="40">
        <v>20170930</v>
      </c>
      <c r="G51" s="40">
        <v>20170630</v>
      </c>
      <c r="H51" s="40">
        <v>20170331</v>
      </c>
      <c r="I51" s="40">
        <v>20161231</v>
      </c>
      <c r="J51" s="40">
        <v>20160930</v>
      </c>
      <c r="K51" s="40">
        <v>20160630</v>
      </c>
      <c r="L51" s="40">
        <v>20160331</v>
      </c>
      <c r="M51" s="40">
        <v>20151231</v>
      </c>
      <c r="N51" s="40">
        <v>20150930</v>
      </c>
      <c r="O51" s="40">
        <v>20150630</v>
      </c>
      <c r="P51" s="40">
        <v>20150331</v>
      </c>
      <c r="Q51" s="40">
        <v>20141231</v>
      </c>
      <c r="R51" s="40">
        <v>20140930</v>
      </c>
      <c r="S51" s="40">
        <v>20140630</v>
      </c>
      <c r="T51" s="40">
        <v>20140331</v>
      </c>
      <c r="U51" s="40">
        <v>20131231</v>
      </c>
      <c r="V51" s="40">
        <v>20130930</v>
      </c>
      <c r="W51" s="40">
        <v>20130630</v>
      </c>
      <c r="X51" s="40">
        <v>20130331</v>
      </c>
      <c r="Y51" s="40">
        <v>20121231</v>
      </c>
      <c r="Z51" s="40">
        <v>20120930</v>
      </c>
      <c r="AA51" s="40">
        <v>20120630</v>
      </c>
      <c r="AB51" s="40">
        <v>20120331</v>
      </c>
      <c r="AC51" s="40">
        <v>20111231</v>
      </c>
      <c r="AD51" s="40">
        <v>20110930</v>
      </c>
      <c r="AE51" s="40">
        <v>20110630</v>
      </c>
      <c r="AF51" s="40">
        <v>20110331</v>
      </c>
      <c r="AG51" s="40">
        <v>20101231</v>
      </c>
      <c r="AH51" s="40">
        <v>20100930</v>
      </c>
      <c r="AI51" s="40">
        <v>20100630</v>
      </c>
      <c r="AJ51" s="40">
        <v>20100331</v>
      </c>
      <c r="AK51" s="40">
        <v>20091231</v>
      </c>
      <c r="AL51" s="40">
        <v>20090930</v>
      </c>
      <c r="AM51" s="40">
        <v>20081231</v>
      </c>
      <c r="AN51" s="40">
        <v>20071231</v>
      </c>
      <c r="AO51" s="40">
        <v>19700101</v>
      </c>
      <c r="AP51" s="40">
        <v>20080930</v>
      </c>
      <c r="AQ51" s="40">
        <v>20071231</v>
      </c>
      <c r="AR51" s="40">
        <v>20061231</v>
      </c>
      <c r="AS51" s="40">
        <v>19700101</v>
      </c>
      <c r="AT51" s="40">
        <v>20070930</v>
      </c>
      <c r="AU51" s="40">
        <v>20070630</v>
      </c>
      <c r="AV51" s="40">
        <v>20070331</v>
      </c>
      <c r="AW51" s="40">
        <v>20061231</v>
      </c>
      <c r="AX51" s="40">
        <v>20060930</v>
      </c>
      <c r="AY51" s="40">
        <v>20060630</v>
      </c>
      <c r="AZ51" s="40">
        <v>20060331</v>
      </c>
      <c r="BA51" s="40">
        <v>20051231</v>
      </c>
      <c r="BB51" s="40">
        <v>20050930</v>
      </c>
      <c r="BC51" s="40">
        <v>20050630</v>
      </c>
      <c r="BD51" s="40">
        <v>20050331</v>
      </c>
      <c r="BE51" s="40">
        <v>20041231</v>
      </c>
      <c r="BF51" s="40">
        <v>20040930</v>
      </c>
      <c r="BG51" s="40">
        <v>20040630</v>
      </c>
      <c r="BH51" s="40">
        <v>20040331</v>
      </c>
      <c r="BI51" s="40">
        <v>20031231</v>
      </c>
      <c r="BJ51" s="40">
        <v>20030930</v>
      </c>
      <c r="BK51" s="40">
        <v>20030630</v>
      </c>
      <c r="BL51" s="40">
        <v>20030331</v>
      </c>
      <c r="BM51" s="40">
        <v>20021231</v>
      </c>
      <c r="BN51" s="40">
        <v>20020930</v>
      </c>
      <c r="BO51" s="40">
        <v>20020630</v>
      </c>
      <c r="BP51" s="40">
        <v>20020331</v>
      </c>
      <c r="BQ51" s="40">
        <v>20011231</v>
      </c>
      <c r="BR51" s="40">
        <v>20010630</v>
      </c>
      <c r="BS51" s="40">
        <v>20001231</v>
      </c>
      <c r="BT51" s="40">
        <v>20000630</v>
      </c>
      <c r="BU51" s="40">
        <v>19991231</v>
      </c>
      <c r="BV51" s="40">
        <v>19990630</v>
      </c>
      <c r="BW51" s="40">
        <v>19981231</v>
      </c>
      <c r="BX51" s="40">
        <v>19980630</v>
      </c>
      <c r="BY51" s="40">
        <v>19971231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c r="A52" s="145" t="s">
        <v>578</v>
      </c>
      <c r="B52" s="42">
        <v>-25636</v>
      </c>
      <c r="C52" s="42">
        <v>-27718</v>
      </c>
      <c r="D52" s="42">
        <v>-35317</v>
      </c>
      <c r="E52" s="42">
        <v>-8246271.8499999996</v>
      </c>
      <c r="F52" s="42">
        <v>-34414</v>
      </c>
      <c r="G52" s="42">
        <v>-23309</v>
      </c>
      <c r="H52" s="42">
        <v>-16814</v>
      </c>
      <c r="I52" s="42">
        <v>-11300285</v>
      </c>
      <c r="J52" s="42"/>
      <c r="K52" s="42"/>
      <c r="M52" s="43">
        <v>-10842597.300000001</v>
      </c>
      <c r="Q52" s="43">
        <v>-13809837.49</v>
      </c>
      <c r="U52" s="43">
        <v>-19167705.620000001</v>
      </c>
      <c r="Y52" s="43">
        <v>-27144270.359999999</v>
      </c>
      <c r="AC52" s="43">
        <v>-33478269.789999999</v>
      </c>
      <c r="AG52" s="43">
        <v>-1072131.49</v>
      </c>
      <c r="AK52" s="43">
        <v>-3365474.92</v>
      </c>
      <c r="AO52" s="43">
        <v>-1255234.32</v>
      </c>
    </row>
    <row r="53" spans="1:89" s="43" customFormat="1">
      <c r="A53" s="146" t="s">
        <v>90</v>
      </c>
      <c r="B53" s="42">
        <v>217</v>
      </c>
      <c r="C53" s="42">
        <v>189</v>
      </c>
      <c r="D53" s="42"/>
      <c r="E53" s="42">
        <v>11213562.5</v>
      </c>
      <c r="F53" s="42">
        <v>0</v>
      </c>
      <c r="G53" s="42">
        <v>0</v>
      </c>
      <c r="H53" s="42">
        <v>0</v>
      </c>
      <c r="I53" s="42">
        <v>23049875</v>
      </c>
      <c r="J53" s="42"/>
      <c r="K53" s="42"/>
      <c r="L53" s="42"/>
      <c r="M53" s="42">
        <v>10867500</v>
      </c>
      <c r="N53" s="42"/>
      <c r="O53" s="42"/>
      <c r="P53" s="42"/>
      <c r="Q53" s="42">
        <v>1036444.05</v>
      </c>
      <c r="R53" s="42"/>
      <c r="S53" s="42"/>
      <c r="T53" s="42"/>
      <c r="U53" s="42">
        <v>3895466.69</v>
      </c>
      <c r="V53" s="42"/>
      <c r="W53" s="42"/>
      <c r="X53" s="42"/>
      <c r="Y53" s="42">
        <v>13643986</v>
      </c>
      <c r="Z53" s="42"/>
      <c r="AA53" s="42"/>
      <c r="AB53" s="42"/>
      <c r="AC53" s="42">
        <v>19981575.239999998</v>
      </c>
      <c r="AD53" s="42"/>
      <c r="AE53" s="42"/>
      <c r="AF53" s="42"/>
      <c r="AG53" s="42">
        <v>24895758</v>
      </c>
      <c r="AH53" s="42">
        <v>0</v>
      </c>
      <c r="AI53" s="42">
        <v>0</v>
      </c>
      <c r="AJ53" s="42">
        <v>0</v>
      </c>
      <c r="AK53" s="42">
        <v>528481.9</v>
      </c>
      <c r="AL53" s="42">
        <v>0</v>
      </c>
      <c r="AM53" s="42">
        <v>0</v>
      </c>
      <c r="AN53" s="42">
        <v>0</v>
      </c>
      <c r="AO53" s="42">
        <v>2114040.12</v>
      </c>
      <c r="AP53" s="42">
        <v>0</v>
      </c>
      <c r="AQ53" s="42">
        <v>0</v>
      </c>
      <c r="AR53" s="42">
        <v>0</v>
      </c>
      <c r="AS53" s="42">
        <v>0</v>
      </c>
      <c r="AT53" s="42">
        <v>0</v>
      </c>
      <c r="AU53" s="42">
        <v>0</v>
      </c>
      <c r="AV53" s="42">
        <v>0</v>
      </c>
      <c r="AW53" s="42">
        <v>0</v>
      </c>
      <c r="AX53" s="42">
        <v>0</v>
      </c>
      <c r="AY53" s="42">
        <v>0</v>
      </c>
      <c r="AZ53" s="42">
        <v>0</v>
      </c>
      <c r="BA53" s="42">
        <v>0</v>
      </c>
      <c r="BB53" s="42">
        <v>0</v>
      </c>
      <c r="BC53" s="42">
        <v>0</v>
      </c>
      <c r="BD53" s="42">
        <v>0</v>
      </c>
      <c r="BE53" s="42">
        <v>0</v>
      </c>
      <c r="BF53" s="42">
        <v>0</v>
      </c>
      <c r="BG53" s="42">
        <v>0</v>
      </c>
      <c r="BH53" s="42">
        <v>0</v>
      </c>
      <c r="BI53" s="42">
        <v>0</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46" t="s">
        <v>91</v>
      </c>
      <c r="B54" s="42">
        <v>3104</v>
      </c>
      <c r="C54" s="42">
        <v>-1424</v>
      </c>
      <c r="D54" s="42">
        <v>-340</v>
      </c>
      <c r="E54" s="42">
        <v>5391566.6299999999</v>
      </c>
      <c r="F54" s="42">
        <v>2684</v>
      </c>
      <c r="G54" s="42">
        <v>-377</v>
      </c>
      <c r="H54" s="42">
        <v>1008</v>
      </c>
      <c r="I54" s="42">
        <v>306145.36</v>
      </c>
      <c r="J54" s="42"/>
      <c r="K54" s="42"/>
      <c r="M54" s="43">
        <v>-52455.12</v>
      </c>
      <c r="Q54" s="43">
        <v>0</v>
      </c>
      <c r="U54" s="43">
        <v>0</v>
      </c>
      <c r="Y54" s="43">
        <v>0</v>
      </c>
      <c r="AC54" s="43">
        <v>0</v>
      </c>
      <c r="AG54" s="43">
        <v>0</v>
      </c>
      <c r="AK54" s="43">
        <f>166.46-239.18</f>
        <v>-72.72</v>
      </c>
      <c r="AO54" s="43">
        <v>1003.32</v>
      </c>
    </row>
    <row r="55" spans="1:89" s="43" customFormat="1">
      <c r="A55" s="146" t="s">
        <v>92</v>
      </c>
      <c r="B55" s="42">
        <v>463</v>
      </c>
      <c r="C55" s="42">
        <v>603</v>
      </c>
      <c r="D55" s="42">
        <v>653</v>
      </c>
      <c r="E55" s="42">
        <v>3192065.03</v>
      </c>
      <c r="F55" s="42">
        <v>1204</v>
      </c>
      <c r="G55" s="42">
        <v>868</v>
      </c>
      <c r="H55" s="42">
        <v>644</v>
      </c>
      <c r="I55" s="42">
        <v>1369774.47</v>
      </c>
      <c r="J55" s="42"/>
      <c r="K55" s="42"/>
      <c r="M55" s="166">
        <v>1222571.29</v>
      </c>
      <c r="Q55" s="43">
        <v>291011.95</v>
      </c>
      <c r="U55" s="43">
        <v>262929.12</v>
      </c>
      <c r="Y55" s="43">
        <v>352221.41</v>
      </c>
      <c r="AC55" s="43">
        <v>331430.78000000003</v>
      </c>
      <c r="AG55" s="43">
        <v>66967.98</v>
      </c>
      <c r="AK55" s="43">
        <v>350489.64</v>
      </c>
      <c r="AO55" s="43">
        <v>286174.01</v>
      </c>
    </row>
    <row r="56" spans="1:89" s="26" customFormat="1">
      <c r="A56" s="147" t="s">
        <v>93</v>
      </c>
      <c r="B56" s="44">
        <f>SUM(B52:B55)</f>
        <v>-21852</v>
      </c>
      <c r="C56" s="44">
        <f t="shared" ref="C56:D56" si="64">SUM(C52:C55)</f>
        <v>-28350</v>
      </c>
      <c r="D56" s="44">
        <f t="shared" si="64"/>
        <v>-35004</v>
      </c>
      <c r="E56" s="44">
        <f>SUM(E52:E55)</f>
        <v>11550922.310000001</v>
      </c>
      <c r="F56" s="44">
        <f t="shared" ref="F56:BQ56" si="65">SUM(F52:F55)</f>
        <v>-30526</v>
      </c>
      <c r="G56" s="44">
        <f t="shared" si="65"/>
        <v>-22818</v>
      </c>
      <c r="H56" s="44">
        <f t="shared" si="65"/>
        <v>-15162</v>
      </c>
      <c r="I56" s="44">
        <f t="shared" si="65"/>
        <v>13425509.83</v>
      </c>
      <c r="J56" s="44">
        <f t="shared" si="65"/>
        <v>0</v>
      </c>
      <c r="K56" s="44">
        <f t="shared" si="65"/>
        <v>0</v>
      </c>
      <c r="L56" s="44">
        <f t="shared" si="65"/>
        <v>0</v>
      </c>
      <c r="M56" s="44">
        <f t="shared" si="65"/>
        <v>1195018.8699999992</v>
      </c>
      <c r="N56" s="44">
        <f t="shared" si="65"/>
        <v>0</v>
      </c>
      <c r="O56" s="44">
        <f t="shared" si="65"/>
        <v>0</v>
      </c>
      <c r="P56" s="44">
        <f t="shared" si="65"/>
        <v>0</v>
      </c>
      <c r="Q56" s="44">
        <f t="shared" si="65"/>
        <v>-12482381.49</v>
      </c>
      <c r="R56" s="44">
        <f t="shared" si="65"/>
        <v>0</v>
      </c>
      <c r="S56" s="44">
        <f t="shared" si="65"/>
        <v>0</v>
      </c>
      <c r="T56" s="44">
        <f t="shared" si="65"/>
        <v>0</v>
      </c>
      <c r="U56" s="44">
        <f t="shared" si="65"/>
        <v>-15009309.810000002</v>
      </c>
      <c r="V56" s="44">
        <f t="shared" si="65"/>
        <v>0</v>
      </c>
      <c r="W56" s="44">
        <f t="shared" si="65"/>
        <v>0</v>
      </c>
      <c r="X56" s="44">
        <f t="shared" si="65"/>
        <v>0</v>
      </c>
      <c r="Y56" s="44">
        <f t="shared" si="65"/>
        <v>-13148062.949999999</v>
      </c>
      <c r="Z56" s="44">
        <f t="shared" si="65"/>
        <v>0</v>
      </c>
      <c r="AA56" s="44">
        <f t="shared" si="65"/>
        <v>0</v>
      </c>
      <c r="AB56" s="44">
        <f t="shared" si="65"/>
        <v>0</v>
      </c>
      <c r="AC56" s="44">
        <f t="shared" si="65"/>
        <v>-13165263.770000001</v>
      </c>
      <c r="AD56" s="44">
        <f t="shared" si="65"/>
        <v>0</v>
      </c>
      <c r="AE56" s="44">
        <f t="shared" si="65"/>
        <v>0</v>
      </c>
      <c r="AF56" s="44">
        <f t="shared" si="65"/>
        <v>0</v>
      </c>
      <c r="AG56" s="44">
        <f t="shared" si="65"/>
        <v>23890594.490000002</v>
      </c>
      <c r="AH56" s="44">
        <f t="shared" si="65"/>
        <v>0</v>
      </c>
      <c r="AI56" s="44">
        <f t="shared" si="65"/>
        <v>0</v>
      </c>
      <c r="AJ56" s="44">
        <f t="shared" si="65"/>
        <v>0</v>
      </c>
      <c r="AK56" s="44">
        <f t="shared" si="65"/>
        <v>-2486576.1</v>
      </c>
      <c r="AL56" s="44">
        <f t="shared" si="65"/>
        <v>0</v>
      </c>
      <c r="AM56" s="44">
        <f t="shared" si="65"/>
        <v>0</v>
      </c>
      <c r="AN56" s="44">
        <f t="shared" si="65"/>
        <v>0</v>
      </c>
      <c r="AO56" s="44">
        <f t="shared" si="65"/>
        <v>1145983.1299999999</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48" t="s">
        <v>97</v>
      </c>
    </row>
    <row r="59" spans="1:89">
      <c r="A59" s="22" t="s">
        <v>96</v>
      </c>
      <c r="B59" s="40">
        <v>1139027231.3599999</v>
      </c>
      <c r="C59" s="40">
        <v>659529071.51999998</v>
      </c>
      <c r="D59" s="40">
        <v>319525845.99000001</v>
      </c>
      <c r="E59" s="40">
        <v>1069274181.14</v>
      </c>
      <c r="F59" s="40">
        <v>925370664.61000001</v>
      </c>
      <c r="G59" s="40">
        <v>527277311.30000001</v>
      </c>
      <c r="H59" s="40">
        <v>243831209.66</v>
      </c>
      <c r="I59" s="40">
        <v>916466911.99000001</v>
      </c>
      <c r="J59" s="40">
        <v>776174047.58000004</v>
      </c>
      <c r="K59" s="40">
        <v>435589201.31</v>
      </c>
      <c r="L59" s="40">
        <v>193568139.56</v>
      </c>
      <c r="M59" s="40">
        <v>645445084.58000004</v>
      </c>
      <c r="N59" s="40">
        <v>549543097.62</v>
      </c>
      <c r="O59" s="40">
        <v>278803137.33999997</v>
      </c>
      <c r="P59" s="40">
        <v>95256239.670000002</v>
      </c>
      <c r="Q59" s="40">
        <v>364722774.31999999</v>
      </c>
      <c r="R59" s="40">
        <v>319032360.88999999</v>
      </c>
      <c r="S59" s="40">
        <v>173180121.93000001</v>
      </c>
      <c r="T59" s="40">
        <v>49903211.969999999</v>
      </c>
      <c r="U59" s="40">
        <v>308762015.88</v>
      </c>
      <c r="V59" s="40">
        <v>248381792.69</v>
      </c>
      <c r="W59" s="40">
        <v>134681482.71000001</v>
      </c>
      <c r="X59" s="40">
        <v>47283092.399999999</v>
      </c>
      <c r="Y59" s="40">
        <v>256413581.34</v>
      </c>
      <c r="Z59" s="40">
        <v>217590441.66</v>
      </c>
      <c r="AA59" s="40">
        <v>127339987.77</v>
      </c>
      <c r="AB59" s="40">
        <v>40902051.520000003</v>
      </c>
      <c r="AC59" s="40">
        <v>222218569.81999999</v>
      </c>
      <c r="AD59" s="40">
        <v>190417063.77000001</v>
      </c>
      <c r="AE59" s="40">
        <v>104371319.03</v>
      </c>
      <c r="AF59" s="40">
        <v>26581666.43</v>
      </c>
      <c r="AG59" s="40">
        <v>163337928.84</v>
      </c>
      <c r="AH59" s="40">
        <v>143562053.25</v>
      </c>
      <c r="AI59" s="40">
        <v>71083807.189999998</v>
      </c>
      <c r="AJ59" s="40">
        <v>6829855.4100000001</v>
      </c>
      <c r="AK59" s="40">
        <v>88412035.549999997</v>
      </c>
      <c r="AL59" s="40">
        <v>73158587.060000002</v>
      </c>
      <c r="AM59" s="40">
        <v>67030121.880000003</v>
      </c>
      <c r="AN59" s="40">
        <v>44566733.869999997</v>
      </c>
      <c r="AO59" s="40">
        <v>0</v>
      </c>
      <c r="AP59" s="40">
        <v>65541740.990000002</v>
      </c>
      <c r="AQ59" s="40">
        <v>94048767.510000005</v>
      </c>
      <c r="AR59" s="40">
        <v>74119782.959999993</v>
      </c>
      <c r="AS59" s="40">
        <v>0</v>
      </c>
      <c r="AT59" s="26">
        <v>699068839.78999996</v>
      </c>
      <c r="AU59" s="26">
        <v>442767373.94999999</v>
      </c>
      <c r="AV59" s="26">
        <v>150436490.83000001</v>
      </c>
      <c r="AW59" s="26">
        <v>661894846.55999994</v>
      </c>
      <c r="AX59" s="26">
        <v>442220913.52999997</v>
      </c>
      <c r="AY59" s="26">
        <v>249181122.63</v>
      </c>
      <c r="AZ59" s="26">
        <v>117433380.18000001</v>
      </c>
      <c r="BA59" s="26">
        <v>408855812.80000001</v>
      </c>
      <c r="BB59" s="26">
        <v>363177252.94999999</v>
      </c>
      <c r="BC59" s="26">
        <v>282713755.29000002</v>
      </c>
      <c r="BD59" s="26">
        <v>147020050.63</v>
      </c>
      <c r="BE59" s="26">
        <v>607620845.73000002</v>
      </c>
      <c r="BF59" s="26">
        <v>495471891.30000001</v>
      </c>
      <c r="BG59" s="26">
        <v>366331659.75999999</v>
      </c>
      <c r="BH59" s="26">
        <v>161911242.52000001</v>
      </c>
      <c r="BI59" s="26">
        <v>766766029.89999998</v>
      </c>
      <c r="BJ59" s="26">
        <v>568543919.35000002</v>
      </c>
      <c r="BK59" s="26">
        <v>378714531.06</v>
      </c>
      <c r="BL59" s="26">
        <v>142874579.83000001</v>
      </c>
      <c r="BM59" s="26">
        <v>584393737.67999995</v>
      </c>
      <c r="BN59" s="26">
        <v>471720857.67000002</v>
      </c>
      <c r="BO59" s="26">
        <v>294803013.56</v>
      </c>
      <c r="BP59" s="26">
        <v>133029002.59999999</v>
      </c>
      <c r="BQ59" s="26">
        <v>504683812.25999999</v>
      </c>
      <c r="BR59" s="26">
        <v>272607143.80000001</v>
      </c>
      <c r="BS59" s="26">
        <v>360763391.07999998</v>
      </c>
      <c r="BT59" s="26">
        <v>256533748.41999999</v>
      </c>
      <c r="BU59" s="26">
        <v>431018039.22000003</v>
      </c>
      <c r="BV59" s="26">
        <v>210412674.16999999</v>
      </c>
      <c r="BW59" s="26">
        <v>5992842.8899999997</v>
      </c>
      <c r="BX59" s="26">
        <v>-13617866.6</v>
      </c>
      <c r="BY59" s="26">
        <v>76540885.859999999</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c r="A60" s="22" t="s">
        <v>95</v>
      </c>
      <c r="B60" s="40">
        <v>239640127.65000001</v>
      </c>
      <c r="C60" s="40">
        <v>135687965.28999999</v>
      </c>
      <c r="D60" s="40">
        <v>64025146.090000004</v>
      </c>
      <c r="E60" s="40">
        <v>228110638.80000001</v>
      </c>
      <c r="F60" s="40">
        <v>198223873.31</v>
      </c>
      <c r="G60" s="40">
        <v>104938914.13</v>
      </c>
      <c r="H60" s="40">
        <v>52577774.920000002</v>
      </c>
      <c r="I60" s="40">
        <v>243319608.58000001</v>
      </c>
      <c r="J60" s="40">
        <v>201681875.13999999</v>
      </c>
      <c r="K60" s="40">
        <v>113039074.61</v>
      </c>
      <c r="L60" s="40">
        <v>55577033.969999999</v>
      </c>
      <c r="M60" s="40">
        <v>179680867.03999999</v>
      </c>
      <c r="N60" s="40">
        <v>161718909.15000001</v>
      </c>
      <c r="O60" s="40">
        <v>83795167.849999994</v>
      </c>
      <c r="P60" s="40">
        <v>26956695.949999999</v>
      </c>
      <c r="Q60" s="40">
        <v>126690403.88</v>
      </c>
      <c r="R60" s="40">
        <v>106476523.29000001</v>
      </c>
      <c r="S60" s="40">
        <v>60027014.340000004</v>
      </c>
      <c r="T60" s="40">
        <v>16569196.75</v>
      </c>
      <c r="U60" s="40">
        <v>109700428.54000001</v>
      </c>
      <c r="V60" s="40">
        <v>82490597.519999996</v>
      </c>
      <c r="W60" s="40">
        <v>44662484.310000002</v>
      </c>
      <c r="X60" s="40">
        <v>16333298.35</v>
      </c>
      <c r="Y60" s="40">
        <v>84785699.969999999</v>
      </c>
      <c r="Z60" s="40">
        <v>73269941.060000002</v>
      </c>
      <c r="AA60" s="40">
        <v>42820859.350000001</v>
      </c>
      <c r="AB60" s="40">
        <v>13888230.99</v>
      </c>
      <c r="AC60" s="40">
        <v>75193108.790000007</v>
      </c>
      <c r="AD60" s="40">
        <v>63604262.079999998</v>
      </c>
      <c r="AE60" s="40">
        <v>34904537.149999999</v>
      </c>
      <c r="AF60" s="40">
        <v>11329633.439999999</v>
      </c>
      <c r="AG60" s="40">
        <v>54645517.829999998</v>
      </c>
      <c r="AH60" s="40">
        <v>47766560.390000001</v>
      </c>
      <c r="AI60" s="40">
        <v>23620022.050000001</v>
      </c>
      <c r="AJ60" s="40">
        <v>2916288.67</v>
      </c>
      <c r="AK60" s="40">
        <v>29071584.789999999</v>
      </c>
      <c r="AL60" s="40">
        <v>24016804.120000001</v>
      </c>
      <c r="AM60" s="40">
        <v>23304500.23</v>
      </c>
      <c r="AN60" s="40">
        <v>10761251.369999999</v>
      </c>
      <c r="AO60" s="40">
        <v>0</v>
      </c>
      <c r="AP60" s="40">
        <v>26626139.120000001</v>
      </c>
      <c r="AQ60" s="40">
        <v>30777710.170000002</v>
      </c>
      <c r="AR60" s="40">
        <v>17015148.760000002</v>
      </c>
      <c r="AS60" s="40">
        <v>0</v>
      </c>
      <c r="AT60" s="26">
        <v>132415189.92</v>
      </c>
      <c r="AU60" s="26">
        <v>84352733.560000002</v>
      </c>
      <c r="AV60" s="26">
        <v>29650309.149999999</v>
      </c>
      <c r="AW60" s="26">
        <v>112159737.02</v>
      </c>
      <c r="AX60" s="26">
        <v>68131511.010000005</v>
      </c>
      <c r="AY60" s="26">
        <v>41356766.380000003</v>
      </c>
      <c r="AZ60" s="26">
        <v>21261539.25</v>
      </c>
      <c r="BA60" s="26">
        <v>108609995.86</v>
      </c>
      <c r="BB60" s="26">
        <v>94004327.269999996</v>
      </c>
      <c r="BC60" s="26">
        <v>67862554.450000003</v>
      </c>
      <c r="BD60" s="26">
        <v>28974955.960000001</v>
      </c>
      <c r="BE60" s="26">
        <v>132468882.01000001</v>
      </c>
      <c r="BF60" s="26">
        <v>93637200.370000005</v>
      </c>
      <c r="BG60" s="26">
        <v>65867600.789999999</v>
      </c>
      <c r="BH60" s="26">
        <v>32955130.91</v>
      </c>
      <c r="BI60" s="26">
        <v>155946328.93000001</v>
      </c>
      <c r="BJ60" s="26">
        <v>108366137.34</v>
      </c>
      <c r="BK60" s="26">
        <v>68867283.900000006</v>
      </c>
      <c r="BL60" s="26">
        <v>28006866.879999999</v>
      </c>
      <c r="BM60" s="26">
        <v>143668257.24000001</v>
      </c>
      <c r="BN60" s="26">
        <v>98765977.599999994</v>
      </c>
      <c r="BO60" s="26">
        <v>64164786.920000002</v>
      </c>
      <c r="BP60" s="26">
        <v>25321619.559999999</v>
      </c>
      <c r="BQ60" s="26">
        <v>113460021.93000001</v>
      </c>
      <c r="BR60" s="26">
        <v>52431401.840000004</v>
      </c>
      <c r="BS60" s="26">
        <v>100791733.87</v>
      </c>
      <c r="BT60" s="26">
        <v>47229977.799999997</v>
      </c>
      <c r="BU60" s="26">
        <v>97455708.069999993</v>
      </c>
      <c r="BV60" s="26">
        <v>39232814.829999998</v>
      </c>
      <c r="BW60" s="26">
        <v>2796995.65</v>
      </c>
      <c r="BX60" s="26">
        <v>0</v>
      </c>
      <c r="BY60" s="26">
        <v>8176697.29</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c r="A61" s="22" t="s">
        <v>94</v>
      </c>
      <c r="B61" s="40">
        <v>1378667359.01</v>
      </c>
      <c r="C61" s="40">
        <v>795217036.80999994</v>
      </c>
      <c r="D61" s="40">
        <v>383550992.07999998</v>
      </c>
      <c r="E61" s="40">
        <v>1297384819.9400001</v>
      </c>
      <c r="F61" s="40">
        <v>1123594537.9200001</v>
      </c>
      <c r="G61" s="40">
        <v>632216225.42999995</v>
      </c>
      <c r="H61" s="40">
        <v>296408984.57999998</v>
      </c>
      <c r="I61" s="40">
        <v>1159786520.5699999</v>
      </c>
      <c r="J61" s="40">
        <v>977855922.72000003</v>
      </c>
      <c r="K61" s="40">
        <v>548628275.91999996</v>
      </c>
      <c r="L61" s="40">
        <v>249145173.53</v>
      </c>
      <c r="M61" s="40">
        <v>825125951.62</v>
      </c>
      <c r="N61" s="40">
        <v>711262006.76999998</v>
      </c>
      <c r="O61" s="40">
        <v>362598305.19</v>
      </c>
      <c r="P61" s="40">
        <v>122212935.62</v>
      </c>
      <c r="Q61" s="40">
        <v>491413178.19999999</v>
      </c>
      <c r="R61" s="40">
        <v>425508884.18000001</v>
      </c>
      <c r="S61" s="40">
        <v>233207136.27000001</v>
      </c>
      <c r="T61" s="40">
        <v>66472408.719999999</v>
      </c>
      <c r="U61" s="40">
        <v>418462444.42000002</v>
      </c>
      <c r="V61" s="40">
        <v>330872390.20999998</v>
      </c>
      <c r="W61" s="40">
        <v>179343967.02000001</v>
      </c>
      <c r="X61" s="40">
        <v>63616390.75</v>
      </c>
      <c r="Y61" s="40">
        <v>341199281.31</v>
      </c>
      <c r="Z61" s="40">
        <v>290860382.72000003</v>
      </c>
      <c r="AA61" s="40">
        <v>170160847.12</v>
      </c>
      <c r="AB61" s="40">
        <v>54790282.509999998</v>
      </c>
      <c r="AC61" s="40">
        <v>297411678.61000001</v>
      </c>
      <c r="AD61" s="40">
        <v>254021325.84999999</v>
      </c>
      <c r="AE61" s="40">
        <v>139275856.18000001</v>
      </c>
      <c r="AF61" s="40">
        <v>37911299.869999997</v>
      </c>
      <c r="AG61" s="40">
        <v>217983446.66999999</v>
      </c>
      <c r="AH61" s="40">
        <v>191328613.63999999</v>
      </c>
      <c r="AI61" s="40">
        <v>94703829.239999995</v>
      </c>
      <c r="AJ61" s="40">
        <v>9746144.0800000001</v>
      </c>
      <c r="AK61" s="40">
        <v>117483620.34</v>
      </c>
      <c r="AL61" s="40">
        <v>97175391.180000007</v>
      </c>
      <c r="AM61" s="40">
        <v>90334622.109999999</v>
      </c>
      <c r="AN61" s="40">
        <v>55327985.240000002</v>
      </c>
      <c r="AO61" s="40">
        <v>0</v>
      </c>
      <c r="AP61" s="40">
        <v>92167880.109999999</v>
      </c>
      <c r="AQ61" s="40">
        <v>124826477.68000001</v>
      </c>
      <c r="AR61" s="40">
        <v>91134931.719999999</v>
      </c>
      <c r="AS61" s="40">
        <v>0</v>
      </c>
      <c r="AT61" s="26">
        <v>831484029.71000004</v>
      </c>
      <c r="AU61" s="26">
        <v>527120107.50999999</v>
      </c>
      <c r="AV61" s="26">
        <v>180086799.97999999</v>
      </c>
      <c r="AW61" s="26">
        <v>774054583.58000004</v>
      </c>
      <c r="AX61" s="26">
        <v>510352424.54000002</v>
      </c>
      <c r="AY61" s="26">
        <v>290537889.00999999</v>
      </c>
      <c r="AZ61" s="26">
        <v>138694919.43000001</v>
      </c>
      <c r="BA61" s="26">
        <v>517465808.66000003</v>
      </c>
      <c r="BB61" s="26">
        <v>457181580.22000003</v>
      </c>
      <c r="BC61" s="26">
        <v>350576309.74000001</v>
      </c>
      <c r="BD61" s="26">
        <v>175995006.59</v>
      </c>
      <c r="BE61" s="26">
        <v>740089727.74000001</v>
      </c>
      <c r="BF61" s="26">
        <v>589109091.66999996</v>
      </c>
      <c r="BG61" s="26">
        <v>432199260.55000001</v>
      </c>
      <c r="BH61" s="26">
        <v>194866373.43000001</v>
      </c>
      <c r="BI61" s="26">
        <v>922712358.83000004</v>
      </c>
      <c r="BJ61" s="26">
        <v>676910056.69000006</v>
      </c>
      <c r="BK61" s="26">
        <v>447581814.95999998</v>
      </c>
      <c r="BL61" s="26">
        <v>170881446.71000001</v>
      </c>
      <c r="BM61" s="26">
        <v>728061994.91999996</v>
      </c>
      <c r="BN61" s="26">
        <v>570486835.26999998</v>
      </c>
      <c r="BO61" s="26">
        <v>358967800.48000002</v>
      </c>
      <c r="BP61" s="26">
        <v>158350622.16</v>
      </c>
      <c r="BQ61" s="26">
        <v>618143834.19000006</v>
      </c>
      <c r="BR61" s="26">
        <v>325038545.63999999</v>
      </c>
      <c r="BS61" s="26">
        <v>461555124.94999999</v>
      </c>
      <c r="BT61" s="26">
        <v>303763726.22000003</v>
      </c>
      <c r="BU61" s="26">
        <v>528473747.29000002</v>
      </c>
      <c r="BV61" s="26">
        <v>249645489</v>
      </c>
      <c r="BW61" s="26">
        <v>8789838.5399999991</v>
      </c>
      <c r="BX61" s="26">
        <v>-13617866.6</v>
      </c>
      <c r="BY61" s="26">
        <v>84717583.150000006</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c r="A62" s="22"/>
      <c r="B62" s="4"/>
      <c r="C62" s="4"/>
      <c r="D62" s="4"/>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4"/>
      <c r="AI62" s="174"/>
      <c r="AJ62" s="174"/>
      <c r="AK62" s="174"/>
      <c r="AL62" s="174"/>
      <c r="AM62" s="174"/>
      <c r="AN62" s="174"/>
      <c r="AO62" s="174"/>
      <c r="AP62" s="174"/>
      <c r="AQ62" s="174"/>
      <c r="AR62" s="174"/>
      <c r="AS62" s="174"/>
      <c r="AT62" s="174"/>
      <c r="AU62" s="174"/>
      <c r="AV62" s="174"/>
      <c r="AW62" s="174"/>
      <c r="AX62" s="174"/>
      <c r="AY62" s="174"/>
      <c r="AZ62" s="174"/>
      <c r="BA62" s="174"/>
      <c r="BB62" s="174"/>
      <c r="BC62" s="174"/>
      <c r="BD62" s="174"/>
      <c r="BE62" s="174"/>
      <c r="BF62" s="174"/>
      <c r="BG62" s="174"/>
      <c r="BH62" s="174"/>
      <c r="BI62" s="174"/>
      <c r="BJ62" s="174"/>
      <c r="BK62" s="174"/>
      <c r="BL62" s="174"/>
      <c r="BM62" s="174"/>
      <c r="BN62" s="174"/>
      <c r="BO62" s="174"/>
      <c r="BP62" s="174"/>
      <c r="BQ62" s="174"/>
      <c r="BR62" s="174"/>
      <c r="BS62" s="174"/>
      <c r="BT62" s="174"/>
      <c r="BU62" s="174"/>
      <c r="BV62" s="174"/>
      <c r="BW62" s="174"/>
      <c r="BX62" s="174"/>
      <c r="BY62" s="174"/>
      <c r="BZ62" s="174"/>
      <c r="CA62" s="174"/>
      <c r="CB62" s="174"/>
      <c r="CC62" s="174"/>
      <c r="CD62" s="174"/>
      <c r="CE62" s="174"/>
      <c r="CF62" s="174"/>
      <c r="CG62" s="174"/>
      <c r="CH62" s="174"/>
      <c r="CI62" s="174"/>
      <c r="CJ62" s="174"/>
      <c r="CK62" s="174"/>
    </row>
    <row r="65" spans="1:89">
      <c r="A65" s="22" t="s">
        <v>98</v>
      </c>
      <c r="B65" s="40">
        <v>32100000.18</v>
      </c>
      <c r="C65" s="40">
        <v>20361827.960000001</v>
      </c>
      <c r="D65" s="40">
        <v>8485684.9800000004</v>
      </c>
      <c r="E65" s="40">
        <v>17702729.920000002</v>
      </c>
      <c r="F65" s="40">
        <v>20809660.32</v>
      </c>
      <c r="G65" s="40">
        <v>12903185.039999999</v>
      </c>
      <c r="H65" s="40">
        <v>5579388.04</v>
      </c>
      <c r="I65" s="40">
        <v>14451892.1</v>
      </c>
      <c r="J65" s="40">
        <v>4439413.8600000003</v>
      </c>
      <c r="K65" s="40">
        <v>1631416.57</v>
      </c>
      <c r="L65" s="40">
        <v>1778313.73</v>
      </c>
      <c r="M65" s="40">
        <v>4880868.04</v>
      </c>
      <c r="N65" s="40">
        <v>791003.05</v>
      </c>
      <c r="O65" s="40">
        <v>67598.86</v>
      </c>
      <c r="P65" s="40">
        <v>-895117.61</v>
      </c>
      <c r="Q65" s="40">
        <v>6516609.4299999997</v>
      </c>
      <c r="R65" s="40">
        <v>3647096.59</v>
      </c>
      <c r="S65" s="40">
        <v>2188156.4500000002</v>
      </c>
      <c r="T65" s="40">
        <v>742187.24</v>
      </c>
      <c r="U65" s="40">
        <v>10656664.34</v>
      </c>
      <c r="V65" s="40">
        <v>6762262.5199999996</v>
      </c>
      <c r="W65" s="40">
        <v>3988448.61</v>
      </c>
      <c r="X65" s="40">
        <v>396219.44</v>
      </c>
      <c r="Y65" s="40">
        <v>1100350.93</v>
      </c>
      <c r="Z65" s="40">
        <v>0</v>
      </c>
      <c r="AA65" s="40">
        <v>0</v>
      </c>
      <c r="AB65" s="40">
        <v>0</v>
      </c>
      <c r="AC65" s="40">
        <v>0</v>
      </c>
      <c r="AD65" s="40">
        <v>0</v>
      </c>
      <c r="AE65" s="40">
        <v>0</v>
      </c>
      <c r="AF65" s="40">
        <v>0</v>
      </c>
      <c r="AG65" s="40">
        <v>0</v>
      </c>
      <c r="AH65" s="40">
        <v>0</v>
      </c>
      <c r="AI65" s="40">
        <v>0</v>
      </c>
      <c r="AJ65" s="40">
        <v>0</v>
      </c>
      <c r="AK65" s="40">
        <v>666438.85</v>
      </c>
      <c r="AL65" s="40">
        <v>666438.85</v>
      </c>
      <c r="AM65" s="40">
        <v>85706.81</v>
      </c>
      <c r="AN65" s="40">
        <v>709086.76</v>
      </c>
      <c r="AO65" s="40">
        <v>0</v>
      </c>
      <c r="AP65" s="40">
        <v>0</v>
      </c>
      <c r="AQ65" s="40">
        <v>0</v>
      </c>
      <c r="AR65" s="40">
        <v>0</v>
      </c>
      <c r="AS65" s="40">
        <v>0</v>
      </c>
      <c r="AT65" s="40">
        <v>217566698.08000001</v>
      </c>
      <c r="AU65" s="40">
        <v>149175345.75999999</v>
      </c>
      <c r="AV65" s="40">
        <v>28092424.260000002</v>
      </c>
      <c r="AW65" s="40">
        <v>106002085.7</v>
      </c>
      <c r="AX65" s="40">
        <v>78146813.989999995</v>
      </c>
      <c r="AY65" s="40">
        <v>31508275.550000001</v>
      </c>
      <c r="AZ65" s="40">
        <v>6818330.1399999997</v>
      </c>
      <c r="BA65" s="40">
        <v>-52414533.450000003</v>
      </c>
      <c r="BB65" s="40">
        <v>-47415743.689999998</v>
      </c>
      <c r="BC65" s="40">
        <v>-4476487.08</v>
      </c>
      <c r="BD65" s="40">
        <v>13731417.210000001</v>
      </c>
      <c r="BE65" s="40">
        <v>74080792.579999998</v>
      </c>
      <c r="BF65" s="40">
        <v>53634658.140000001</v>
      </c>
      <c r="BG65" s="40">
        <v>44718368.039999999</v>
      </c>
      <c r="BH65" s="40">
        <v>13012623.23</v>
      </c>
      <c r="BI65" s="40">
        <v>129351232.81999999</v>
      </c>
      <c r="BJ65" s="40">
        <v>126231548.87</v>
      </c>
      <c r="BK65" s="40">
        <v>99137772.019999996</v>
      </c>
      <c r="BL65" s="40">
        <v>21058739.870000001</v>
      </c>
      <c r="BM65" s="40">
        <v>80579243.650000006</v>
      </c>
      <c r="BN65" s="40">
        <v>68017088.620000005</v>
      </c>
      <c r="BO65" s="40">
        <v>47536007.049999997</v>
      </c>
      <c r="BP65" s="40">
        <v>23536334.48</v>
      </c>
      <c r="BQ65" s="40">
        <v>47111894.539999999</v>
      </c>
      <c r="BR65" s="40">
        <v>43130624.329999998</v>
      </c>
      <c r="BS65" s="40">
        <v>110636895.03</v>
      </c>
      <c r="BT65" s="40">
        <v>55492097.759999998</v>
      </c>
      <c r="BU65" s="40">
        <v>42252799.109999999</v>
      </c>
      <c r="BV65" s="40">
        <v>-8467811.9100000001</v>
      </c>
      <c r="BW65" s="40">
        <v>44423828.259999998</v>
      </c>
      <c r="BX65" s="40">
        <v>-2405395.41</v>
      </c>
      <c r="BY65" s="40">
        <v>43588942.600000001</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c r="A66" s="22" t="s">
        <v>99</v>
      </c>
      <c r="B66" s="40">
        <v>2748472.14</v>
      </c>
      <c r="C66" s="40">
        <v>1681175.82</v>
      </c>
      <c r="D66" s="40">
        <v>371308.43</v>
      </c>
      <c r="E66" s="40">
        <v>4201481.01</v>
      </c>
      <c r="F66" s="40">
        <v>2042302.07</v>
      </c>
      <c r="G66" s="40">
        <v>953854.39</v>
      </c>
      <c r="H66" s="40">
        <v>-253671.15</v>
      </c>
      <c r="I66" s="40">
        <v>1569429.26</v>
      </c>
      <c r="J66" s="40">
        <v>-4208093.43</v>
      </c>
      <c r="K66" s="40">
        <v>-3006090.6</v>
      </c>
      <c r="L66" s="40">
        <v>-414903.26</v>
      </c>
      <c r="M66" s="40">
        <v>3144719.19</v>
      </c>
      <c r="N66" s="40">
        <v>-716460.06</v>
      </c>
      <c r="O66" s="40">
        <v>-1034473.95</v>
      </c>
      <c r="P66" s="40">
        <v>-895117.61</v>
      </c>
      <c r="Q66" s="40">
        <v>3377479.69</v>
      </c>
      <c r="R66" s="40">
        <v>507966.85</v>
      </c>
      <c r="S66" s="40">
        <v>-950973.29</v>
      </c>
      <c r="T66" s="40">
        <v>-1883609.18</v>
      </c>
      <c r="U66" s="40">
        <v>0</v>
      </c>
      <c r="V66" s="40">
        <v>0</v>
      </c>
      <c r="W66" s="40">
        <v>0</v>
      </c>
      <c r="X66" s="40">
        <v>0</v>
      </c>
      <c r="Y66" s="40">
        <v>0</v>
      </c>
      <c r="Z66" s="40">
        <v>0</v>
      </c>
      <c r="AA66" s="40">
        <v>0</v>
      </c>
      <c r="AB66" s="40">
        <v>0</v>
      </c>
      <c r="AC66" s="40">
        <v>0</v>
      </c>
      <c r="AD66" s="40">
        <v>0</v>
      </c>
      <c r="AE66" s="40">
        <v>0</v>
      </c>
      <c r="AF66" s="40">
        <v>0</v>
      </c>
      <c r="AG66" s="40">
        <v>0</v>
      </c>
      <c r="AH66" s="40">
        <v>0</v>
      </c>
      <c r="AI66" s="40">
        <v>0</v>
      </c>
      <c r="AJ66" s="40">
        <v>0</v>
      </c>
      <c r="AK66" s="40">
        <v>0</v>
      </c>
      <c r="AL66" s="40">
        <v>0</v>
      </c>
      <c r="AM66" s="40">
        <v>85706.81</v>
      </c>
      <c r="AN66" s="40">
        <v>-278636.96000000002</v>
      </c>
      <c r="AO66" s="40">
        <v>0</v>
      </c>
      <c r="AP66" s="40">
        <v>0</v>
      </c>
      <c r="AQ66" s="40">
        <v>0</v>
      </c>
      <c r="AR66" s="40">
        <v>0</v>
      </c>
      <c r="AS66" s="40">
        <v>0</v>
      </c>
      <c r="AT66" s="40">
        <v>214420749.16999999</v>
      </c>
      <c r="AU66" s="40">
        <v>145953407.36000001</v>
      </c>
      <c r="AV66" s="40">
        <v>28092424.260000002</v>
      </c>
      <c r="AW66" s="40">
        <v>0</v>
      </c>
      <c r="AX66" s="40">
        <v>0</v>
      </c>
      <c r="AY66" s="40">
        <v>0</v>
      </c>
      <c r="AZ66" s="40">
        <v>0</v>
      </c>
      <c r="BA66" s="40">
        <v>0</v>
      </c>
      <c r="BB66" s="40">
        <v>0</v>
      </c>
      <c r="BC66" s="40">
        <v>0</v>
      </c>
      <c r="BD66" s="40">
        <v>0</v>
      </c>
      <c r="BE66" s="40">
        <v>0</v>
      </c>
      <c r="BF66" s="40">
        <v>0</v>
      </c>
      <c r="BG66" s="40">
        <v>0</v>
      </c>
      <c r="BH66" s="40">
        <v>0</v>
      </c>
      <c r="BI66" s="40">
        <v>0</v>
      </c>
      <c r="BJ66" s="40">
        <v>0</v>
      </c>
      <c r="BK66" s="40">
        <v>0</v>
      </c>
      <c r="BL66" s="40">
        <v>0</v>
      </c>
      <c r="BM66" s="40">
        <v>0</v>
      </c>
      <c r="BN66" s="40">
        <v>0</v>
      </c>
      <c r="BO66" s="40">
        <v>0</v>
      </c>
      <c r="BP66" s="40">
        <v>0</v>
      </c>
      <c r="BQ66" s="40">
        <v>0</v>
      </c>
      <c r="BR66" s="40">
        <v>0</v>
      </c>
      <c r="BS66" s="40">
        <v>0</v>
      </c>
      <c r="BT66" s="40">
        <v>0</v>
      </c>
      <c r="BU66" s="40">
        <v>0</v>
      </c>
      <c r="BV66" s="40">
        <v>0</v>
      </c>
      <c r="BW66" s="40">
        <v>0</v>
      </c>
      <c r="BX66" s="40">
        <v>0</v>
      </c>
      <c r="BY66" s="40">
        <v>0</v>
      </c>
      <c r="BZ66" s="40">
        <v>0</v>
      </c>
      <c r="CA66" s="40">
        <v>0</v>
      </c>
      <c r="CB66" s="40">
        <v>0</v>
      </c>
      <c r="CC66" s="40">
        <v>0</v>
      </c>
      <c r="CD66" s="40">
        <v>0</v>
      </c>
      <c r="CE66" s="40">
        <v>0</v>
      </c>
      <c r="CF66" s="40">
        <v>0</v>
      </c>
      <c r="CG66" s="40">
        <v>0</v>
      </c>
      <c r="CH66" s="40">
        <v>0</v>
      </c>
      <c r="CI66" s="40">
        <v>0</v>
      </c>
      <c r="CJ66" s="40">
        <v>0</v>
      </c>
      <c r="CK66" s="40">
        <v>0</v>
      </c>
    </row>
    <row r="67" spans="1:89">
      <c r="A67" s="22" t="s">
        <v>100</v>
      </c>
      <c r="B67" s="4">
        <f>B65-B66</f>
        <v>29351528.039999999</v>
      </c>
      <c r="C67" s="4">
        <f t="shared" ref="C67:BN67" si="67">C65-C66</f>
        <v>18680652.140000001</v>
      </c>
      <c r="D67" s="4">
        <f t="shared" si="67"/>
        <v>8114376.5500000007</v>
      </c>
      <c r="E67" s="4">
        <f t="shared" si="67"/>
        <v>13501248.910000002</v>
      </c>
      <c r="F67" s="4">
        <f t="shared" si="67"/>
        <v>18767358.25</v>
      </c>
      <c r="G67" s="4">
        <f t="shared" si="67"/>
        <v>11949330.649999999</v>
      </c>
      <c r="H67" s="4">
        <f t="shared" si="67"/>
        <v>5833059.1900000004</v>
      </c>
      <c r="I67" s="4">
        <f t="shared" si="67"/>
        <v>12882462.84</v>
      </c>
      <c r="J67" s="4">
        <f t="shared" si="67"/>
        <v>8647507.2899999991</v>
      </c>
      <c r="K67" s="4">
        <f t="shared" si="67"/>
        <v>4637507.17</v>
      </c>
      <c r="L67" s="4">
        <f t="shared" si="67"/>
        <v>2193216.9900000002</v>
      </c>
      <c r="M67" s="4">
        <f t="shared" si="67"/>
        <v>1736148.85</v>
      </c>
      <c r="N67" s="4">
        <f t="shared" si="67"/>
        <v>1507463.11</v>
      </c>
      <c r="O67" s="4">
        <f t="shared" si="67"/>
        <v>1102072.81</v>
      </c>
      <c r="P67" s="4">
        <f t="shared" si="67"/>
        <v>0</v>
      </c>
      <c r="Q67" s="4">
        <f t="shared" si="67"/>
        <v>3139129.7399999998</v>
      </c>
      <c r="R67" s="4">
        <f t="shared" si="67"/>
        <v>3139129.7399999998</v>
      </c>
      <c r="S67" s="4">
        <f t="shared" si="67"/>
        <v>3139129.74</v>
      </c>
      <c r="T67" s="4">
        <f t="shared" si="67"/>
        <v>2625796.42</v>
      </c>
      <c r="U67" s="4">
        <f t="shared" si="67"/>
        <v>10656664.34</v>
      </c>
      <c r="V67" s="4">
        <f t="shared" si="67"/>
        <v>6762262.5199999996</v>
      </c>
      <c r="W67" s="4">
        <f t="shared" si="67"/>
        <v>3988448.61</v>
      </c>
      <c r="X67" s="4">
        <f t="shared" si="67"/>
        <v>396219.44</v>
      </c>
      <c r="Y67" s="4">
        <f t="shared" si="67"/>
        <v>1100350.93</v>
      </c>
      <c r="Z67" s="4">
        <f t="shared" si="67"/>
        <v>0</v>
      </c>
      <c r="AA67" s="4">
        <f t="shared" si="67"/>
        <v>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0</v>
      </c>
      <c r="AK67" s="4">
        <f t="shared" si="67"/>
        <v>666438.85</v>
      </c>
      <c r="AL67" s="4">
        <f t="shared" si="67"/>
        <v>666438.85</v>
      </c>
      <c r="AM67" s="4">
        <f t="shared" si="67"/>
        <v>0</v>
      </c>
      <c r="AN67" s="4">
        <f t="shared" si="67"/>
        <v>987723.72</v>
      </c>
      <c r="AO67" s="4">
        <f t="shared" si="67"/>
        <v>0</v>
      </c>
      <c r="AP67" s="4">
        <f t="shared" si="67"/>
        <v>0</v>
      </c>
      <c r="AQ67" s="4">
        <f t="shared" si="67"/>
        <v>0</v>
      </c>
      <c r="AR67" s="4">
        <f t="shared" si="67"/>
        <v>0</v>
      </c>
      <c r="AS67" s="4">
        <f t="shared" si="67"/>
        <v>0</v>
      </c>
      <c r="AT67" s="4">
        <f t="shared" si="67"/>
        <v>3145948.9100000262</v>
      </c>
      <c r="AU67" s="4">
        <f t="shared" si="67"/>
        <v>3221938.3999999762</v>
      </c>
      <c r="AV67" s="4">
        <f t="shared" si="67"/>
        <v>0</v>
      </c>
      <c r="AW67" s="4">
        <f t="shared" si="67"/>
        <v>106002085.7</v>
      </c>
      <c r="AX67" s="4">
        <f t="shared" si="67"/>
        <v>78146813.989999995</v>
      </c>
      <c r="AY67" s="4">
        <f t="shared" si="67"/>
        <v>31508275.550000001</v>
      </c>
      <c r="AZ67" s="4">
        <f t="shared" si="67"/>
        <v>6818330.1399999997</v>
      </c>
      <c r="BA67" s="4">
        <f t="shared" si="67"/>
        <v>-52414533.450000003</v>
      </c>
      <c r="BB67" s="4">
        <f t="shared" si="67"/>
        <v>-47415743.689999998</v>
      </c>
      <c r="BC67" s="4">
        <f t="shared" si="67"/>
        <v>-4476487.08</v>
      </c>
      <c r="BD67" s="4">
        <f t="shared" si="67"/>
        <v>13731417.210000001</v>
      </c>
      <c r="BE67" s="4">
        <f t="shared" si="67"/>
        <v>74080792.579999998</v>
      </c>
      <c r="BF67" s="4">
        <f t="shared" si="67"/>
        <v>53634658.140000001</v>
      </c>
      <c r="BG67" s="4">
        <f t="shared" si="67"/>
        <v>44718368.039999999</v>
      </c>
      <c r="BH67" s="4">
        <f t="shared" si="67"/>
        <v>13012623.23</v>
      </c>
      <c r="BI67" s="4">
        <f t="shared" si="67"/>
        <v>129351232.81999999</v>
      </c>
      <c r="BJ67" s="4">
        <f t="shared" si="67"/>
        <v>126231548.87</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c r="A68" s="22" t="s">
        <v>101</v>
      </c>
      <c r="B68" s="40">
        <v>-15800474.17</v>
      </c>
      <c r="C68" s="40">
        <v>-9119793.0500000007</v>
      </c>
      <c r="D68" s="40">
        <v>-936865.27</v>
      </c>
      <c r="E68" s="40">
        <v>11550922.310000001</v>
      </c>
      <c r="F68" s="40">
        <v>8524614.1699999999</v>
      </c>
      <c r="G68" s="40">
        <v>7148390.8899999997</v>
      </c>
      <c r="H68" s="40">
        <v>2333265.2000000002</v>
      </c>
      <c r="I68" s="40">
        <v>13425509.83</v>
      </c>
      <c r="J68" s="40">
        <v>9115751.4499999993</v>
      </c>
      <c r="K68" s="40">
        <v>5831077.9900000002</v>
      </c>
      <c r="L68" s="40">
        <v>5086096.75</v>
      </c>
      <c r="M68" s="40">
        <v>1195018.8700000001</v>
      </c>
      <c r="N68" s="40">
        <v>-3379950.15</v>
      </c>
      <c r="O68" s="40">
        <v>-5299976.21</v>
      </c>
      <c r="P68" s="40">
        <v>-3157939.01</v>
      </c>
      <c r="Q68" s="40">
        <v>-12482381.49</v>
      </c>
      <c r="R68" s="40">
        <v>-8827307.4299999997</v>
      </c>
      <c r="S68" s="40">
        <v>-5722595.54</v>
      </c>
      <c r="T68" s="40">
        <v>-2876841.69</v>
      </c>
      <c r="U68" s="40">
        <v>-15009309.810000001</v>
      </c>
      <c r="V68" s="40">
        <v>-11840232.26</v>
      </c>
      <c r="W68" s="40">
        <v>-8357462.9199999999</v>
      </c>
      <c r="X68" s="40">
        <v>-4275400.16</v>
      </c>
      <c r="Y68" s="40">
        <v>-13148062.949999999</v>
      </c>
      <c r="Z68" s="40">
        <v>-10178527.93</v>
      </c>
      <c r="AA68" s="40">
        <v>-6197878.7800000003</v>
      </c>
      <c r="AB68" s="40">
        <v>-3242186.46</v>
      </c>
      <c r="AC68" s="40">
        <v>-13165263.77</v>
      </c>
      <c r="AD68" s="40">
        <v>-8810880.1899999995</v>
      </c>
      <c r="AE68" s="40">
        <v>-5510384.21</v>
      </c>
      <c r="AF68" s="40">
        <v>-1621693.85</v>
      </c>
      <c r="AG68" s="40">
        <v>23890594.489999998</v>
      </c>
      <c r="AH68" s="40">
        <v>18279179.75</v>
      </c>
      <c r="AI68" s="40">
        <v>12063791.359999999</v>
      </c>
      <c r="AJ68" s="40">
        <v>5378055.4400000004</v>
      </c>
      <c r="AK68" s="40">
        <v>17430889.129999999</v>
      </c>
      <c r="AL68" s="40">
        <v>12472883.75</v>
      </c>
      <c r="AM68" s="40">
        <v>12428777.24</v>
      </c>
      <c r="AN68" s="40">
        <v>9772412.9399999995</v>
      </c>
      <c r="AO68" s="40">
        <v>0</v>
      </c>
      <c r="AP68" s="40">
        <v>989032.06</v>
      </c>
      <c r="AQ68" s="40">
        <v>342462.79</v>
      </c>
      <c r="AR68" s="40">
        <v>-229725.21</v>
      </c>
      <c r="AS68" s="40">
        <v>0</v>
      </c>
      <c r="AT68" s="40">
        <v>-22649401.350000001</v>
      </c>
      <c r="AU68" s="40">
        <v>-8345207.46</v>
      </c>
      <c r="AV68" s="40">
        <v>-6288958.1900000004</v>
      </c>
      <c r="AW68" s="40">
        <v>-22650844.379999999</v>
      </c>
      <c r="AX68" s="40">
        <v>-13369914.74</v>
      </c>
      <c r="AY68" s="40">
        <v>-8061296.04</v>
      </c>
      <c r="AZ68" s="40">
        <v>-3526988.6</v>
      </c>
      <c r="BA68" s="40">
        <v>-8333112.9000000004</v>
      </c>
      <c r="BB68" s="40">
        <v>-821838.79</v>
      </c>
      <c r="BC68" s="40">
        <v>-2071650.69</v>
      </c>
      <c r="BD68" s="40">
        <v>-3633490.4</v>
      </c>
      <c r="BE68" s="40">
        <v>-12576168.560000001</v>
      </c>
      <c r="BF68" s="40">
        <v>-7133253.9900000002</v>
      </c>
      <c r="BG68" s="40">
        <v>-2940819.66</v>
      </c>
      <c r="BH68" s="40">
        <v>-2516879.5699999998</v>
      </c>
      <c r="BI68" s="40">
        <v>8744950.6500000004</v>
      </c>
      <c r="BJ68" s="40">
        <v>14650393.49</v>
      </c>
      <c r="BK68" s="40">
        <v>15927037.050000001</v>
      </c>
      <c r="BL68" s="40">
        <v>6393201.8399999999</v>
      </c>
      <c r="BM68" s="40">
        <v>7360831.6900000004</v>
      </c>
      <c r="BN68" s="40">
        <v>8294311.9100000001</v>
      </c>
      <c r="BO68" s="40">
        <v>4854831.74</v>
      </c>
      <c r="BP68" s="40">
        <v>8338188.3899999997</v>
      </c>
      <c r="BQ68" s="40">
        <v>5508116.9500000002</v>
      </c>
      <c r="BR68" s="40">
        <v>3768713.32</v>
      </c>
      <c r="BS68" s="40">
        <v>3410802.03</v>
      </c>
      <c r="BT68" s="40">
        <v>-87429.7</v>
      </c>
      <c r="BU68" s="40">
        <v>-6568664.4100000001</v>
      </c>
      <c r="BV68" s="40">
        <v>5932455.8700000001</v>
      </c>
      <c r="BW68" s="40">
        <v>868607.39</v>
      </c>
      <c r="BX68" s="40">
        <v>17436730.539999999</v>
      </c>
      <c r="BY68" s="40">
        <v>22884335.809999999</v>
      </c>
      <c r="BZ68" s="40">
        <v>0</v>
      </c>
      <c r="CA68" s="40">
        <v>49930619.770000003</v>
      </c>
      <c r="CB68" s="40">
        <v>0</v>
      </c>
      <c r="CC68" s="40">
        <v>24077630.73</v>
      </c>
      <c r="CD68" s="40">
        <v>0</v>
      </c>
      <c r="CE68" s="40">
        <v>0</v>
      </c>
      <c r="CF68" s="40">
        <v>0</v>
      </c>
      <c r="CG68" s="40">
        <v>0</v>
      </c>
      <c r="CH68" s="40">
        <v>0</v>
      </c>
      <c r="CI68" s="40">
        <v>0</v>
      </c>
      <c r="CJ68" s="40">
        <v>0</v>
      </c>
      <c r="CK68" s="40">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40">
        <v>8546603816.4300003</v>
      </c>
      <c r="C70" s="40">
        <v>8007921243.7299995</v>
      </c>
      <c r="D70" s="40">
        <v>7762773902.8400002</v>
      </c>
      <c r="E70" s="40">
        <v>7477779042.04</v>
      </c>
      <c r="F70" s="40">
        <v>7346960843.5299997</v>
      </c>
      <c r="G70" s="40">
        <v>6950303257.79</v>
      </c>
      <c r="H70" s="40">
        <v>6809884547.1000004</v>
      </c>
      <c r="I70" s="40">
        <v>6561448212.5</v>
      </c>
      <c r="J70" s="40">
        <v>6375746680.0299997</v>
      </c>
      <c r="K70" s="40">
        <v>6034983367.2700005</v>
      </c>
      <c r="L70" s="40">
        <v>5894472640.6599998</v>
      </c>
      <c r="M70" s="40">
        <v>5714054241.1000004</v>
      </c>
      <c r="N70" s="40">
        <v>4996029549.4799995</v>
      </c>
      <c r="O70" s="40">
        <v>3736919889.21</v>
      </c>
      <c r="P70" s="40">
        <v>3608956163.8499999</v>
      </c>
      <c r="Q70" s="40">
        <v>3514348139.1700001</v>
      </c>
      <c r="R70" s="40">
        <v>3468348851.6599998</v>
      </c>
      <c r="S70" s="40">
        <v>3301696612.6900001</v>
      </c>
      <c r="T70" s="40">
        <v>3233054321.5300002</v>
      </c>
      <c r="U70" s="40">
        <v>3182351109.5500002</v>
      </c>
      <c r="V70" s="40">
        <v>3123425916.3600001</v>
      </c>
      <c r="W70" s="40">
        <v>3008332106.3800001</v>
      </c>
      <c r="X70" s="40">
        <v>2979772636.0700002</v>
      </c>
      <c r="Y70" s="40">
        <v>2932489543.6700001</v>
      </c>
      <c r="Z70" s="40">
        <v>2848128733.9000001</v>
      </c>
      <c r="AA70" s="40">
        <v>2757878280.0100002</v>
      </c>
      <c r="AB70" s="40">
        <v>2745360343.7600002</v>
      </c>
      <c r="AC70" s="40">
        <v>2704458292.2399998</v>
      </c>
      <c r="AD70" s="40">
        <v>2672656786.1900001</v>
      </c>
      <c r="AE70" s="40">
        <v>2586611041.4499998</v>
      </c>
      <c r="AF70" s="40">
        <v>2559221388.8499999</v>
      </c>
      <c r="AG70" s="40">
        <v>2532639722.4200001</v>
      </c>
      <c r="AH70" s="40">
        <v>384442846.82999998</v>
      </c>
      <c r="AI70" s="40">
        <v>311964600.76999998</v>
      </c>
      <c r="AJ70" s="40">
        <v>266080793.58000001</v>
      </c>
      <c r="AK70" s="40">
        <v>175559966.52000001</v>
      </c>
      <c r="AL70" s="40">
        <v>129529844.64</v>
      </c>
      <c r="AM70" s="40">
        <v>0</v>
      </c>
      <c r="AN70" s="40"/>
      <c r="AO70" s="40"/>
      <c r="AP70" s="40">
        <v>106511976.33</v>
      </c>
      <c r="AQ70" s="40">
        <v>0</v>
      </c>
      <c r="AR70" s="40"/>
      <c r="AS70" s="40"/>
      <c r="AT70" s="40">
        <v>5557397185.8000002</v>
      </c>
      <c r="AU70" s="40">
        <v>5294185121.96</v>
      </c>
      <c r="AV70" s="40">
        <v>5276800465.9200001</v>
      </c>
      <c r="AW70" s="40">
        <v>5181853244.1599998</v>
      </c>
      <c r="AX70" s="40">
        <v>5011911653.6700001</v>
      </c>
      <c r="AY70" s="40">
        <v>4820276191.9799995</v>
      </c>
      <c r="AZ70" s="40">
        <v>5010338103.3100004</v>
      </c>
      <c r="BA70" s="40">
        <v>4895309580.54</v>
      </c>
      <c r="BB70" s="40">
        <v>4888570328.4099998</v>
      </c>
      <c r="BC70" s="40">
        <v>4807601462.5600004</v>
      </c>
      <c r="BD70" s="40">
        <v>5068821027.4499998</v>
      </c>
      <c r="BE70" s="40">
        <v>4926753550.1099997</v>
      </c>
      <c r="BF70" s="40">
        <v>4808299542.9399996</v>
      </c>
      <c r="BG70" s="40">
        <v>4751398778.0100002</v>
      </c>
      <c r="BH70" s="40">
        <v>4805853655.8900003</v>
      </c>
      <c r="BI70" s="40">
        <v>4648133672.2799997</v>
      </c>
      <c r="BJ70" s="40">
        <v>4488942480.3800001</v>
      </c>
      <c r="BK70" s="40">
        <v>4292913533.4400001</v>
      </c>
      <c r="BL70" s="40">
        <v>4290589554.0599999</v>
      </c>
      <c r="BM70" s="40">
        <v>4205781132.7199998</v>
      </c>
      <c r="BN70" s="40">
        <v>4125320111.8000002</v>
      </c>
      <c r="BO70" s="40">
        <v>3954027963.8899999</v>
      </c>
      <c r="BP70" s="40">
        <v>3988477317.79</v>
      </c>
      <c r="BQ70" s="40">
        <v>3875929168.1599998</v>
      </c>
      <c r="BR70" s="40">
        <v>3795371454.2600002</v>
      </c>
      <c r="BS70" s="40">
        <v>3599541620.5700002</v>
      </c>
      <c r="BT70" s="40">
        <v>3730682761.8000002</v>
      </c>
      <c r="BU70" s="40">
        <v>3598065094.6500001</v>
      </c>
      <c r="BV70" s="40">
        <v>2191187359.48</v>
      </c>
      <c r="BW70" s="40">
        <v>2108608785.3</v>
      </c>
      <c r="BX70" s="40">
        <v>1229599139.29</v>
      </c>
      <c r="BY70" s="40">
        <v>1243135953.28</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topLeftCell="A55" workbookViewId="0">
      <selection activeCell="I41" sqref="I41"/>
    </sheetView>
  </sheetViews>
  <sheetFormatPr defaultRowHeight="13.5"/>
  <cols>
    <col min="1" max="1" width="58.125" style="17" bestFit="1" customWidth="1"/>
    <col min="2" max="2" width="22" hidden="1" customWidth="1"/>
    <col min="3" max="3" width="19.5" hidden="1" customWidth="1"/>
    <col min="4" max="4" width="19.375" hidden="1" customWidth="1"/>
    <col min="5" max="5" width="19.5" bestFit="1" customWidth="1"/>
    <col min="6" max="8" width="19.375" hidden="1" customWidth="1"/>
    <col min="9" max="9" width="19.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5" width="17.25" hidden="1" customWidth="1"/>
    <col min="36" max="36" width="16.125" hidden="1" customWidth="1"/>
    <col min="37" max="37" width="18.25" bestFit="1" customWidth="1"/>
    <col min="38" max="38" width="17.25" hidden="1" customWidth="1"/>
    <col min="39" max="40" width="17.25" bestFit="1" customWidth="1"/>
    <col min="41" max="42" width="16.125" hidden="1" customWidth="1"/>
    <col min="43" max="43" width="17.25" bestFit="1" customWidth="1"/>
    <col min="44" max="44" width="15" bestFit="1" customWidth="1"/>
    <col min="45" max="45" width="9.5" hidden="1" customWidth="1"/>
    <col min="46" max="73" width="6.5" bestFit="1" customWidth="1"/>
    <col min="74" max="74" width="11.625" bestFit="1" customWidth="1"/>
  </cols>
  <sheetData>
    <row r="1" spans="1:74" s="6" customFormat="1">
      <c r="A1" s="115">
        <v>300144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5" customFormat="1">
      <c r="A2" s="46" t="s">
        <v>292</v>
      </c>
    </row>
    <row r="3" spans="1:74" s="26" customFormat="1">
      <c r="A3" s="17" t="s">
        <v>320</v>
      </c>
      <c r="B3" s="40">
        <v>141476470.41</v>
      </c>
      <c r="C3" s="40">
        <v>141186119.83000001</v>
      </c>
      <c r="D3" s="40">
        <v>141013819.83000001</v>
      </c>
      <c r="E3" s="40">
        <v>18089330</v>
      </c>
      <c r="F3" s="40">
        <v>17851200</v>
      </c>
      <c r="G3" s="40">
        <v>17851200</v>
      </c>
      <c r="H3" s="40">
        <v>0</v>
      </c>
      <c r="I3" s="40">
        <v>10552751.4</v>
      </c>
      <c r="J3" s="40">
        <v>10586500</v>
      </c>
      <c r="K3" s="40">
        <v>10586500</v>
      </c>
      <c r="L3" s="40">
        <v>10571580</v>
      </c>
      <c r="M3" s="40">
        <v>118068046.02</v>
      </c>
      <c r="N3" s="40">
        <v>117757499.06</v>
      </c>
      <c r="O3" s="40">
        <v>1568</v>
      </c>
      <c r="P3" s="40">
        <v>1568</v>
      </c>
      <c r="Q3" s="40">
        <v>60940.26</v>
      </c>
      <c r="R3" s="40">
        <v>60940.26</v>
      </c>
      <c r="S3" s="40">
        <v>57017.18</v>
      </c>
      <c r="T3" s="40">
        <v>57017.18</v>
      </c>
      <c r="U3" s="40">
        <v>996723.28</v>
      </c>
      <c r="V3" s="40">
        <v>737218.09</v>
      </c>
      <c r="W3" s="40">
        <v>191488.19</v>
      </c>
      <c r="X3" s="40">
        <v>4000</v>
      </c>
      <c r="Y3" s="40">
        <v>91182.96</v>
      </c>
      <c r="Z3" s="40">
        <v>48000</v>
      </c>
      <c r="AA3" s="40">
        <v>48000</v>
      </c>
      <c r="AB3" s="40">
        <v>48000</v>
      </c>
      <c r="AC3" s="40">
        <v>0</v>
      </c>
      <c r="AD3" s="40">
        <v>246310</v>
      </c>
      <c r="AE3" s="40">
        <v>246310</v>
      </c>
      <c r="AF3" s="40">
        <v>240000</v>
      </c>
      <c r="AG3" s="40">
        <v>115834</v>
      </c>
      <c r="AH3" s="40">
        <v>0</v>
      </c>
      <c r="AI3" s="40">
        <v>0</v>
      </c>
      <c r="AJ3" s="40">
        <v>0</v>
      </c>
      <c r="AK3" s="40">
        <v>12660</v>
      </c>
      <c r="AL3" s="40">
        <v>0</v>
      </c>
      <c r="AM3" s="40">
        <v>0</v>
      </c>
      <c r="AN3" s="40">
        <v>29000</v>
      </c>
      <c r="AO3" s="40">
        <v>0</v>
      </c>
      <c r="AP3" s="40">
        <v>67036.850000000006</v>
      </c>
      <c r="AQ3" s="40">
        <v>1409699</v>
      </c>
      <c r="AR3" s="40">
        <v>5494748.9000000004</v>
      </c>
      <c r="AS3" s="40">
        <v>0</v>
      </c>
    </row>
    <row r="4" spans="1:74" s="26" customFormat="1">
      <c r="A4" s="17" t="s">
        <v>304</v>
      </c>
      <c r="B4" s="40">
        <v>569306808.41999996</v>
      </c>
      <c r="C4" s="40">
        <v>319107534.36000001</v>
      </c>
      <c r="D4" s="40">
        <v>156909800.91999999</v>
      </c>
      <c r="E4" s="40">
        <v>538238058.97000003</v>
      </c>
      <c r="F4" s="40">
        <v>298192632.85000002</v>
      </c>
      <c r="G4" s="40">
        <v>247845141.55000001</v>
      </c>
      <c r="H4" s="40">
        <v>87431265.019999996</v>
      </c>
      <c r="I4" s="40">
        <v>698387357.59000003</v>
      </c>
      <c r="J4" s="40">
        <v>252586004.99000001</v>
      </c>
      <c r="K4" s="40">
        <v>201971595.61000001</v>
      </c>
      <c r="L4" s="40">
        <v>128080353.56999999</v>
      </c>
      <c r="M4" s="40">
        <v>241765902.93000001</v>
      </c>
      <c r="N4" s="40">
        <v>210879069.88</v>
      </c>
      <c r="O4" s="40">
        <v>143510646.91999999</v>
      </c>
      <c r="P4" s="40">
        <v>104941144.8</v>
      </c>
      <c r="Q4" s="40">
        <v>464037384.68000001</v>
      </c>
      <c r="R4" s="40">
        <v>405463160.66000003</v>
      </c>
      <c r="S4" s="40">
        <v>348323896.97000003</v>
      </c>
      <c r="T4" s="40">
        <v>214938691.56999999</v>
      </c>
      <c r="U4" s="40">
        <v>603746855.32000005</v>
      </c>
      <c r="V4" s="40">
        <v>472090559.79000002</v>
      </c>
      <c r="W4" s="40">
        <v>294058580.13999999</v>
      </c>
      <c r="X4" s="40">
        <v>169624195.03</v>
      </c>
      <c r="Y4" s="40">
        <v>503625399.32999998</v>
      </c>
      <c r="Z4" s="40">
        <v>379847631.58999997</v>
      </c>
      <c r="AA4" s="40">
        <v>274215462.48000002</v>
      </c>
      <c r="AB4" s="40">
        <v>90037521.530000001</v>
      </c>
      <c r="AC4" s="40">
        <v>655039659.91999996</v>
      </c>
      <c r="AD4" s="40">
        <v>473210340.41000003</v>
      </c>
      <c r="AE4" s="40">
        <v>200332335.90000001</v>
      </c>
      <c r="AF4" s="40">
        <v>105393015.8</v>
      </c>
      <c r="AG4" s="40">
        <v>46610120.020000003</v>
      </c>
      <c r="AH4" s="40">
        <v>35905672.979999997</v>
      </c>
      <c r="AI4" s="40">
        <v>26841559.98</v>
      </c>
      <c r="AJ4" s="40">
        <v>13548823.75</v>
      </c>
      <c r="AK4" s="40">
        <v>286357443.55000001</v>
      </c>
      <c r="AL4" s="40">
        <v>200686046.08000001</v>
      </c>
      <c r="AM4" s="40">
        <v>123376593.66</v>
      </c>
      <c r="AN4" s="40">
        <v>187611967.24000001</v>
      </c>
      <c r="AO4" s="40">
        <v>0</v>
      </c>
      <c r="AP4" s="40">
        <v>2777147.65</v>
      </c>
      <c r="AQ4" s="40">
        <v>104387961.2</v>
      </c>
      <c r="AR4" s="40">
        <v>6589836.9000000004</v>
      </c>
      <c r="AS4" s="40">
        <v>0</v>
      </c>
    </row>
    <row r="5" spans="1:74" s="47" customFormat="1">
      <c r="A5" s="149" t="s">
        <v>295</v>
      </c>
      <c r="E5" s="47">
        <f>E4-E3</f>
        <v>520148728.97000003</v>
      </c>
      <c r="F5" s="47">
        <f t="shared" ref="F5:AR5" si="0">F4-F3</f>
        <v>280341432.85000002</v>
      </c>
      <c r="G5" s="47">
        <f t="shared" si="0"/>
        <v>229993941.55000001</v>
      </c>
      <c r="H5" s="47">
        <f t="shared" si="0"/>
        <v>87431265.019999996</v>
      </c>
      <c r="I5" s="47">
        <f t="shared" si="0"/>
        <v>687834606.19000006</v>
      </c>
      <c r="J5" s="47">
        <f t="shared" si="0"/>
        <v>241999504.99000001</v>
      </c>
      <c r="K5" s="47">
        <f t="shared" si="0"/>
        <v>191385095.61000001</v>
      </c>
      <c r="L5" s="47">
        <f t="shared" si="0"/>
        <v>117508773.56999999</v>
      </c>
      <c r="M5" s="47">
        <f t="shared" si="0"/>
        <v>123697856.91000001</v>
      </c>
      <c r="N5" s="47">
        <f t="shared" si="0"/>
        <v>93121570.819999993</v>
      </c>
      <c r="O5" s="47">
        <f t="shared" si="0"/>
        <v>143509078.91999999</v>
      </c>
      <c r="P5" s="47">
        <f t="shared" si="0"/>
        <v>104939576.8</v>
      </c>
      <c r="Q5" s="47">
        <f t="shared" si="0"/>
        <v>463976444.42000002</v>
      </c>
      <c r="R5" s="47">
        <f t="shared" si="0"/>
        <v>405402220.40000004</v>
      </c>
      <c r="S5" s="47">
        <f t="shared" si="0"/>
        <v>348266879.79000002</v>
      </c>
      <c r="T5" s="47">
        <f t="shared" si="0"/>
        <v>214881674.38999999</v>
      </c>
      <c r="U5" s="47">
        <f t="shared" si="0"/>
        <v>602750132.04000008</v>
      </c>
      <c r="V5" s="47">
        <f t="shared" si="0"/>
        <v>471353341.70000005</v>
      </c>
      <c r="W5" s="47">
        <f t="shared" si="0"/>
        <v>293867091.94999999</v>
      </c>
      <c r="X5" s="47">
        <f t="shared" si="0"/>
        <v>169620195.03</v>
      </c>
      <c r="Y5" s="47">
        <f t="shared" si="0"/>
        <v>503534216.37</v>
      </c>
      <c r="Z5" s="47">
        <f t="shared" si="0"/>
        <v>379799631.58999997</v>
      </c>
      <c r="AA5" s="47">
        <f t="shared" si="0"/>
        <v>274167462.48000002</v>
      </c>
      <c r="AB5" s="47">
        <f t="shared" si="0"/>
        <v>89989521.530000001</v>
      </c>
      <c r="AC5" s="47">
        <f t="shared" si="0"/>
        <v>655039659.91999996</v>
      </c>
      <c r="AD5" s="47">
        <f t="shared" si="0"/>
        <v>472964030.41000003</v>
      </c>
      <c r="AE5" s="47">
        <f t="shared" si="0"/>
        <v>200086025.90000001</v>
      </c>
      <c r="AF5" s="47">
        <f t="shared" si="0"/>
        <v>105153015.8</v>
      </c>
      <c r="AG5" s="47">
        <f t="shared" si="0"/>
        <v>46494286.020000003</v>
      </c>
      <c r="AH5" s="47">
        <f t="shared" si="0"/>
        <v>35905672.979999997</v>
      </c>
      <c r="AI5" s="47">
        <f t="shared" si="0"/>
        <v>26841559.98</v>
      </c>
      <c r="AJ5" s="47">
        <f t="shared" si="0"/>
        <v>13548823.75</v>
      </c>
      <c r="AK5" s="47">
        <f t="shared" si="0"/>
        <v>286344783.55000001</v>
      </c>
      <c r="AL5" s="47">
        <f t="shared" si="0"/>
        <v>200686046.08000001</v>
      </c>
      <c r="AM5" s="47">
        <f t="shared" si="0"/>
        <v>123376593.66</v>
      </c>
      <c r="AN5" s="47">
        <f t="shared" si="0"/>
        <v>187582967.24000001</v>
      </c>
      <c r="AO5" s="47">
        <f t="shared" si="0"/>
        <v>0</v>
      </c>
      <c r="AP5" s="47">
        <f t="shared" si="0"/>
        <v>2710110.8</v>
      </c>
      <c r="AQ5" s="47">
        <f t="shared" si="0"/>
        <v>102978262.2</v>
      </c>
      <c r="AR5" s="47">
        <f t="shared" si="0"/>
        <v>1095088</v>
      </c>
    </row>
    <row r="6" spans="1:74" s="116" customFormat="1">
      <c r="A6" s="150" t="s">
        <v>305</v>
      </c>
      <c r="B6" s="40">
        <v>0</v>
      </c>
      <c r="C6" s="40">
        <v>78658798.170000002</v>
      </c>
      <c r="D6" s="40">
        <v>0</v>
      </c>
      <c r="E6" s="40">
        <v>159756982.52000001</v>
      </c>
      <c r="F6" s="40">
        <v>0</v>
      </c>
      <c r="G6" s="40">
        <v>77178170.980000004</v>
      </c>
      <c r="H6" s="40">
        <v>0</v>
      </c>
      <c r="I6" s="40">
        <v>152916611.09999999</v>
      </c>
      <c r="J6" s="40">
        <v>0</v>
      </c>
      <c r="K6" s="40">
        <v>74699503.819999993</v>
      </c>
      <c r="L6" s="40">
        <v>0</v>
      </c>
      <c r="M6" s="40">
        <v>139861807.47</v>
      </c>
      <c r="N6" s="40">
        <v>0</v>
      </c>
      <c r="O6" s="40">
        <v>67586716.959999993</v>
      </c>
      <c r="P6" s="40">
        <v>0</v>
      </c>
      <c r="Q6" s="40">
        <v>128281530.09999999</v>
      </c>
      <c r="R6" s="40">
        <v>0</v>
      </c>
      <c r="S6" s="40">
        <v>54780059.57</v>
      </c>
      <c r="T6" s="40">
        <v>0</v>
      </c>
      <c r="U6" s="40">
        <v>93858363.379999995</v>
      </c>
      <c r="V6" s="40">
        <v>0</v>
      </c>
      <c r="W6" s="40">
        <v>45171652.07</v>
      </c>
      <c r="X6" s="40">
        <v>0</v>
      </c>
      <c r="Y6" s="40">
        <v>80074387.840000004</v>
      </c>
      <c r="Z6" s="40">
        <v>0</v>
      </c>
      <c r="AA6" s="40">
        <v>34576765.5</v>
      </c>
      <c r="AB6" s="40">
        <v>0</v>
      </c>
      <c r="AC6" s="40">
        <v>51036630.039999999</v>
      </c>
      <c r="AD6" s="40">
        <v>0</v>
      </c>
      <c r="AE6" s="40">
        <v>22858237.57</v>
      </c>
      <c r="AF6" s="40">
        <v>0</v>
      </c>
      <c r="AG6" s="40">
        <v>45707647.460000001</v>
      </c>
      <c r="AH6" s="40">
        <v>0</v>
      </c>
      <c r="AI6" s="40">
        <v>21383690.02</v>
      </c>
      <c r="AJ6" s="40">
        <v>0</v>
      </c>
      <c r="AK6" s="40">
        <v>35159097.270000003</v>
      </c>
      <c r="AL6" s="40">
        <v>0</v>
      </c>
      <c r="AM6" s="40">
        <v>21886738.149999999</v>
      </c>
      <c r="AN6" s="40">
        <v>13370651.289999999</v>
      </c>
      <c r="AO6" s="40">
        <v>0</v>
      </c>
      <c r="AP6" s="40">
        <v>0</v>
      </c>
      <c r="AQ6" s="40">
        <v>6131817.4000000004</v>
      </c>
      <c r="AR6" s="40">
        <v>3267440.6</v>
      </c>
      <c r="AS6" s="40">
        <v>0</v>
      </c>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row>
    <row r="7" spans="1:74" s="26" customFormat="1">
      <c r="A7" s="17" t="s">
        <v>306</v>
      </c>
      <c r="B7" s="40">
        <v>0</v>
      </c>
      <c r="C7" s="40">
        <v>19675076.75</v>
      </c>
      <c r="D7" s="40">
        <v>0</v>
      </c>
      <c r="E7" s="40">
        <v>34207691.100000001</v>
      </c>
      <c r="F7" s="40">
        <v>0</v>
      </c>
      <c r="G7" s="40">
        <v>16365437.07</v>
      </c>
      <c r="H7" s="40">
        <v>0</v>
      </c>
      <c r="I7" s="40">
        <v>27503713.09</v>
      </c>
      <c r="J7" s="40">
        <v>0</v>
      </c>
      <c r="K7" s="40">
        <v>11480060.76</v>
      </c>
      <c r="L7" s="40">
        <v>0</v>
      </c>
      <c r="M7" s="40">
        <v>22840053.5</v>
      </c>
      <c r="N7" s="40">
        <v>0</v>
      </c>
      <c r="O7" s="40">
        <v>9911490.4000000004</v>
      </c>
      <c r="P7" s="40">
        <v>0</v>
      </c>
      <c r="Q7" s="40">
        <v>20165943.030000001</v>
      </c>
      <c r="R7" s="40">
        <v>0</v>
      </c>
      <c r="S7" s="40">
        <v>10265931.939999999</v>
      </c>
      <c r="T7" s="40">
        <v>0</v>
      </c>
      <c r="U7" s="40">
        <v>17922457.559999999</v>
      </c>
      <c r="V7" s="40">
        <v>0</v>
      </c>
      <c r="W7" s="40">
        <v>8903258.8200000003</v>
      </c>
      <c r="X7" s="40">
        <v>0</v>
      </c>
      <c r="Y7" s="40">
        <v>14631926.67</v>
      </c>
      <c r="Z7" s="40">
        <v>0</v>
      </c>
      <c r="AA7" s="40">
        <v>6236589.1699999999</v>
      </c>
      <c r="AB7" s="40">
        <v>0</v>
      </c>
      <c r="AC7" s="40">
        <v>7171381.2199999997</v>
      </c>
      <c r="AD7" s="40">
        <v>0</v>
      </c>
      <c r="AE7" s="40">
        <v>3399221.92</v>
      </c>
      <c r="AF7" s="40">
        <v>0</v>
      </c>
      <c r="AG7" s="40">
        <v>6907513.0800000001</v>
      </c>
      <c r="AH7" s="40">
        <v>0</v>
      </c>
      <c r="AI7" s="40">
        <v>3453624.6</v>
      </c>
      <c r="AJ7" s="40">
        <v>0</v>
      </c>
      <c r="AK7" s="40">
        <v>4896589.84</v>
      </c>
      <c r="AL7" s="40">
        <v>0</v>
      </c>
      <c r="AM7" s="40">
        <v>3177386.06</v>
      </c>
      <c r="AN7" s="40">
        <v>1155438.06</v>
      </c>
      <c r="AO7" s="40">
        <v>0</v>
      </c>
      <c r="AP7" s="40">
        <v>0</v>
      </c>
      <c r="AQ7" s="40">
        <v>182227.34</v>
      </c>
      <c r="AR7" s="40">
        <v>0</v>
      </c>
      <c r="AS7" s="40">
        <v>0</v>
      </c>
    </row>
    <row r="8" spans="1:74" s="26" customFormat="1">
      <c r="A8" s="17" t="s">
        <v>307</v>
      </c>
      <c r="B8" s="40">
        <v>0</v>
      </c>
      <c r="C8" s="40">
        <v>13715840.98</v>
      </c>
      <c r="D8" s="40">
        <v>0</v>
      </c>
      <c r="E8" s="40">
        <v>27397333.73</v>
      </c>
      <c r="F8" s="40">
        <v>0</v>
      </c>
      <c r="G8" s="40">
        <v>12667912.810000001</v>
      </c>
      <c r="H8" s="40">
        <v>0</v>
      </c>
      <c r="I8" s="40">
        <v>22930199.760000002</v>
      </c>
      <c r="J8" s="40">
        <v>0</v>
      </c>
      <c r="K8" s="40">
        <v>11428122.949999999</v>
      </c>
      <c r="L8" s="40">
        <v>0</v>
      </c>
      <c r="M8" s="40">
        <v>17563170.670000002</v>
      </c>
      <c r="N8" s="40">
        <v>0</v>
      </c>
      <c r="O8" s="40">
        <v>7772508.2000000002</v>
      </c>
      <c r="P8" s="40">
        <v>0</v>
      </c>
      <c r="Q8" s="40">
        <v>12557288.060000001</v>
      </c>
      <c r="R8" s="40">
        <v>0</v>
      </c>
      <c r="S8" s="40">
        <v>2347069.66</v>
      </c>
      <c r="T8" s="40">
        <v>0</v>
      </c>
      <c r="U8" s="40">
        <v>1794911.72</v>
      </c>
      <c r="V8" s="40">
        <v>0</v>
      </c>
      <c r="W8" s="40">
        <v>555186.06000000006</v>
      </c>
      <c r="X8" s="40">
        <v>0</v>
      </c>
      <c r="Y8" s="40">
        <v>896074.29</v>
      </c>
      <c r="Z8" s="40">
        <v>0</v>
      </c>
      <c r="AA8" s="40">
        <v>380273.58</v>
      </c>
      <c r="AB8" s="40">
        <v>0</v>
      </c>
      <c r="AC8" s="40">
        <v>570410.4</v>
      </c>
      <c r="AD8" s="40">
        <v>0</v>
      </c>
      <c r="AE8" s="40">
        <v>53333.34</v>
      </c>
      <c r="AF8" s="40">
        <v>0</v>
      </c>
      <c r="AG8" s="40">
        <v>0</v>
      </c>
      <c r="AH8" s="40">
        <v>0</v>
      </c>
      <c r="AI8" s="40">
        <v>0</v>
      </c>
      <c r="AJ8" s="40">
        <v>0</v>
      </c>
      <c r="AK8" s="40">
        <v>138019.47</v>
      </c>
      <c r="AL8" s="40">
        <v>0</v>
      </c>
      <c r="AM8" s="40">
        <v>165623.32999999999</v>
      </c>
      <c r="AN8" s="40">
        <v>165623.32</v>
      </c>
      <c r="AO8" s="40">
        <v>0</v>
      </c>
      <c r="AP8" s="40">
        <v>0</v>
      </c>
      <c r="AQ8" s="40">
        <v>2890217.52</v>
      </c>
      <c r="AR8" s="40">
        <v>2531264.21</v>
      </c>
      <c r="AS8" s="40">
        <v>0</v>
      </c>
    </row>
    <row r="9" spans="1:74" s="26" customFormat="1">
      <c r="A9" s="17" t="s">
        <v>308</v>
      </c>
      <c r="B9" s="40">
        <v>0</v>
      </c>
      <c r="C9" s="40">
        <v>-16829686.739999998</v>
      </c>
      <c r="D9" s="40">
        <v>0</v>
      </c>
      <c r="E9" s="40">
        <v>-54373.41</v>
      </c>
      <c r="F9" s="40">
        <v>0</v>
      </c>
      <c r="G9" s="40">
        <v>2415367.66</v>
      </c>
      <c r="H9" s="40">
        <v>0</v>
      </c>
      <c r="I9" s="40">
        <v>2121727.0699999998</v>
      </c>
      <c r="J9" s="40">
        <v>0</v>
      </c>
      <c r="K9" s="40">
        <v>4560063.83</v>
      </c>
      <c r="L9" s="40">
        <v>0</v>
      </c>
      <c r="M9" s="40">
        <v>37619700.159999996</v>
      </c>
      <c r="N9" s="40">
        <v>0</v>
      </c>
      <c r="O9" s="40">
        <v>80058.89</v>
      </c>
      <c r="P9" s="40">
        <v>0</v>
      </c>
      <c r="Q9" s="40">
        <v>1208206.93</v>
      </c>
      <c r="R9" s="40">
        <v>0</v>
      </c>
      <c r="S9" s="40">
        <v>734034.58</v>
      </c>
      <c r="T9" s="40">
        <v>0</v>
      </c>
      <c r="U9" s="40">
        <v>234623.61</v>
      </c>
      <c r="V9" s="40">
        <v>0</v>
      </c>
      <c r="W9" s="40">
        <v>209563.38</v>
      </c>
      <c r="X9" s="40">
        <v>0</v>
      </c>
      <c r="Y9" s="40">
        <v>9369971.2300000004</v>
      </c>
      <c r="Z9" s="40">
        <v>0</v>
      </c>
      <c r="AA9" s="40">
        <v>0</v>
      </c>
      <c r="AB9" s="40">
        <v>0</v>
      </c>
      <c r="AC9" s="40">
        <v>3548876.35</v>
      </c>
      <c r="AD9" s="40">
        <v>0</v>
      </c>
      <c r="AE9" s="40">
        <v>1312977.8600000001</v>
      </c>
      <c r="AF9" s="40">
        <v>0</v>
      </c>
      <c r="AG9" s="40">
        <v>12584530.58</v>
      </c>
      <c r="AH9" s="40">
        <v>0</v>
      </c>
      <c r="AI9" s="40">
        <v>22885.88</v>
      </c>
      <c r="AJ9" s="40">
        <v>0</v>
      </c>
      <c r="AK9" s="40">
        <v>2536167.5699999998</v>
      </c>
      <c r="AL9" s="40">
        <v>0</v>
      </c>
      <c r="AM9" s="40">
        <v>508385.8</v>
      </c>
      <c r="AN9" s="40">
        <v>880894.51</v>
      </c>
      <c r="AO9" s="40">
        <v>0</v>
      </c>
      <c r="AP9" s="40">
        <v>0</v>
      </c>
      <c r="AQ9" s="40">
        <v>-1145220.8799999999</v>
      </c>
      <c r="AR9" s="40">
        <v>-2973942.7</v>
      </c>
      <c r="AS9" s="40">
        <v>0</v>
      </c>
    </row>
    <row r="10" spans="1:74" s="26" customFormat="1">
      <c r="A10" s="17" t="s">
        <v>309</v>
      </c>
      <c r="B10" s="40">
        <v>0</v>
      </c>
      <c r="C10" s="40">
        <v>7385275.3600000003</v>
      </c>
      <c r="D10" s="40">
        <v>0</v>
      </c>
      <c r="E10" s="40">
        <v>37008189.719999999</v>
      </c>
      <c r="F10" s="40">
        <v>0</v>
      </c>
      <c r="G10" s="40">
        <v>0</v>
      </c>
      <c r="H10" s="40">
        <v>0</v>
      </c>
      <c r="I10" s="40">
        <v>0</v>
      </c>
      <c r="J10" s="40">
        <v>0</v>
      </c>
      <c r="K10" s="40">
        <v>0</v>
      </c>
      <c r="L10" s="40">
        <v>0</v>
      </c>
      <c r="M10" s="40">
        <v>0</v>
      </c>
      <c r="N10" s="40">
        <v>0</v>
      </c>
      <c r="O10" s="40">
        <v>0</v>
      </c>
      <c r="P10" s="40">
        <v>0</v>
      </c>
      <c r="Q10" s="40">
        <v>0</v>
      </c>
      <c r="R10" s="40">
        <v>0</v>
      </c>
      <c r="S10" s="40">
        <v>0</v>
      </c>
      <c r="T10" s="40">
        <v>0</v>
      </c>
      <c r="U10" s="40">
        <v>0</v>
      </c>
      <c r="V10" s="40">
        <v>0</v>
      </c>
      <c r="W10" s="40">
        <v>0</v>
      </c>
      <c r="X10" s="40">
        <v>0</v>
      </c>
      <c r="Y10" s="40">
        <v>0</v>
      </c>
      <c r="Z10" s="40">
        <v>0</v>
      </c>
      <c r="AA10" s="40">
        <v>2457610.36</v>
      </c>
      <c r="AB10" s="40">
        <v>0</v>
      </c>
      <c r="AC10" s="40">
        <v>0</v>
      </c>
      <c r="AD10" s="40">
        <v>0</v>
      </c>
      <c r="AE10" s="40">
        <v>6131.75</v>
      </c>
      <c r="AF10" s="40">
        <v>0</v>
      </c>
      <c r="AG10" s="40">
        <v>0</v>
      </c>
      <c r="AH10" s="40">
        <v>0</v>
      </c>
      <c r="AI10" s="40">
        <v>0</v>
      </c>
      <c r="AJ10" s="40">
        <v>0</v>
      </c>
      <c r="AK10" s="40">
        <v>0</v>
      </c>
      <c r="AL10" s="40">
        <v>0</v>
      </c>
      <c r="AM10" s="40">
        <v>0</v>
      </c>
      <c r="AN10" s="40">
        <v>0</v>
      </c>
      <c r="AO10" s="40">
        <v>0</v>
      </c>
      <c r="AP10" s="40">
        <v>0</v>
      </c>
      <c r="AQ10" s="40">
        <v>63242.29</v>
      </c>
      <c r="AR10" s="40">
        <v>6674</v>
      </c>
      <c r="AS10" s="40">
        <v>0</v>
      </c>
    </row>
    <row r="11" spans="1:74" s="47" customFormat="1">
      <c r="A11" s="149" t="s">
        <v>296</v>
      </c>
      <c r="E11" s="47">
        <f>E5-E6-E7-E8-E9-E10</f>
        <v>261832905.31000003</v>
      </c>
      <c r="F11" s="47">
        <f t="shared" ref="F11:AB11" si="1">F5-F6-F7-F8-F9-F10</f>
        <v>280341432.85000002</v>
      </c>
      <c r="G11" s="47">
        <f t="shared" si="1"/>
        <v>121367053.03</v>
      </c>
      <c r="H11" s="47">
        <f t="shared" si="1"/>
        <v>87431265.019999996</v>
      </c>
      <c r="I11" s="47">
        <f t="shared" si="1"/>
        <v>482362355.17000008</v>
      </c>
      <c r="J11" s="47">
        <f t="shared" si="1"/>
        <v>241999504.99000001</v>
      </c>
      <c r="K11" s="47">
        <f t="shared" si="1"/>
        <v>89217344.250000015</v>
      </c>
      <c r="L11" s="47">
        <f t="shared" si="1"/>
        <v>117508773.56999999</v>
      </c>
      <c r="M11" s="47">
        <f t="shared" si="1"/>
        <v>-94186874.889999986</v>
      </c>
      <c r="N11" s="47">
        <f t="shared" si="1"/>
        <v>93121570.819999993</v>
      </c>
      <c r="O11" s="47">
        <f t="shared" si="1"/>
        <v>58158304.469999991</v>
      </c>
      <c r="P11" s="47">
        <f t="shared" si="1"/>
        <v>104939576.8</v>
      </c>
      <c r="Q11" s="47">
        <f t="shared" si="1"/>
        <v>301763476.30000007</v>
      </c>
      <c r="R11" s="47">
        <f t="shared" si="1"/>
        <v>405402220.40000004</v>
      </c>
      <c r="S11" s="47">
        <f t="shared" si="1"/>
        <v>280139784.04000002</v>
      </c>
      <c r="T11" s="47">
        <f t="shared" si="1"/>
        <v>214881674.38999999</v>
      </c>
      <c r="U11" s="47">
        <f t="shared" si="1"/>
        <v>488939775.77000004</v>
      </c>
      <c r="V11" s="47">
        <f t="shared" si="1"/>
        <v>471353341.70000005</v>
      </c>
      <c r="W11" s="47">
        <f t="shared" si="1"/>
        <v>239027431.62</v>
      </c>
      <c r="X11" s="47">
        <f t="shared" si="1"/>
        <v>169620195.03</v>
      </c>
      <c r="Y11" s="47">
        <f t="shared" si="1"/>
        <v>398561856.33999991</v>
      </c>
      <c r="Z11" s="47">
        <f t="shared" si="1"/>
        <v>379799631.58999997</v>
      </c>
      <c r="AA11" s="47">
        <f t="shared" si="1"/>
        <v>230516223.87</v>
      </c>
      <c r="AB11" s="47">
        <f t="shared" si="1"/>
        <v>89989521.530000001</v>
      </c>
    </row>
    <row r="12" spans="1:74" s="26" customFormat="1">
      <c r="A12" s="17" t="s">
        <v>297</v>
      </c>
      <c r="E12" s="26">
        <f t="shared" ref="E12:AB12" si="2">I34</f>
        <v>3117966466.2299995</v>
      </c>
      <c r="F12" s="26">
        <f t="shared" si="2"/>
        <v>2894627046.6399999</v>
      </c>
      <c r="G12" s="26">
        <f t="shared" si="2"/>
        <v>2914543554.3700004</v>
      </c>
      <c r="H12" s="26">
        <f t="shared" si="2"/>
        <v>2804618288.8099999</v>
      </c>
      <c r="I12" s="26">
        <f t="shared" si="2"/>
        <v>2774989237.8600001</v>
      </c>
      <c r="J12" s="26">
        <f t="shared" si="2"/>
        <v>2814851450.9200006</v>
      </c>
      <c r="K12" s="26">
        <f t="shared" si="2"/>
        <v>2852135676.4699998</v>
      </c>
      <c r="L12" s="26">
        <f t="shared" si="2"/>
        <v>2785173460.9200001</v>
      </c>
      <c r="M12" s="26">
        <f t="shared" si="2"/>
        <v>2788111266.3099999</v>
      </c>
      <c r="N12" s="26">
        <f t="shared" si="2"/>
        <v>2762634801.9900002</v>
      </c>
      <c r="O12" s="26">
        <f t="shared" si="2"/>
        <v>2753225929.6700001</v>
      </c>
      <c r="P12" s="26">
        <f t="shared" si="2"/>
        <v>2422226331.04</v>
      </c>
      <c r="Q12" s="26">
        <f t="shared" si="2"/>
        <v>2191422276.9000001</v>
      </c>
      <c r="R12" s="26">
        <f t="shared" si="2"/>
        <v>2071315053.45</v>
      </c>
      <c r="S12" s="26">
        <f t="shared" si="2"/>
        <v>1845921264.79</v>
      </c>
      <c r="T12" s="26">
        <f t="shared" si="2"/>
        <v>1761621349.98</v>
      </c>
      <c r="U12" s="26">
        <f t="shared" si="2"/>
        <v>1692988956.96</v>
      </c>
      <c r="V12" s="26">
        <f t="shared" si="2"/>
        <v>1564687134.1800001</v>
      </c>
      <c r="W12" s="26">
        <f t="shared" si="2"/>
        <v>1478062969.8499999</v>
      </c>
      <c r="X12" s="26">
        <f t="shared" si="2"/>
        <v>1099582577.6300001</v>
      </c>
      <c r="Y12" s="26">
        <f t="shared" si="2"/>
        <v>0</v>
      </c>
      <c r="Z12" s="26">
        <f t="shared" si="2"/>
        <v>0</v>
      </c>
      <c r="AA12" s="26">
        <f t="shared" si="2"/>
        <v>0</v>
      </c>
      <c r="AB12" s="26">
        <f t="shared" si="2"/>
        <v>0</v>
      </c>
    </row>
    <row r="13" spans="1:74" s="63" customFormat="1">
      <c r="A13" s="63" t="s">
        <v>354</v>
      </c>
      <c r="E13" s="63">
        <f>E11/E12</f>
        <v>8.3975536025115705E-2</v>
      </c>
      <c r="F13" s="63">
        <f t="shared" ref="F13:AK13" si="3">F11/F12</f>
        <v>9.6848895672211846E-2</v>
      </c>
      <c r="G13" s="63">
        <f t="shared" si="3"/>
        <v>4.1641873166734802E-2</v>
      </c>
      <c r="H13" s="63">
        <f t="shared" si="3"/>
        <v>3.1174033688947059E-2</v>
      </c>
      <c r="I13" s="63">
        <f t="shared" si="3"/>
        <v>0.17382494626969633</v>
      </c>
      <c r="J13" s="63">
        <f t="shared" si="3"/>
        <v>8.5972389381651151E-2</v>
      </c>
      <c r="K13" s="63">
        <f t="shared" si="3"/>
        <v>3.1280890662404102E-2</v>
      </c>
      <c r="L13" s="63">
        <f t="shared" si="3"/>
        <v>4.2190827687688948E-2</v>
      </c>
      <c r="M13" s="63">
        <f t="shared" si="3"/>
        <v>-3.3781605500505761E-2</v>
      </c>
      <c r="N13" s="63">
        <f t="shared" si="3"/>
        <v>3.3707521078400235E-2</v>
      </c>
      <c r="O13" s="63">
        <f t="shared" si="3"/>
        <v>2.1123694878527752E-2</v>
      </c>
      <c r="P13" s="63">
        <f t="shared" si="3"/>
        <v>4.3323605005541929E-2</v>
      </c>
      <c r="Q13" s="63">
        <f t="shared" si="3"/>
        <v>0.1377021122222398</v>
      </c>
      <c r="R13" s="63">
        <f t="shared" si="3"/>
        <v>0.19572214266717108</v>
      </c>
      <c r="S13" s="63">
        <f t="shared" si="3"/>
        <v>0.15176150217429232</v>
      </c>
      <c r="T13" s="63">
        <f t="shared" si="3"/>
        <v>0.12197949031012797</v>
      </c>
      <c r="U13" s="63">
        <f t="shared" si="3"/>
        <v>0.28880269641448825</v>
      </c>
      <c r="V13" s="63">
        <f t="shared" si="3"/>
        <v>0.30124446696305235</v>
      </c>
      <c r="W13" s="63">
        <f t="shared" si="3"/>
        <v>0.16171667682348981</v>
      </c>
      <c r="X13" s="63">
        <f t="shared" si="3"/>
        <v>0.1542587146074951</v>
      </c>
      <c r="Y13" s="63" t="e">
        <f t="shared" si="3"/>
        <v>#DIV/0!</v>
      </c>
      <c r="Z13" s="63" t="e">
        <f t="shared" si="3"/>
        <v>#DIV/0!</v>
      </c>
      <c r="AA13" s="63" t="e">
        <f t="shared" si="3"/>
        <v>#DIV/0!</v>
      </c>
      <c r="AB13" s="63" t="e">
        <f t="shared" si="3"/>
        <v>#DIV/0!</v>
      </c>
      <c r="AC13" s="63" t="e">
        <f t="shared" si="3"/>
        <v>#DIV/0!</v>
      </c>
      <c r="AD13" s="63" t="e">
        <f t="shared" si="3"/>
        <v>#DIV/0!</v>
      </c>
      <c r="AE13" s="63" t="e">
        <f t="shared" si="3"/>
        <v>#DIV/0!</v>
      </c>
      <c r="AF13" s="63" t="e">
        <f t="shared" si="3"/>
        <v>#DIV/0!</v>
      </c>
      <c r="AG13" s="63" t="e">
        <f t="shared" si="3"/>
        <v>#DIV/0!</v>
      </c>
      <c r="AH13" s="63" t="e">
        <f t="shared" si="3"/>
        <v>#DIV/0!</v>
      </c>
      <c r="AI13" s="63" t="e">
        <f t="shared" si="3"/>
        <v>#DIV/0!</v>
      </c>
      <c r="AJ13" s="63" t="e">
        <f t="shared" si="3"/>
        <v>#DIV/0!</v>
      </c>
      <c r="AK13" s="63" t="e">
        <f t="shared" si="3"/>
        <v>#DIV/0!</v>
      </c>
    </row>
    <row r="14" spans="1:74" s="48" customFormat="1">
      <c r="A14" s="46" t="s">
        <v>293</v>
      </c>
    </row>
    <row r="15" spans="1:74" s="26" customFormat="1">
      <c r="A15" s="17" t="s">
        <v>313</v>
      </c>
      <c r="B15" s="40">
        <v>0</v>
      </c>
      <c r="C15" s="40">
        <v>0</v>
      </c>
      <c r="D15" s="40">
        <v>8197</v>
      </c>
      <c r="E15" s="40">
        <v>909473.05</v>
      </c>
      <c r="F15" s="40">
        <v>0</v>
      </c>
      <c r="G15" s="40">
        <v>0</v>
      </c>
      <c r="H15" s="40">
        <v>0</v>
      </c>
      <c r="I15" s="40">
        <v>0</v>
      </c>
      <c r="J15" s="40">
        <v>0</v>
      </c>
      <c r="K15" s="40">
        <v>0</v>
      </c>
      <c r="L15" s="40">
        <v>0</v>
      </c>
      <c r="M15" s="40">
        <v>0</v>
      </c>
      <c r="N15" s="40">
        <v>0</v>
      </c>
      <c r="O15" s="40">
        <v>0</v>
      </c>
      <c r="P15" s="40">
        <v>0</v>
      </c>
      <c r="Q15" s="40">
        <v>0</v>
      </c>
      <c r="R15" s="40">
        <v>0</v>
      </c>
      <c r="S15" s="40">
        <v>0</v>
      </c>
      <c r="T15" s="40">
        <v>0</v>
      </c>
      <c r="U15" s="40">
        <v>0</v>
      </c>
      <c r="V15" s="40">
        <v>0</v>
      </c>
      <c r="W15" s="40">
        <v>0</v>
      </c>
      <c r="X15" s="40">
        <v>0</v>
      </c>
      <c r="Y15" s="40">
        <v>0</v>
      </c>
      <c r="Z15" s="40">
        <v>0</v>
      </c>
      <c r="AA15" s="40">
        <v>0</v>
      </c>
      <c r="AB15" s="40">
        <v>0</v>
      </c>
      <c r="AC15" s="40">
        <v>0</v>
      </c>
      <c r="AD15" s="40">
        <v>0</v>
      </c>
      <c r="AE15" s="40">
        <v>0</v>
      </c>
      <c r="AF15" s="40">
        <v>0</v>
      </c>
      <c r="AG15" s="40">
        <v>0</v>
      </c>
      <c r="AH15" s="40">
        <v>0</v>
      </c>
      <c r="AI15" s="40">
        <v>0</v>
      </c>
      <c r="AJ15" s="40">
        <v>0</v>
      </c>
      <c r="AK15" s="40">
        <v>0</v>
      </c>
      <c r="AL15" s="40">
        <v>0</v>
      </c>
      <c r="AM15" s="40">
        <v>0</v>
      </c>
      <c r="AN15" s="40">
        <v>0</v>
      </c>
      <c r="AO15" s="40">
        <v>0</v>
      </c>
      <c r="AP15" s="40">
        <v>0</v>
      </c>
      <c r="AQ15" s="40">
        <v>0</v>
      </c>
      <c r="AR15" s="40">
        <v>0</v>
      </c>
      <c r="AS15" s="40">
        <v>0</v>
      </c>
    </row>
    <row r="16" spans="1:74" s="26" customFormat="1">
      <c r="A16" s="17" t="s">
        <v>314</v>
      </c>
      <c r="B16" s="40">
        <v>0</v>
      </c>
      <c r="C16" s="40">
        <v>0</v>
      </c>
      <c r="D16" s="40">
        <v>0</v>
      </c>
      <c r="E16" s="40">
        <v>189008878.24000001</v>
      </c>
      <c r="F16" s="40">
        <v>202433561.30000001</v>
      </c>
      <c r="G16" s="40">
        <v>202433561.25999999</v>
      </c>
      <c r="H16" s="40">
        <v>204008878.24000001</v>
      </c>
      <c r="I16" s="40">
        <v>0</v>
      </c>
      <c r="J16" s="40">
        <v>0</v>
      </c>
      <c r="K16" s="40">
        <v>0</v>
      </c>
      <c r="L16" s="40">
        <v>0</v>
      </c>
      <c r="M16" s="40">
        <v>1296419983.6099999</v>
      </c>
      <c r="N16" s="40">
        <v>664510682.65999997</v>
      </c>
      <c r="O16" s="40">
        <v>78704181.670000002</v>
      </c>
      <c r="P16" s="40">
        <v>0</v>
      </c>
      <c r="Q16" s="40">
        <v>437161.86</v>
      </c>
      <c r="R16" s="40">
        <v>671516.99</v>
      </c>
      <c r="S16" s="40">
        <v>121516.99</v>
      </c>
      <c r="T16" s="40">
        <v>0</v>
      </c>
      <c r="U16" s="40">
        <v>0</v>
      </c>
      <c r="V16" s="40">
        <v>0</v>
      </c>
      <c r="W16" s="40">
        <v>0</v>
      </c>
      <c r="X16" s="40">
        <v>0</v>
      </c>
      <c r="Y16" s="40">
        <v>176000000</v>
      </c>
      <c r="Z16" s="40">
        <v>0</v>
      </c>
      <c r="AA16" s="40">
        <v>0</v>
      </c>
      <c r="AB16" s="40">
        <v>0</v>
      </c>
      <c r="AC16" s="40">
        <v>0</v>
      </c>
      <c r="AD16" s="40">
        <v>0</v>
      </c>
      <c r="AE16" s="40">
        <v>0</v>
      </c>
      <c r="AF16" s="40">
        <v>0</v>
      </c>
      <c r="AG16" s="40">
        <v>0</v>
      </c>
      <c r="AH16" s="40">
        <v>0</v>
      </c>
      <c r="AI16" s="40">
        <v>0</v>
      </c>
      <c r="AJ16" s="40">
        <v>0</v>
      </c>
      <c r="AK16" s="40">
        <v>0</v>
      </c>
      <c r="AL16" s="40">
        <v>0</v>
      </c>
      <c r="AM16" s="40">
        <v>0</v>
      </c>
      <c r="AN16" s="40">
        <v>23790600.27</v>
      </c>
      <c r="AO16" s="40">
        <v>0</v>
      </c>
      <c r="AP16" s="40">
        <v>0</v>
      </c>
      <c r="AQ16" s="40">
        <v>15439308.800000001</v>
      </c>
      <c r="AR16" s="40">
        <v>0</v>
      </c>
      <c r="AS16" s="40">
        <v>0</v>
      </c>
    </row>
    <row r="17" spans="1:74" s="47" customFormat="1">
      <c r="A17" s="149" t="s">
        <v>298</v>
      </c>
      <c r="E17" s="47">
        <f>E16-E15</f>
        <v>188099405.19</v>
      </c>
      <c r="F17" s="47">
        <f t="shared" ref="F17:AB17" si="4">F16-F15</f>
        <v>202433561.30000001</v>
      </c>
      <c r="G17" s="47">
        <f t="shared" si="4"/>
        <v>202433561.25999999</v>
      </c>
      <c r="H17" s="47">
        <f t="shared" si="4"/>
        <v>204008878.24000001</v>
      </c>
      <c r="I17" s="47">
        <f t="shared" si="4"/>
        <v>0</v>
      </c>
      <c r="J17" s="47">
        <f t="shared" si="4"/>
        <v>0</v>
      </c>
      <c r="K17" s="47">
        <f t="shared" si="4"/>
        <v>0</v>
      </c>
      <c r="L17" s="47">
        <f t="shared" si="4"/>
        <v>0</v>
      </c>
      <c r="M17" s="47">
        <f t="shared" si="4"/>
        <v>1296419983.6099999</v>
      </c>
      <c r="N17" s="47">
        <f t="shared" si="4"/>
        <v>664510682.65999997</v>
      </c>
      <c r="O17" s="47">
        <f t="shared" si="4"/>
        <v>78704181.670000002</v>
      </c>
      <c r="P17" s="47">
        <f t="shared" si="4"/>
        <v>0</v>
      </c>
      <c r="Q17" s="47">
        <f t="shared" si="4"/>
        <v>437161.86</v>
      </c>
      <c r="R17" s="47">
        <f t="shared" si="4"/>
        <v>671516.99</v>
      </c>
      <c r="S17" s="47">
        <f t="shared" si="4"/>
        <v>121516.99</v>
      </c>
      <c r="T17" s="47">
        <f t="shared" si="4"/>
        <v>0</v>
      </c>
      <c r="U17" s="47">
        <f t="shared" si="4"/>
        <v>0</v>
      </c>
      <c r="V17" s="47">
        <f t="shared" si="4"/>
        <v>0</v>
      </c>
      <c r="W17" s="47">
        <f t="shared" si="4"/>
        <v>0</v>
      </c>
      <c r="X17" s="47">
        <f t="shared" si="4"/>
        <v>0</v>
      </c>
      <c r="Y17" s="47">
        <f t="shared" si="4"/>
        <v>176000000</v>
      </c>
      <c r="Z17" s="47">
        <f t="shared" si="4"/>
        <v>0</v>
      </c>
      <c r="AA17" s="47">
        <f t="shared" si="4"/>
        <v>0</v>
      </c>
      <c r="AB17" s="47">
        <f t="shared" si="4"/>
        <v>0</v>
      </c>
    </row>
    <row r="18" spans="1:74" s="48" customFormat="1">
      <c r="A18" s="46" t="s">
        <v>294</v>
      </c>
    </row>
    <row r="19" spans="1:74" s="26" customFormat="1">
      <c r="A19" s="17" t="s">
        <v>299</v>
      </c>
      <c r="E19" s="26">
        <f>E5+E17</f>
        <v>708248134.16000009</v>
      </c>
      <c r="F19" s="26">
        <f t="shared" ref="F19:AB19" si="5">F5+F17</f>
        <v>482774994.15000004</v>
      </c>
      <c r="G19" s="26">
        <f t="shared" si="5"/>
        <v>432427502.81</v>
      </c>
      <c r="H19" s="26">
        <f t="shared" si="5"/>
        <v>291440143.25999999</v>
      </c>
      <c r="I19" s="26">
        <f t="shared" si="5"/>
        <v>687834606.19000006</v>
      </c>
      <c r="J19" s="26">
        <f t="shared" si="5"/>
        <v>241999504.99000001</v>
      </c>
      <c r="K19" s="26">
        <f t="shared" si="5"/>
        <v>191385095.61000001</v>
      </c>
      <c r="L19" s="26">
        <f t="shared" si="5"/>
        <v>117508773.56999999</v>
      </c>
      <c r="M19" s="26">
        <f t="shared" si="5"/>
        <v>1420117840.52</v>
      </c>
      <c r="N19" s="26">
        <f t="shared" si="5"/>
        <v>757632253.48000002</v>
      </c>
      <c r="O19" s="26">
        <f t="shared" si="5"/>
        <v>222213260.58999997</v>
      </c>
      <c r="P19" s="26">
        <f t="shared" si="5"/>
        <v>104939576.8</v>
      </c>
      <c r="Q19" s="26">
        <f t="shared" si="5"/>
        <v>464413606.28000003</v>
      </c>
      <c r="R19" s="26">
        <f t="shared" si="5"/>
        <v>406073737.39000005</v>
      </c>
      <c r="S19" s="26">
        <f t="shared" si="5"/>
        <v>348388396.78000003</v>
      </c>
      <c r="T19" s="26">
        <f t="shared" si="5"/>
        <v>214881674.38999999</v>
      </c>
      <c r="U19" s="26">
        <f t="shared" si="5"/>
        <v>602750132.04000008</v>
      </c>
      <c r="V19" s="26">
        <f t="shared" si="5"/>
        <v>471353341.70000005</v>
      </c>
      <c r="W19" s="26">
        <f t="shared" si="5"/>
        <v>293867091.94999999</v>
      </c>
      <c r="X19" s="26">
        <f t="shared" si="5"/>
        <v>169620195.03</v>
      </c>
      <c r="Y19" s="26">
        <f t="shared" si="5"/>
        <v>679534216.37</v>
      </c>
      <c r="Z19" s="26">
        <f t="shared" si="5"/>
        <v>379799631.58999997</v>
      </c>
      <c r="AA19" s="26">
        <f t="shared" si="5"/>
        <v>274167462.48000002</v>
      </c>
      <c r="AB19" s="26">
        <f t="shared" si="5"/>
        <v>89989521.530000001</v>
      </c>
    </row>
    <row r="20" spans="1:74" s="26" customFormat="1">
      <c r="A20" s="17" t="s">
        <v>300</v>
      </c>
      <c r="B20" s="40">
        <v>1426288887.5799999</v>
      </c>
      <c r="C20" s="40">
        <v>848056015.21000004</v>
      </c>
      <c r="D20" s="40">
        <v>467922263.47000003</v>
      </c>
      <c r="E20" s="40">
        <v>1764016869.3800001</v>
      </c>
      <c r="F20" s="40">
        <v>1352622790.3800001</v>
      </c>
      <c r="G20" s="40">
        <v>697178868.99000001</v>
      </c>
      <c r="H20" s="40">
        <v>384509784.74000001</v>
      </c>
      <c r="I20" s="40">
        <v>1030251692.17</v>
      </c>
      <c r="J20" s="40">
        <v>1082876313.24</v>
      </c>
      <c r="K20" s="40">
        <v>573331829.33000004</v>
      </c>
      <c r="L20" s="40">
        <v>287215651.63</v>
      </c>
      <c r="M20" s="40">
        <v>915321127.36000001</v>
      </c>
      <c r="N20" s="40">
        <v>782372546.42999995</v>
      </c>
      <c r="O20" s="40">
        <v>394213782.73000002</v>
      </c>
      <c r="P20" s="40">
        <v>169663101.30000001</v>
      </c>
      <c r="Q20" s="40">
        <v>528002593.37</v>
      </c>
      <c r="R20" s="40">
        <v>428771107.19999999</v>
      </c>
      <c r="S20" s="40">
        <v>232577748.69</v>
      </c>
      <c r="T20" s="40">
        <v>87970269.329999998</v>
      </c>
      <c r="U20" s="40">
        <v>429346660.82999998</v>
      </c>
      <c r="V20" s="40">
        <v>347262845.38999999</v>
      </c>
      <c r="W20" s="40">
        <v>212194661.69</v>
      </c>
      <c r="X20" s="40">
        <v>96194460.510000005</v>
      </c>
      <c r="Y20" s="40">
        <v>395550930.70999998</v>
      </c>
      <c r="Z20" s="40">
        <v>250293047.62</v>
      </c>
      <c r="AA20" s="40">
        <v>195407042.40000001</v>
      </c>
      <c r="AB20" s="40">
        <v>71978644.489999995</v>
      </c>
      <c r="AC20" s="40">
        <v>294952116.56999999</v>
      </c>
      <c r="AD20" s="40">
        <v>267189069.49000001</v>
      </c>
      <c r="AE20" s="40">
        <v>157247235.66999999</v>
      </c>
      <c r="AF20" s="40">
        <v>55175773.840000004</v>
      </c>
      <c r="AG20" s="40">
        <v>250359905.77000001</v>
      </c>
      <c r="AH20" s="40">
        <v>221377182.50999999</v>
      </c>
      <c r="AI20" s="40">
        <v>120598528.28</v>
      </c>
      <c r="AJ20" s="40">
        <v>12877267.82</v>
      </c>
      <c r="AK20" s="40">
        <v>150712242.96000001</v>
      </c>
      <c r="AL20" s="40">
        <v>111173979.29000001</v>
      </c>
      <c r="AM20" s="40">
        <v>98719784.069999993</v>
      </c>
      <c r="AN20" s="40">
        <v>255265844.22</v>
      </c>
      <c r="AO20" s="40">
        <v>0</v>
      </c>
      <c r="AP20" s="40">
        <v>-5005112.54</v>
      </c>
      <c r="AQ20" s="40">
        <v>129131862.63</v>
      </c>
      <c r="AR20" s="40">
        <v>78800876.209999993</v>
      </c>
      <c r="AS20" s="40">
        <v>0</v>
      </c>
    </row>
    <row r="21" spans="1:74" s="63" customFormat="1">
      <c r="A21" s="63" t="s">
        <v>558</v>
      </c>
      <c r="E21" s="63">
        <f>E20/E19</f>
        <v>2.4906763382753816</v>
      </c>
      <c r="F21" s="63">
        <f t="shared" ref="F21:AB21" si="6">F20/F19</f>
        <v>2.8017664683762287</v>
      </c>
      <c r="G21" s="63">
        <f t="shared" si="6"/>
        <v>1.6122445137267933</v>
      </c>
      <c r="H21" s="63">
        <f t="shared" si="6"/>
        <v>1.3193439326475029</v>
      </c>
      <c r="I21" s="63">
        <f t="shared" si="6"/>
        <v>1.4978189275423202</v>
      </c>
      <c r="J21" s="63">
        <f t="shared" si="6"/>
        <v>4.4747046622460944</v>
      </c>
      <c r="K21" s="63">
        <f t="shared" si="6"/>
        <v>2.9956973791643731</v>
      </c>
      <c r="L21" s="63">
        <f t="shared" si="6"/>
        <v>2.4442060188714811</v>
      </c>
      <c r="M21" s="63">
        <f t="shared" si="6"/>
        <v>0.64453885532825916</v>
      </c>
      <c r="N21" s="63">
        <f t="shared" si="6"/>
        <v>1.0326547514791793</v>
      </c>
      <c r="O21" s="63">
        <f t="shared" si="6"/>
        <v>1.7740335643485914</v>
      </c>
      <c r="P21" s="63">
        <f t="shared" si="6"/>
        <v>1.616769444604812</v>
      </c>
      <c r="Q21" s="63">
        <f t="shared" si="6"/>
        <v>1.1369231784558471</v>
      </c>
      <c r="R21" s="63">
        <f t="shared" si="6"/>
        <v>1.05589470019875</v>
      </c>
      <c r="S21" s="63">
        <f t="shared" si="6"/>
        <v>0.66758178756701814</v>
      </c>
      <c r="T21" s="63">
        <f t="shared" si="6"/>
        <v>0.40938935151044176</v>
      </c>
      <c r="U21" s="63">
        <f t="shared" si="6"/>
        <v>0.71231284409160012</v>
      </c>
      <c r="V21" s="63">
        <f t="shared" si="6"/>
        <v>0.73673572385749764</v>
      </c>
      <c r="W21" s="63">
        <f t="shared" si="6"/>
        <v>0.72207697800372916</v>
      </c>
      <c r="X21" s="63">
        <f t="shared" si="6"/>
        <v>0.56711678991399872</v>
      </c>
      <c r="Y21" s="63">
        <f t="shared" si="6"/>
        <v>0.58209126366438357</v>
      </c>
      <c r="Z21" s="63">
        <f t="shared" si="6"/>
        <v>0.65901340286236909</v>
      </c>
      <c r="AA21" s="63">
        <f t="shared" si="6"/>
        <v>0.71272878492740388</v>
      </c>
      <c r="AB21" s="63">
        <f t="shared" si="6"/>
        <v>0.79985584172713176</v>
      </c>
    </row>
    <row r="22" spans="1:74" s="26" customFormat="1">
      <c r="A22" s="17" t="s">
        <v>301</v>
      </c>
      <c r="E22" s="26">
        <f>I35</f>
        <v>1499492133.6400001</v>
      </c>
      <c r="F22" s="26">
        <f t="shared" ref="F22:AB22" si="7">J35</f>
        <v>1656358681.8400002</v>
      </c>
      <c r="G22" s="26">
        <f t="shared" si="7"/>
        <v>1261242453.3200002</v>
      </c>
      <c r="H22" s="26">
        <f t="shared" si="7"/>
        <v>1652159090.1100001</v>
      </c>
      <c r="I22" s="26">
        <f t="shared" si="7"/>
        <v>1539516870.0600002</v>
      </c>
      <c r="J22" s="26">
        <f t="shared" si="7"/>
        <v>1510633622.3099999</v>
      </c>
      <c r="K22" s="26">
        <f t="shared" si="7"/>
        <v>1121183408.26</v>
      </c>
      <c r="L22" s="26">
        <f t="shared" si="7"/>
        <v>1086391641.8600001</v>
      </c>
      <c r="M22" s="26">
        <f t="shared" si="7"/>
        <v>1021953083.2800001</v>
      </c>
      <c r="N22" s="26">
        <f t="shared" si="7"/>
        <v>985785694.81999993</v>
      </c>
      <c r="O22" s="26">
        <f t="shared" si="7"/>
        <v>836529547.91999996</v>
      </c>
      <c r="P22" s="26">
        <f t="shared" si="7"/>
        <v>895550444.64999998</v>
      </c>
      <c r="Q22" s="26">
        <f t="shared" si="7"/>
        <v>907982191.83000004</v>
      </c>
      <c r="R22" s="26">
        <f t="shared" si="7"/>
        <v>1219667356.8800001</v>
      </c>
      <c r="S22" s="26">
        <f t="shared" si="7"/>
        <v>1114598744.1800001</v>
      </c>
      <c r="T22" s="26">
        <f t="shared" si="7"/>
        <v>1132314836.3599999</v>
      </c>
      <c r="U22" s="26">
        <f t="shared" si="7"/>
        <v>1428163870.8199999</v>
      </c>
      <c r="V22" s="26">
        <f t="shared" si="7"/>
        <v>1452877932.5900002</v>
      </c>
      <c r="W22" s="26">
        <f t="shared" si="7"/>
        <v>1594835219.6399999</v>
      </c>
      <c r="X22" s="26">
        <f t="shared" si="7"/>
        <v>1744188226.1199999</v>
      </c>
      <c r="Y22" s="26">
        <f t="shared" si="7"/>
        <v>1781600049.8700001</v>
      </c>
      <c r="Z22" s="26">
        <f t="shared" si="7"/>
        <v>1956252537.96</v>
      </c>
      <c r="AA22" s="26">
        <f t="shared" si="7"/>
        <v>2147678958.71</v>
      </c>
      <c r="AB22" s="26">
        <f t="shared" si="7"/>
        <v>2220014458.5100002</v>
      </c>
    </row>
    <row r="23" spans="1:74" s="26" customFormat="1">
      <c r="A23" s="17" t="s">
        <v>302</v>
      </c>
      <c r="E23" s="26">
        <f>E20+E22-E19</f>
        <v>2555260868.8600006</v>
      </c>
      <c r="F23" s="26">
        <f t="shared" ref="F23:AB23" si="8">F20+F22-F19</f>
        <v>2526206478.0700002</v>
      </c>
      <c r="G23" s="26">
        <f t="shared" si="8"/>
        <v>1525993819.5000002</v>
      </c>
      <c r="H23" s="26">
        <f t="shared" si="8"/>
        <v>1745228731.5900002</v>
      </c>
      <c r="I23" s="26">
        <f t="shared" si="8"/>
        <v>1881933956.04</v>
      </c>
      <c r="J23" s="26">
        <f t="shared" si="8"/>
        <v>2351510430.5600004</v>
      </c>
      <c r="K23" s="26">
        <f t="shared" si="8"/>
        <v>1503130141.98</v>
      </c>
      <c r="L23" s="26">
        <f t="shared" si="8"/>
        <v>1256098519.9200003</v>
      </c>
      <c r="M23" s="26">
        <f t="shared" si="8"/>
        <v>517156370.12000012</v>
      </c>
      <c r="N23" s="26">
        <f t="shared" si="8"/>
        <v>1010525987.77</v>
      </c>
      <c r="O23" s="26">
        <f t="shared" si="8"/>
        <v>1008530070.0600002</v>
      </c>
      <c r="P23" s="26">
        <f t="shared" si="8"/>
        <v>960273969.1500001</v>
      </c>
      <c r="Q23" s="26">
        <f t="shared" si="8"/>
        <v>971571178.92000008</v>
      </c>
      <c r="R23" s="26">
        <f t="shared" si="8"/>
        <v>1242364726.6900001</v>
      </c>
      <c r="S23" s="26">
        <f t="shared" si="8"/>
        <v>998788096.09000015</v>
      </c>
      <c r="T23" s="26">
        <f t="shared" si="8"/>
        <v>1005403431.2999998</v>
      </c>
      <c r="U23" s="26">
        <f t="shared" si="8"/>
        <v>1254760399.6099997</v>
      </c>
      <c r="V23" s="26">
        <f t="shared" si="8"/>
        <v>1328787436.28</v>
      </c>
      <c r="W23" s="26">
        <f t="shared" si="8"/>
        <v>1513162789.3799999</v>
      </c>
      <c r="X23" s="26">
        <f t="shared" si="8"/>
        <v>1670762491.5999999</v>
      </c>
      <c r="Y23" s="26">
        <f t="shared" si="8"/>
        <v>1497616764.21</v>
      </c>
      <c r="Z23" s="26">
        <f t="shared" si="8"/>
        <v>1826745953.99</v>
      </c>
      <c r="AA23" s="26">
        <f t="shared" si="8"/>
        <v>2068918538.6300001</v>
      </c>
      <c r="AB23" s="26">
        <f t="shared" si="8"/>
        <v>2202003581.4699998</v>
      </c>
    </row>
    <row r="24" spans="1:74" s="26" customFormat="1">
      <c r="A24" s="17" t="s">
        <v>303</v>
      </c>
      <c r="B24" s="40">
        <v>-263386256.94</v>
      </c>
      <c r="C24" s="40">
        <v>-209700633.75</v>
      </c>
      <c r="D24" s="40">
        <v>-103283127.95999999</v>
      </c>
      <c r="E24" s="40">
        <v>-366749861.69</v>
      </c>
      <c r="F24" s="40">
        <v>-364128109.17000002</v>
      </c>
      <c r="G24" s="40">
        <v>-291569182.44999999</v>
      </c>
      <c r="H24" s="40">
        <v>-104104478.81999999</v>
      </c>
      <c r="I24" s="40">
        <v>-273282510.13999999</v>
      </c>
      <c r="J24" s="40">
        <v>-328931266.75</v>
      </c>
      <c r="K24" s="40">
        <v>-143589782.63</v>
      </c>
      <c r="L24" s="40">
        <v>-27003500</v>
      </c>
      <c r="M24" s="40">
        <v>1138052994.28</v>
      </c>
      <c r="N24" s="40">
        <v>512306930</v>
      </c>
      <c r="O24" s="40">
        <v>-84700570</v>
      </c>
      <c r="P24" s="40">
        <v>-48240</v>
      </c>
      <c r="Q24" s="40">
        <v>-67609581.780000001</v>
      </c>
      <c r="R24" s="40">
        <v>-68294589.780000001</v>
      </c>
      <c r="S24" s="40">
        <v>-77025237.780000001</v>
      </c>
      <c r="T24" s="40">
        <v>-10668200</v>
      </c>
      <c r="U24" s="40">
        <v>-106203649.98999999</v>
      </c>
      <c r="V24" s="40">
        <v>-93033697.769999996</v>
      </c>
      <c r="W24" s="40">
        <v>-82104808.890000001</v>
      </c>
      <c r="X24" s="40">
        <v>-11241777.779999999</v>
      </c>
      <c r="Y24" s="40">
        <v>-247406413.22</v>
      </c>
      <c r="Z24" s="40">
        <v>-195211241</v>
      </c>
      <c r="AA24" s="40">
        <v>-102166159.05</v>
      </c>
      <c r="AB24" s="40">
        <v>-14198634.029999999</v>
      </c>
      <c r="AC24" s="40">
        <v>-222942130.09999999</v>
      </c>
      <c r="AD24" s="40">
        <v>-187835058.56999999</v>
      </c>
      <c r="AE24" s="40">
        <v>-173229226.62</v>
      </c>
      <c r="AF24" s="40">
        <v>-85813623.569999993</v>
      </c>
      <c r="AG24" s="40">
        <v>2060244291.1099999</v>
      </c>
      <c r="AH24" s="40">
        <v>-23815710</v>
      </c>
      <c r="AI24" s="40">
        <v>-17457590</v>
      </c>
      <c r="AJ24" s="40">
        <v>-7962200</v>
      </c>
      <c r="AK24" s="40">
        <v>198789172.59999999</v>
      </c>
      <c r="AL24" s="40">
        <v>123418392.59999999</v>
      </c>
      <c r="AM24" s="40">
        <v>22197344.579999998</v>
      </c>
      <c r="AN24" s="40">
        <v>-24133176.379999999</v>
      </c>
      <c r="AO24" s="40">
        <v>0</v>
      </c>
      <c r="AP24" s="40">
        <v>-3449559.02</v>
      </c>
      <c r="AQ24" s="40">
        <v>-13461741.59</v>
      </c>
      <c r="AR24" s="40">
        <v>-32135336.57</v>
      </c>
      <c r="AS24" s="40">
        <v>0</v>
      </c>
    </row>
    <row r="25" spans="1:74" s="117" customFormat="1" ht="409.5" customHeight="1">
      <c r="A25" s="206" t="s">
        <v>646</v>
      </c>
      <c r="B25" s="207"/>
      <c r="C25" s="207"/>
      <c r="D25" s="207"/>
      <c r="E25" s="207"/>
      <c r="F25" s="207"/>
      <c r="G25" s="207"/>
      <c r="H25" s="207"/>
      <c r="I25" s="207"/>
      <c r="J25" s="207"/>
      <c r="K25" s="207"/>
      <c r="L25" s="207"/>
      <c r="M25" s="207"/>
      <c r="N25" s="207"/>
      <c r="O25" s="207"/>
      <c r="P25" s="207"/>
      <c r="Q25" s="207"/>
      <c r="R25" s="207"/>
      <c r="S25" s="207"/>
      <c r="T25" s="207"/>
      <c r="U25" s="207"/>
      <c r="V25" s="207"/>
      <c r="W25" s="207"/>
      <c r="X25" s="207"/>
      <c r="Y25" s="207"/>
      <c r="Z25" s="207"/>
      <c r="AA25" s="207"/>
      <c r="AB25" s="207"/>
      <c r="AC25" s="207"/>
      <c r="AD25" s="207"/>
      <c r="AE25" s="207"/>
      <c r="AF25" s="207"/>
      <c r="AG25" s="207"/>
      <c r="AH25" s="207"/>
      <c r="AI25" s="207"/>
      <c r="AJ25" s="207"/>
      <c r="AK25" s="207"/>
    </row>
    <row r="26" spans="1:74" s="26" customFormat="1">
      <c r="A26" s="17" t="s">
        <v>642</v>
      </c>
      <c r="E26" s="26">
        <f>现金流量表!E15</f>
        <v>990929484.48000002</v>
      </c>
      <c r="F26" s="26">
        <f>现金流量表!F15</f>
        <v>720779333.33000004</v>
      </c>
      <c r="G26" s="26">
        <f>现金流量表!G15</f>
        <v>543169333.33000004</v>
      </c>
      <c r="H26" s="26">
        <f>现金流量表!H15</f>
        <v>351912170.31</v>
      </c>
      <c r="I26" s="26">
        <f>现金流量表!I15</f>
        <v>1101745010.6800001</v>
      </c>
      <c r="J26" s="26">
        <f>现金流量表!J15</f>
        <v>680000000</v>
      </c>
      <c r="K26" s="26">
        <f>现金流量表!K15</f>
        <v>261000000</v>
      </c>
      <c r="L26" s="26">
        <f>现金流量表!L15</f>
        <v>0</v>
      </c>
      <c r="M26" s="26">
        <f>现金流量表!M15</f>
        <v>625140000</v>
      </c>
      <c r="N26" s="26">
        <f>现金流量表!N15</f>
        <v>11000000</v>
      </c>
      <c r="O26" s="26">
        <f>现金流量表!O15</f>
        <v>11002072.810000001</v>
      </c>
      <c r="P26" s="26">
        <f>现金流量表!P15</f>
        <v>0</v>
      </c>
      <c r="Q26" s="26">
        <f>现金流量表!Q15</f>
        <v>450000000</v>
      </c>
      <c r="R26" s="26">
        <f>现金流量表!R15</f>
        <v>450000000</v>
      </c>
      <c r="S26" s="26">
        <f>现金流量表!S15</f>
        <v>450000000</v>
      </c>
      <c r="T26" s="26">
        <f>现金流量表!T15</f>
        <v>350000000</v>
      </c>
      <c r="U26" s="26">
        <f>现金流量表!U15</f>
        <v>1854000000</v>
      </c>
      <c r="V26" s="26">
        <f>现金流量表!V15</f>
        <v>1144000000</v>
      </c>
      <c r="W26" s="26">
        <f>现金流量表!W15</f>
        <v>388000000</v>
      </c>
      <c r="X26" s="26">
        <f>现金流量表!X15</f>
        <v>71000000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8740848.7899999991</v>
      </c>
      <c r="AL26" s="26">
        <f>现金流量表!AL15</f>
        <v>8740848.7899999991</v>
      </c>
      <c r="AM26" s="26">
        <f>现金流量表!AM15</f>
        <v>0</v>
      </c>
      <c r="AN26" s="26">
        <f>现金流量表!AN15</f>
        <v>1927070.02</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c r="A27" s="17" t="s">
        <v>643</v>
      </c>
      <c r="E27" s="26">
        <f>现金流量表!E22</f>
        <v>1243451484.9200001</v>
      </c>
      <c r="F27" s="26">
        <f>现金流量表!F22</f>
        <v>948543106.89999998</v>
      </c>
      <c r="G27" s="26">
        <f>现金流量表!G22</f>
        <v>620687964.09000003</v>
      </c>
      <c r="H27" s="26">
        <f>现金流量表!H22</f>
        <v>207281085.22999999</v>
      </c>
      <c r="I27" s="26">
        <f>现金流量表!I22</f>
        <v>1656189900</v>
      </c>
      <c r="J27" s="26">
        <f>现金流量表!J22</f>
        <v>1166743900</v>
      </c>
      <c r="K27" s="26">
        <f>现金流量表!K22</f>
        <v>863210000</v>
      </c>
      <c r="L27" s="26">
        <f>现金流量表!L22</f>
        <v>37800000</v>
      </c>
      <c r="M27" s="26">
        <f>现金流量表!M22</f>
        <v>798650000</v>
      </c>
      <c r="N27" s="26">
        <f>现金流量表!N22</f>
        <v>73360000</v>
      </c>
      <c r="O27" s="26">
        <f>现金流量表!O22</f>
        <v>0</v>
      </c>
      <c r="P27" s="26">
        <f>现金流量表!P22</f>
        <v>0</v>
      </c>
      <c r="Q27" s="26">
        <f>现金流量表!Q22</f>
        <v>333499999.70999998</v>
      </c>
      <c r="R27" s="26">
        <f>现金流量表!R22</f>
        <v>333499999.70999998</v>
      </c>
      <c r="S27" s="26">
        <f>现金流量表!S22</f>
        <v>333499999.70999998</v>
      </c>
      <c r="T27" s="26">
        <f>现金流量表!T22</f>
        <v>227999999.71000001</v>
      </c>
      <c r="U27" s="26">
        <f>现金流量表!U22</f>
        <v>2104000000</v>
      </c>
      <c r="V27" s="26">
        <f>现金流量表!V22</f>
        <v>1144000000</v>
      </c>
      <c r="W27" s="26">
        <f>现金流量表!W22</f>
        <v>543000000</v>
      </c>
      <c r="X27" s="26">
        <f>现金流量表!X22</f>
        <v>285000000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24457413.420000002</v>
      </c>
      <c r="AL27" s="26">
        <f>现金流量表!AL22</f>
        <v>24457413.420000002</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c r="A28" s="17" t="s">
        <v>644</v>
      </c>
      <c r="E28" s="26">
        <f>E27-E26</f>
        <v>252522000.44000006</v>
      </c>
      <c r="F28" s="26">
        <f t="shared" ref="F28:BQ28" si="9">F27-F26</f>
        <v>227763773.56999993</v>
      </c>
      <c r="G28" s="26">
        <f t="shared" si="9"/>
        <v>77518630.75999999</v>
      </c>
      <c r="H28" s="26">
        <f t="shared" si="9"/>
        <v>-144631085.08000001</v>
      </c>
      <c r="I28" s="26">
        <f t="shared" si="9"/>
        <v>554444889.31999993</v>
      </c>
      <c r="J28" s="26">
        <f t="shared" si="9"/>
        <v>486743900</v>
      </c>
      <c r="K28" s="26">
        <f t="shared" si="9"/>
        <v>602210000</v>
      </c>
      <c r="L28" s="26">
        <f t="shared" si="9"/>
        <v>37800000</v>
      </c>
      <c r="M28" s="26">
        <f t="shared" si="9"/>
        <v>173510000</v>
      </c>
      <c r="N28" s="26">
        <f t="shared" si="9"/>
        <v>62360000</v>
      </c>
      <c r="O28" s="26">
        <f t="shared" si="9"/>
        <v>-11002072.810000001</v>
      </c>
      <c r="P28" s="26">
        <f t="shared" si="9"/>
        <v>0</v>
      </c>
      <c r="Q28" s="26">
        <f t="shared" si="9"/>
        <v>-116500000.29000002</v>
      </c>
      <c r="R28" s="26">
        <f t="shared" si="9"/>
        <v>-116500000.29000002</v>
      </c>
      <c r="S28" s="26">
        <f t="shared" si="9"/>
        <v>-116500000.29000002</v>
      </c>
      <c r="T28" s="26">
        <f t="shared" si="9"/>
        <v>-122000000.28999999</v>
      </c>
      <c r="U28" s="26">
        <f t="shared" si="9"/>
        <v>250000000</v>
      </c>
      <c r="V28" s="26">
        <f t="shared" si="9"/>
        <v>0</v>
      </c>
      <c r="W28" s="26">
        <f t="shared" si="9"/>
        <v>155000000</v>
      </c>
      <c r="X28" s="26">
        <f t="shared" si="9"/>
        <v>214000000</v>
      </c>
      <c r="Y28" s="26">
        <f t="shared" si="9"/>
        <v>0</v>
      </c>
      <c r="Z28" s="26">
        <f t="shared" si="9"/>
        <v>0</v>
      </c>
      <c r="AA28" s="26">
        <f t="shared" si="9"/>
        <v>0</v>
      </c>
      <c r="AB28" s="26">
        <f t="shared" si="9"/>
        <v>0</v>
      </c>
      <c r="AC28" s="26">
        <f t="shared" si="9"/>
        <v>0</v>
      </c>
      <c r="AD28" s="26">
        <f t="shared" si="9"/>
        <v>0</v>
      </c>
      <c r="AE28" s="26">
        <f t="shared" si="9"/>
        <v>0</v>
      </c>
      <c r="AF28" s="26">
        <f t="shared" si="9"/>
        <v>0</v>
      </c>
      <c r="AG28" s="26">
        <f t="shared" si="9"/>
        <v>0</v>
      </c>
      <c r="AH28" s="26">
        <f t="shared" si="9"/>
        <v>0</v>
      </c>
      <c r="AI28" s="26">
        <f t="shared" si="9"/>
        <v>0</v>
      </c>
      <c r="AJ28" s="26">
        <f t="shared" si="9"/>
        <v>0</v>
      </c>
      <c r="AK28" s="26">
        <f t="shared" si="9"/>
        <v>15716564.630000003</v>
      </c>
      <c r="AL28" s="26">
        <f t="shared" si="9"/>
        <v>15716564.630000003</v>
      </c>
      <c r="AM28" s="26">
        <f t="shared" si="9"/>
        <v>0</v>
      </c>
      <c r="AN28" s="26">
        <f t="shared" si="9"/>
        <v>-1927070.02</v>
      </c>
      <c r="AO28" s="26">
        <f t="shared" si="9"/>
        <v>0</v>
      </c>
      <c r="AP28" s="26">
        <f t="shared" si="9"/>
        <v>0</v>
      </c>
      <c r="AQ28" s="26">
        <f t="shared" si="9"/>
        <v>0</v>
      </c>
      <c r="AR28" s="26">
        <f t="shared" si="9"/>
        <v>0</v>
      </c>
      <c r="AS28" s="26">
        <f t="shared" si="9"/>
        <v>0</v>
      </c>
      <c r="AT28" s="26">
        <f t="shared" si="9"/>
        <v>0</v>
      </c>
      <c r="AU28" s="26">
        <f t="shared" si="9"/>
        <v>0</v>
      </c>
      <c r="AV28" s="26">
        <f t="shared" si="9"/>
        <v>0</v>
      </c>
      <c r="AW28" s="26">
        <f t="shared" si="9"/>
        <v>0</v>
      </c>
      <c r="AX28" s="26">
        <f t="shared" si="9"/>
        <v>0</v>
      </c>
      <c r="AY28" s="26">
        <f t="shared" si="9"/>
        <v>0</v>
      </c>
      <c r="AZ28" s="26">
        <f t="shared" si="9"/>
        <v>0</v>
      </c>
      <c r="BA28" s="26">
        <f t="shared" si="9"/>
        <v>0</v>
      </c>
      <c r="BB28" s="26">
        <f t="shared" si="9"/>
        <v>0</v>
      </c>
      <c r="BC28" s="26">
        <f t="shared" si="9"/>
        <v>0</v>
      </c>
      <c r="BD28" s="26">
        <f t="shared" si="9"/>
        <v>0</v>
      </c>
      <c r="BE28" s="26">
        <f t="shared" si="9"/>
        <v>0</v>
      </c>
      <c r="BF28" s="26">
        <f t="shared" si="9"/>
        <v>0</v>
      </c>
      <c r="BG28" s="26">
        <f t="shared" si="9"/>
        <v>0</v>
      </c>
      <c r="BH28" s="26">
        <f t="shared" si="9"/>
        <v>0</v>
      </c>
      <c r="BI28" s="26">
        <f t="shared" si="9"/>
        <v>0</v>
      </c>
      <c r="BJ28" s="26">
        <f t="shared" si="9"/>
        <v>0</v>
      </c>
      <c r="BK28" s="26">
        <f t="shared" si="9"/>
        <v>0</v>
      </c>
      <c r="BL28" s="26">
        <f t="shared" si="9"/>
        <v>0</v>
      </c>
      <c r="BM28" s="26">
        <f t="shared" si="9"/>
        <v>0</v>
      </c>
      <c r="BN28" s="26">
        <f t="shared" si="9"/>
        <v>0</v>
      </c>
      <c r="BO28" s="26">
        <f t="shared" si="9"/>
        <v>0</v>
      </c>
      <c r="BP28" s="26">
        <f t="shared" si="9"/>
        <v>0</v>
      </c>
      <c r="BQ28" s="26">
        <f t="shared" si="9"/>
        <v>0</v>
      </c>
      <c r="BR28" s="26">
        <f t="shared" ref="BR28:BV28" si="10">BR27-BR26</f>
        <v>0</v>
      </c>
      <c r="BS28" s="26">
        <f t="shared" si="10"/>
        <v>0</v>
      </c>
      <c r="BT28" s="26">
        <f t="shared" si="10"/>
        <v>0</v>
      </c>
      <c r="BU28" s="26">
        <f t="shared" si="10"/>
        <v>0</v>
      </c>
      <c r="BV28" s="26">
        <f t="shared" si="10"/>
        <v>0</v>
      </c>
    </row>
    <row r="29" spans="1:74" s="26" customFormat="1">
      <c r="A29" s="203" t="s">
        <v>645</v>
      </c>
      <c r="E29" s="204">
        <f>POWER(E28/U28,1/5)-1</f>
        <v>2.0095078627111462E-3</v>
      </c>
    </row>
    <row r="30" spans="1:74" s="30" customFormat="1" ht="11.25" customHeight="1" thickBot="1">
      <c r="A30" s="151"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39813</v>
      </c>
      <c r="AN30" s="1">
        <v>39447</v>
      </c>
      <c r="AO30" s="1">
        <v>25569</v>
      </c>
      <c r="AP30" s="1">
        <v>39721</v>
      </c>
      <c r="AQ30" s="1">
        <v>39447</v>
      </c>
      <c r="AR30" s="1">
        <v>39082</v>
      </c>
      <c r="AS30" s="1">
        <v>25569</v>
      </c>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v>25569</v>
      </c>
    </row>
    <row r="31" spans="1:74" s="51" customFormat="1" ht="14.25" customHeight="1">
      <c r="A31" s="123" t="s">
        <v>310</v>
      </c>
      <c r="B31" s="40">
        <v>6771043378.9399996</v>
      </c>
      <c r="C31" s="40">
        <v>6518259772.1499996</v>
      </c>
      <c r="D31" s="40">
        <v>6390226046.6000004</v>
      </c>
      <c r="E31" s="40">
        <v>6448840391.0299997</v>
      </c>
      <c r="F31" s="40">
        <v>6251259741.0100002</v>
      </c>
      <c r="G31" s="40">
        <v>6243211685.9200001</v>
      </c>
      <c r="H31" s="40">
        <v>6145515129.04</v>
      </c>
      <c r="I31" s="40">
        <v>5728330540.6499996</v>
      </c>
      <c r="J31" s="40">
        <v>5450802370.4099998</v>
      </c>
      <c r="K31" s="40">
        <v>5468931756.1000004</v>
      </c>
      <c r="L31" s="40">
        <v>5282856490.54</v>
      </c>
      <c r="M31" s="40">
        <v>5248227439.5900002</v>
      </c>
      <c r="N31" s="40">
        <v>5296273156.1000004</v>
      </c>
      <c r="O31" s="40">
        <v>2898776463.4899998</v>
      </c>
      <c r="P31" s="40">
        <v>2786309621.98</v>
      </c>
      <c r="Q31" s="40">
        <v>2789247427.3699999</v>
      </c>
      <c r="R31" s="40">
        <v>2763846680.21</v>
      </c>
      <c r="S31" s="40">
        <v>2754437807.8899999</v>
      </c>
      <c r="T31" s="40">
        <v>2422226331.04</v>
      </c>
      <c r="U31" s="40">
        <v>2191422276.9000001</v>
      </c>
      <c r="V31" s="40">
        <v>2071315053.45</v>
      </c>
      <c r="W31" s="40">
        <v>1845921264.79</v>
      </c>
      <c r="X31" s="40">
        <v>1761621349.98</v>
      </c>
      <c r="Y31" s="40">
        <v>1692988956.96</v>
      </c>
      <c r="Z31" s="40">
        <v>1564687134.1800001</v>
      </c>
      <c r="AA31" s="40">
        <v>1478062969.8499999</v>
      </c>
      <c r="AB31" s="40">
        <v>1099582577.6300001</v>
      </c>
      <c r="AC31" s="40">
        <v>1046678813.27</v>
      </c>
      <c r="AD31" s="40">
        <v>875546134.26999998</v>
      </c>
      <c r="AE31" s="40">
        <v>801047742.44000006</v>
      </c>
      <c r="AF31" s="40">
        <v>670092305.58000004</v>
      </c>
      <c r="AG31" s="40">
        <v>603319215.87</v>
      </c>
      <c r="AH31" s="40">
        <v>618436435.02999997</v>
      </c>
      <c r="AI31" s="40">
        <v>626795839.20000005</v>
      </c>
      <c r="AJ31" s="40">
        <v>615412283.76999998</v>
      </c>
      <c r="AK31" s="40">
        <v>407861797.13999999</v>
      </c>
      <c r="AL31" s="40">
        <v>246462895.41999999</v>
      </c>
      <c r="AM31" s="40">
        <v>0</v>
      </c>
      <c r="AN31" s="40"/>
      <c r="AO31" s="40"/>
      <c r="AP31" s="40">
        <v>16436845.380000001</v>
      </c>
      <c r="AQ31" s="40">
        <v>0</v>
      </c>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v>1207621496.74</v>
      </c>
    </row>
    <row r="32" spans="1:74" s="54" customFormat="1">
      <c r="A32" s="152" t="s">
        <v>311</v>
      </c>
      <c r="B32" s="40">
        <v>2786902188.6300001</v>
      </c>
      <c r="C32" s="40">
        <v>2786902188.6300001</v>
      </c>
      <c r="D32" s="40">
        <v>2786902188.6300001</v>
      </c>
      <c r="E32" s="40">
        <v>2786902188.6300001</v>
      </c>
      <c r="F32" s="40">
        <v>2789357669.8899999</v>
      </c>
      <c r="G32" s="40">
        <v>2789357669.8899999</v>
      </c>
      <c r="H32" s="40">
        <v>2787829314.2199998</v>
      </c>
      <c r="I32" s="40">
        <v>2416688201.73</v>
      </c>
      <c r="J32" s="40">
        <v>2416688201.73</v>
      </c>
      <c r="K32" s="40">
        <v>2416688201.73</v>
      </c>
      <c r="L32" s="40">
        <v>2416688201.73</v>
      </c>
      <c r="M32" s="40">
        <v>2416688201.73</v>
      </c>
      <c r="N32" s="40">
        <v>2469421705.1799998</v>
      </c>
      <c r="O32" s="40">
        <v>46640787.020000003</v>
      </c>
      <c r="P32" s="40">
        <v>1136161.06</v>
      </c>
      <c r="Q32" s="40">
        <v>1136161.06</v>
      </c>
      <c r="R32" s="40">
        <v>1211878.22</v>
      </c>
      <c r="S32" s="40">
        <v>1211878.22</v>
      </c>
      <c r="T32" s="40">
        <v>0</v>
      </c>
      <c r="U32" s="40">
        <v>0</v>
      </c>
      <c r="V32" s="40">
        <v>0</v>
      </c>
      <c r="W32" s="40">
        <v>0</v>
      </c>
      <c r="X32" s="40">
        <v>0</v>
      </c>
      <c r="Y32" s="40">
        <v>0</v>
      </c>
      <c r="Z32" s="40">
        <v>0</v>
      </c>
      <c r="AA32" s="40">
        <v>0</v>
      </c>
      <c r="AB32" s="40">
        <v>0</v>
      </c>
      <c r="AC32" s="40">
        <v>0</v>
      </c>
      <c r="AD32" s="40">
        <v>0</v>
      </c>
      <c r="AE32" s="40">
        <v>0</v>
      </c>
      <c r="AF32" s="40">
        <v>0</v>
      </c>
      <c r="AG32" s="40">
        <v>0</v>
      </c>
      <c r="AH32" s="40">
        <v>0</v>
      </c>
      <c r="AI32" s="40">
        <v>0</v>
      </c>
      <c r="AJ32" s="40">
        <v>0</v>
      </c>
      <c r="AK32" s="40">
        <v>0</v>
      </c>
      <c r="AL32" s="40">
        <v>0</v>
      </c>
      <c r="AM32" s="40">
        <v>0</v>
      </c>
      <c r="AN32" s="40"/>
      <c r="AO32" s="40"/>
      <c r="AP32" s="40">
        <v>0</v>
      </c>
      <c r="AQ32" s="40">
        <v>0</v>
      </c>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v>0</v>
      </c>
    </row>
    <row r="33" spans="1:74" s="54" customFormat="1">
      <c r="A33" s="152" t="s">
        <v>312</v>
      </c>
      <c r="B33" s="40">
        <v>295518609.11000001</v>
      </c>
      <c r="C33" s="40">
        <v>285518609.11000001</v>
      </c>
      <c r="D33" s="40">
        <v>290468609.11000001</v>
      </c>
      <c r="E33" s="40">
        <v>290468609.11000001</v>
      </c>
      <c r="F33" s="40">
        <v>259102088.96000001</v>
      </c>
      <c r="G33" s="40">
        <v>240283896.58000001</v>
      </c>
      <c r="H33" s="40">
        <v>235958198.72</v>
      </c>
      <c r="I33" s="40">
        <v>193675872.69</v>
      </c>
      <c r="J33" s="40">
        <v>139487122.03999999</v>
      </c>
      <c r="K33" s="40">
        <v>137700000</v>
      </c>
      <c r="L33" s="40">
        <v>61550000</v>
      </c>
      <c r="M33" s="40">
        <v>56550000</v>
      </c>
      <c r="N33" s="40">
        <v>12000000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c r="AF33" s="40">
        <v>0</v>
      </c>
      <c r="AG33" s="40">
        <v>0</v>
      </c>
      <c r="AH33" s="40">
        <v>0</v>
      </c>
      <c r="AI33" s="40">
        <v>0</v>
      </c>
      <c r="AJ33" s="40">
        <v>0</v>
      </c>
      <c r="AK33" s="40">
        <v>0</v>
      </c>
      <c r="AL33" s="40">
        <v>0</v>
      </c>
      <c r="AM33" s="40">
        <v>0</v>
      </c>
      <c r="AN33" s="40"/>
      <c r="AO33" s="40"/>
      <c r="AP33" s="40">
        <v>0</v>
      </c>
      <c r="AQ33" s="40">
        <v>0</v>
      </c>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v>0</v>
      </c>
    </row>
    <row r="34" spans="1:74" s="44" customFormat="1" ht="14.25" thickBot="1">
      <c r="A34" s="153" t="s">
        <v>315</v>
      </c>
      <c r="B34" s="49"/>
      <c r="C34" s="49"/>
      <c r="D34" s="49"/>
      <c r="E34" s="49">
        <f>E31-E32-E33</f>
        <v>3371469593.2899995</v>
      </c>
      <c r="F34" s="49">
        <f t="shared" ref="F34:AB34" si="11">F31-F32-F33</f>
        <v>3202799982.1600003</v>
      </c>
      <c r="G34" s="49">
        <f t="shared" si="11"/>
        <v>3213570119.4500003</v>
      </c>
      <c r="H34" s="49">
        <f t="shared" si="11"/>
        <v>3121727616.1000004</v>
      </c>
      <c r="I34" s="49">
        <f t="shared" si="11"/>
        <v>3117966466.2299995</v>
      </c>
      <c r="J34" s="49">
        <f t="shared" si="11"/>
        <v>2894627046.6399999</v>
      </c>
      <c r="K34" s="49">
        <f t="shared" si="11"/>
        <v>2914543554.3700004</v>
      </c>
      <c r="L34" s="49">
        <f t="shared" si="11"/>
        <v>2804618288.8099999</v>
      </c>
      <c r="M34" s="49">
        <f t="shared" si="11"/>
        <v>2774989237.8600001</v>
      </c>
      <c r="N34" s="49">
        <f t="shared" si="11"/>
        <v>2814851450.9200006</v>
      </c>
      <c r="O34" s="49">
        <f t="shared" si="11"/>
        <v>2852135676.4699998</v>
      </c>
      <c r="P34" s="49">
        <f t="shared" si="11"/>
        <v>2785173460.9200001</v>
      </c>
      <c r="Q34" s="49">
        <f t="shared" si="11"/>
        <v>2788111266.3099999</v>
      </c>
      <c r="R34" s="49">
        <f t="shared" si="11"/>
        <v>2762634801.9900002</v>
      </c>
      <c r="S34" s="49">
        <f t="shared" si="11"/>
        <v>2753225929.6700001</v>
      </c>
      <c r="T34" s="49">
        <f t="shared" si="11"/>
        <v>2422226331.04</v>
      </c>
      <c r="U34" s="49">
        <f t="shared" si="11"/>
        <v>2191422276.9000001</v>
      </c>
      <c r="V34" s="49">
        <f t="shared" si="11"/>
        <v>2071315053.45</v>
      </c>
      <c r="W34" s="49">
        <f t="shared" si="11"/>
        <v>1845921264.79</v>
      </c>
      <c r="X34" s="49">
        <f t="shared" si="11"/>
        <v>1761621349.98</v>
      </c>
      <c r="Y34" s="49">
        <f t="shared" si="11"/>
        <v>1692988956.96</v>
      </c>
      <c r="Z34" s="49">
        <f t="shared" si="11"/>
        <v>1564687134.1800001</v>
      </c>
      <c r="AA34" s="49">
        <f t="shared" si="11"/>
        <v>1478062969.8499999</v>
      </c>
      <c r="AB34" s="49">
        <f t="shared" si="11"/>
        <v>1099582577.6300001</v>
      </c>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49"/>
      <c r="BA34" s="49"/>
      <c r="BB34" s="49"/>
      <c r="BC34" s="49"/>
      <c r="BD34" s="49"/>
      <c r="BE34" s="49"/>
      <c r="BF34" s="49"/>
      <c r="BG34" s="49"/>
      <c r="BH34" s="49"/>
      <c r="BI34" s="49"/>
      <c r="BJ34" s="49"/>
      <c r="BK34" s="49"/>
      <c r="BL34" s="49"/>
      <c r="BM34" s="49"/>
      <c r="BN34" s="49"/>
      <c r="BO34" s="49"/>
      <c r="BP34" s="49"/>
      <c r="BQ34" s="49"/>
      <c r="BR34" s="49"/>
      <c r="BS34" s="49"/>
      <c r="BT34" s="49"/>
      <c r="BU34" s="50"/>
    </row>
    <row r="35" spans="1:74" s="118" customFormat="1" ht="14.25" thickBot="1">
      <c r="A35" s="154" t="s">
        <v>317</v>
      </c>
      <c r="B35" s="33">
        <f>SUM(B22:B31)</f>
        <v>6507700495</v>
      </c>
      <c r="C35" s="33">
        <f>SUM(C22:C31)</f>
        <v>6308602419.3999996</v>
      </c>
      <c r="D35" s="33">
        <f>SUM(D22:D31)</f>
        <v>6286986108.6400003</v>
      </c>
      <c r="E35" s="33">
        <f>资产资本表!E17</f>
        <v>1849602499.6399999</v>
      </c>
      <c r="F35" s="33">
        <f>资产资本表!F17</f>
        <v>1792450902.72</v>
      </c>
      <c r="G35" s="33">
        <f>资产资本表!G17</f>
        <v>1387195544.6099999</v>
      </c>
      <c r="H35" s="33">
        <f>资产资本表!H17</f>
        <v>1514732959.2</v>
      </c>
      <c r="I35" s="33">
        <f>资产资本表!I17</f>
        <v>1499492133.6400001</v>
      </c>
      <c r="J35" s="33">
        <f>资产资本表!J17</f>
        <v>1656358681.8400002</v>
      </c>
      <c r="K35" s="33">
        <f>资产资本表!K17</f>
        <v>1261242453.3200002</v>
      </c>
      <c r="L35" s="33">
        <f>资产资本表!L17</f>
        <v>1652159090.1100001</v>
      </c>
      <c r="M35" s="33">
        <f>资产资本表!M17</f>
        <v>1539516870.0600002</v>
      </c>
      <c r="N35" s="33">
        <f>资产资本表!N17</f>
        <v>1510633622.3099999</v>
      </c>
      <c r="O35" s="33">
        <f>资产资本表!O17</f>
        <v>1121183408.26</v>
      </c>
      <c r="P35" s="33">
        <f>资产资本表!P17</f>
        <v>1086391641.8600001</v>
      </c>
      <c r="Q35" s="33">
        <f>资产资本表!Q17</f>
        <v>1021953083.2800001</v>
      </c>
      <c r="R35" s="33">
        <f>资产资本表!R17</f>
        <v>985785694.81999993</v>
      </c>
      <c r="S35" s="33">
        <f>资产资本表!S17</f>
        <v>836529547.91999996</v>
      </c>
      <c r="T35" s="33">
        <f>资产资本表!T17</f>
        <v>895550444.64999998</v>
      </c>
      <c r="U35" s="33">
        <f>资产资本表!U17</f>
        <v>907982191.83000004</v>
      </c>
      <c r="V35" s="33">
        <f>资产资本表!V17</f>
        <v>1219667356.8800001</v>
      </c>
      <c r="W35" s="33">
        <f>资产资本表!W17</f>
        <v>1114598744.1800001</v>
      </c>
      <c r="X35" s="33">
        <f>资产资本表!X17</f>
        <v>1132314836.3599999</v>
      </c>
      <c r="Y35" s="33">
        <f>资产资本表!Y17</f>
        <v>1428163870.8199999</v>
      </c>
      <c r="Z35" s="33">
        <f>资产资本表!Z17</f>
        <v>1452877932.5900002</v>
      </c>
      <c r="AA35" s="33">
        <f>资产资本表!AA17</f>
        <v>1594835219.6399999</v>
      </c>
      <c r="AB35" s="33">
        <f>资产资本表!AB17</f>
        <v>1744188226.1199999</v>
      </c>
      <c r="AC35" s="33">
        <f>资产资本表!AC17</f>
        <v>1781600049.8700001</v>
      </c>
      <c r="AD35" s="33">
        <f>资产资本表!AD17</f>
        <v>1956252537.96</v>
      </c>
      <c r="AE35" s="33">
        <f>资产资本表!AE17</f>
        <v>2147678958.71</v>
      </c>
      <c r="AF35" s="33">
        <f>资产资本表!AF17</f>
        <v>2220014458.5100002</v>
      </c>
      <c r="AG35" s="33">
        <f>资产资本表!AG17</f>
        <v>2350417724.04</v>
      </c>
      <c r="AH35" s="33">
        <f>资产资本表!AH17</f>
        <v>248323725.44999999</v>
      </c>
      <c r="AI35" s="33">
        <f>资产资本表!AI17</f>
        <v>162967304.22</v>
      </c>
      <c r="AJ35" s="33">
        <f>资产资本表!AJ17</f>
        <v>86667925.920000002</v>
      </c>
      <c r="AK35" s="33">
        <f>资产资本表!AK17</f>
        <v>39443829.810000002</v>
      </c>
      <c r="AL35" s="33">
        <f>资产资本表!AL17</f>
        <v>41817588.009999998</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c r="A36" s="17"/>
    </row>
    <row r="37" spans="1:74" s="26" customFormat="1">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39813</v>
      </c>
      <c r="AN38" s="1">
        <v>39447</v>
      </c>
      <c r="AO38" s="1">
        <v>25569</v>
      </c>
      <c r="AP38" s="1">
        <v>39721</v>
      </c>
      <c r="AQ38" s="1">
        <v>39447</v>
      </c>
      <c r="AR38" s="1">
        <v>39082</v>
      </c>
      <c r="AS38" s="1">
        <v>25569</v>
      </c>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row>
    <row r="39" spans="1:74" s="48" customFormat="1">
      <c r="A39" s="46" t="s">
        <v>319</v>
      </c>
    </row>
    <row r="40" spans="1:74" s="26" customFormat="1">
      <c r="A40" s="17" t="s">
        <v>324</v>
      </c>
      <c r="B40" s="40">
        <v>121500000</v>
      </c>
      <c r="C40" s="40">
        <v>74250000</v>
      </c>
      <c r="D40" s="40">
        <v>0</v>
      </c>
      <c r="E40" s="40">
        <v>0</v>
      </c>
      <c r="F40" s="40">
        <v>0</v>
      </c>
      <c r="G40" s="40">
        <v>0</v>
      </c>
      <c r="H40" s="40">
        <v>0</v>
      </c>
      <c r="I40" s="40">
        <v>60000000</v>
      </c>
      <c r="J40" s="40">
        <v>0</v>
      </c>
      <c r="K40" s="40">
        <v>0</v>
      </c>
      <c r="L40" s="40">
        <v>0</v>
      </c>
      <c r="M40" s="40">
        <v>632949988.27999997</v>
      </c>
      <c r="N40" s="40">
        <v>0</v>
      </c>
      <c r="O40" s="40">
        <v>0</v>
      </c>
      <c r="P40" s="40">
        <v>0</v>
      </c>
      <c r="Q40" s="40">
        <v>20000000</v>
      </c>
      <c r="R40" s="40">
        <v>20000000</v>
      </c>
      <c r="S40" s="40">
        <v>0</v>
      </c>
      <c r="T40" s="40">
        <v>0</v>
      </c>
      <c r="U40" s="40">
        <v>20933950</v>
      </c>
      <c r="V40" s="40">
        <v>23392080</v>
      </c>
      <c r="W40" s="40">
        <v>23392080</v>
      </c>
      <c r="X40" s="40">
        <v>0</v>
      </c>
      <c r="Y40" s="40">
        <v>0</v>
      </c>
      <c r="Z40" s="40">
        <v>0</v>
      </c>
      <c r="AA40" s="40">
        <v>0</v>
      </c>
      <c r="AB40" s="40">
        <v>0</v>
      </c>
      <c r="AC40" s="40">
        <v>0</v>
      </c>
      <c r="AD40" s="40">
        <v>0</v>
      </c>
      <c r="AE40" s="40">
        <v>0</v>
      </c>
      <c r="AF40" s="40">
        <v>0</v>
      </c>
      <c r="AG40" s="40">
        <v>2128421000</v>
      </c>
      <c r="AH40" s="40">
        <v>0</v>
      </c>
      <c r="AI40" s="40">
        <v>0</v>
      </c>
      <c r="AJ40" s="40">
        <v>0</v>
      </c>
      <c r="AK40" s="40">
        <v>30977421.350000001</v>
      </c>
      <c r="AL40" s="40">
        <v>30977421.350000001</v>
      </c>
      <c r="AM40" s="40">
        <v>0</v>
      </c>
      <c r="AN40" s="40">
        <v>0</v>
      </c>
      <c r="AO40" s="40">
        <v>0</v>
      </c>
      <c r="AP40" s="40">
        <v>0</v>
      </c>
      <c r="AQ40" s="40">
        <v>26490701.399999999</v>
      </c>
      <c r="AR40" s="40">
        <v>0</v>
      </c>
      <c r="AS40" s="40">
        <v>0</v>
      </c>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row>
    <row r="41" spans="1:74" s="53" customFormat="1" ht="21.75" customHeight="1">
      <c r="A41" s="155" t="s">
        <v>579</v>
      </c>
      <c r="B41" s="53">
        <v>1419647033.29</v>
      </c>
      <c r="C41" s="53">
        <v>682396282.87</v>
      </c>
      <c r="D41" s="53">
        <v>73246783.790000007</v>
      </c>
      <c r="E41" s="53">
        <v>145261357.69999999</v>
      </c>
      <c r="I41" s="53">
        <v>101687635.14</v>
      </c>
      <c r="M41" s="53">
        <v>83653530</v>
      </c>
      <c r="Q41" s="53">
        <v>55781500</v>
      </c>
      <c r="U41" s="53">
        <v>83160000</v>
      </c>
    </row>
    <row r="42" spans="1:74" s="26" customFormat="1">
      <c r="A42" s="17" t="s">
        <v>322</v>
      </c>
      <c r="E42" s="26">
        <f t="shared" ref="E42:Y42" si="12">E40-E41</f>
        <v>-145261357.69999999</v>
      </c>
      <c r="F42" s="26">
        <f t="shared" si="12"/>
        <v>0</v>
      </c>
      <c r="G42" s="26">
        <f t="shared" si="12"/>
        <v>0</v>
      </c>
      <c r="H42" s="26">
        <f t="shared" si="12"/>
        <v>0</v>
      </c>
      <c r="I42" s="26">
        <f t="shared" si="12"/>
        <v>-41687635.140000001</v>
      </c>
      <c r="J42" s="26">
        <f t="shared" si="12"/>
        <v>0</v>
      </c>
      <c r="K42" s="26">
        <f t="shared" si="12"/>
        <v>0</v>
      </c>
      <c r="L42" s="26">
        <f t="shared" si="12"/>
        <v>0</v>
      </c>
      <c r="M42" s="26">
        <f t="shared" si="12"/>
        <v>549296458.27999997</v>
      </c>
      <c r="N42" s="26">
        <f t="shared" si="12"/>
        <v>0</v>
      </c>
      <c r="O42" s="26">
        <f t="shared" si="12"/>
        <v>0</v>
      </c>
      <c r="P42" s="26">
        <f t="shared" si="12"/>
        <v>0</v>
      </c>
      <c r="Q42" s="26">
        <f t="shared" si="12"/>
        <v>-35781500</v>
      </c>
      <c r="R42" s="26">
        <f t="shared" si="12"/>
        <v>20000000</v>
      </c>
      <c r="S42" s="26">
        <f t="shared" si="12"/>
        <v>0</v>
      </c>
      <c r="T42" s="26">
        <f t="shared" si="12"/>
        <v>0</v>
      </c>
      <c r="U42" s="26">
        <f t="shared" si="12"/>
        <v>-62226050</v>
      </c>
      <c r="V42" s="26">
        <f t="shared" si="12"/>
        <v>23392080</v>
      </c>
      <c r="W42" s="26">
        <f t="shared" si="12"/>
        <v>23392080</v>
      </c>
      <c r="X42" s="26">
        <f t="shared" si="12"/>
        <v>0</v>
      </c>
      <c r="Y42" s="26">
        <f t="shared" si="12"/>
        <v>0</v>
      </c>
      <c r="Z42" s="26">
        <f t="shared" ref="Z42:BQ42" si="13">Z40-Z41</f>
        <v>0</v>
      </c>
      <c r="AA42" s="26">
        <f t="shared" si="13"/>
        <v>0</v>
      </c>
      <c r="AB42" s="26">
        <f t="shared" si="13"/>
        <v>0</v>
      </c>
      <c r="AC42" s="26">
        <f t="shared" si="13"/>
        <v>0</v>
      </c>
      <c r="AD42" s="26">
        <f t="shared" si="13"/>
        <v>0</v>
      </c>
      <c r="AE42" s="26">
        <f t="shared" si="13"/>
        <v>0</v>
      </c>
      <c r="AF42" s="26">
        <f t="shared" si="13"/>
        <v>0</v>
      </c>
      <c r="AG42" s="26">
        <f t="shared" si="13"/>
        <v>2128421000</v>
      </c>
      <c r="AH42" s="26">
        <f t="shared" si="13"/>
        <v>0</v>
      </c>
      <c r="AI42" s="26">
        <f t="shared" si="13"/>
        <v>0</v>
      </c>
      <c r="AJ42" s="26">
        <f t="shared" si="13"/>
        <v>0</v>
      </c>
      <c r="AK42" s="26">
        <f t="shared" si="13"/>
        <v>30977421.350000001</v>
      </c>
      <c r="AL42" s="26">
        <f t="shared" si="13"/>
        <v>30977421.350000001</v>
      </c>
      <c r="AM42" s="26">
        <f t="shared" si="13"/>
        <v>0</v>
      </c>
      <c r="AN42" s="26">
        <f t="shared" si="13"/>
        <v>0</v>
      </c>
      <c r="AO42" s="26">
        <f t="shared" si="13"/>
        <v>0</v>
      </c>
      <c r="AP42" s="26">
        <f t="shared" si="13"/>
        <v>0</v>
      </c>
      <c r="AQ42" s="26">
        <f t="shared" si="13"/>
        <v>26490701.399999999</v>
      </c>
      <c r="AR42" s="26">
        <f t="shared" si="13"/>
        <v>0</v>
      </c>
      <c r="AS42" s="26">
        <f t="shared" si="13"/>
        <v>0</v>
      </c>
      <c r="AT42" s="26">
        <f t="shared" si="13"/>
        <v>0</v>
      </c>
      <c r="AU42" s="26">
        <f t="shared" si="13"/>
        <v>0</v>
      </c>
      <c r="AV42" s="26">
        <f t="shared" si="13"/>
        <v>0</v>
      </c>
      <c r="AW42" s="26">
        <f t="shared" si="13"/>
        <v>0</v>
      </c>
      <c r="AX42" s="26">
        <f t="shared" si="13"/>
        <v>0</v>
      </c>
      <c r="AY42" s="26">
        <f t="shared" si="13"/>
        <v>0</v>
      </c>
      <c r="AZ42" s="26">
        <f t="shared" si="13"/>
        <v>0</v>
      </c>
      <c r="BA42" s="26">
        <f t="shared" si="13"/>
        <v>0</v>
      </c>
      <c r="BB42" s="26">
        <f t="shared" si="13"/>
        <v>0</v>
      </c>
      <c r="BC42" s="26">
        <f t="shared" si="13"/>
        <v>0</v>
      </c>
      <c r="BD42" s="26">
        <f t="shared" si="13"/>
        <v>0</v>
      </c>
      <c r="BE42" s="26">
        <f t="shared" si="13"/>
        <v>0</v>
      </c>
      <c r="BF42" s="26">
        <f t="shared" si="13"/>
        <v>0</v>
      </c>
      <c r="BG42" s="26">
        <f t="shared" si="13"/>
        <v>0</v>
      </c>
      <c r="BH42" s="26">
        <f t="shared" si="13"/>
        <v>0</v>
      </c>
      <c r="BI42" s="26">
        <f t="shared" si="13"/>
        <v>0</v>
      </c>
      <c r="BJ42" s="26">
        <f t="shared" si="13"/>
        <v>0</v>
      </c>
      <c r="BK42" s="26">
        <f t="shared" si="13"/>
        <v>0</v>
      </c>
      <c r="BL42" s="26">
        <f t="shared" si="13"/>
        <v>0</v>
      </c>
      <c r="BM42" s="26">
        <f t="shared" si="13"/>
        <v>0</v>
      </c>
      <c r="BN42" s="26">
        <f t="shared" si="13"/>
        <v>0</v>
      </c>
      <c r="BO42" s="26">
        <f t="shared" si="13"/>
        <v>0</v>
      </c>
      <c r="BP42" s="26">
        <f t="shared" si="13"/>
        <v>0</v>
      </c>
      <c r="BQ42" s="26">
        <f t="shared" si="13"/>
        <v>0</v>
      </c>
      <c r="BR42" s="26">
        <f t="shared" ref="BR42:BV42" si="14">BR40-BR41</f>
        <v>0</v>
      </c>
      <c r="BS42" s="26">
        <f t="shared" si="14"/>
        <v>0</v>
      </c>
      <c r="BT42" s="26">
        <f t="shared" si="14"/>
        <v>0</v>
      </c>
      <c r="BU42" s="26">
        <f t="shared" si="14"/>
        <v>0</v>
      </c>
      <c r="BV42" s="26">
        <f t="shared" si="14"/>
        <v>0</v>
      </c>
    </row>
    <row r="43" spans="1:74" s="52" customFormat="1">
      <c r="A43" s="156" t="s">
        <v>321</v>
      </c>
    </row>
    <row r="44" spans="1:74" s="26" customFormat="1">
      <c r="A44" s="17" t="s">
        <v>325</v>
      </c>
      <c r="B44" s="40">
        <v>0</v>
      </c>
      <c r="C44" s="40">
        <v>0</v>
      </c>
      <c r="D44" s="40">
        <v>0</v>
      </c>
      <c r="E44" s="40">
        <v>0</v>
      </c>
      <c r="F44" s="40">
        <v>0</v>
      </c>
      <c r="G44" s="40">
        <v>0</v>
      </c>
      <c r="H44" s="40">
        <v>0</v>
      </c>
      <c r="I44" s="40">
        <v>0</v>
      </c>
      <c r="J44" s="40">
        <v>0</v>
      </c>
      <c r="K44" s="40">
        <v>0</v>
      </c>
      <c r="L44" s="40">
        <v>0</v>
      </c>
      <c r="M44" s="40">
        <v>600000000</v>
      </c>
      <c r="N44" s="40">
        <v>600000000</v>
      </c>
      <c r="O44" s="40">
        <v>0</v>
      </c>
      <c r="P44" s="40">
        <v>0</v>
      </c>
      <c r="Q44" s="40">
        <v>0</v>
      </c>
      <c r="R44" s="40">
        <v>0</v>
      </c>
      <c r="S44" s="40">
        <v>0</v>
      </c>
      <c r="T44" s="40">
        <v>0</v>
      </c>
      <c r="U44" s="40">
        <v>0</v>
      </c>
      <c r="V44" s="40">
        <v>0</v>
      </c>
      <c r="W44" s="40">
        <v>0</v>
      </c>
      <c r="X44" s="40">
        <v>0</v>
      </c>
      <c r="Y44" s="40">
        <v>0</v>
      </c>
      <c r="Z44" s="40">
        <v>0</v>
      </c>
      <c r="AA44" s="40">
        <v>0</v>
      </c>
      <c r="AB44" s="40">
        <v>0</v>
      </c>
      <c r="AC44" s="40">
        <v>0</v>
      </c>
      <c r="AD44" s="40">
        <v>0</v>
      </c>
      <c r="AE44" s="40">
        <v>0</v>
      </c>
      <c r="AF44" s="40">
        <v>0</v>
      </c>
      <c r="AG44" s="40">
        <v>20000000</v>
      </c>
      <c r="AH44" s="40">
        <v>20000000</v>
      </c>
      <c r="AI44" s="40">
        <v>20000000</v>
      </c>
      <c r="AJ44" s="40">
        <v>20000000</v>
      </c>
      <c r="AK44" s="40">
        <v>530000000</v>
      </c>
      <c r="AL44" s="40">
        <v>450000000</v>
      </c>
      <c r="AM44" s="40">
        <v>200000000</v>
      </c>
      <c r="AN44" s="40">
        <v>170000000</v>
      </c>
      <c r="AO44" s="40">
        <v>0</v>
      </c>
      <c r="AP44" s="26">
        <v>0</v>
      </c>
      <c r="AQ44" s="26">
        <v>0</v>
      </c>
      <c r="AR44" s="26">
        <v>0</v>
      </c>
      <c r="AS44" s="26">
        <v>0</v>
      </c>
    </row>
    <row r="45" spans="1:74" s="26" customFormat="1">
      <c r="A45" s="17" t="s">
        <v>323</v>
      </c>
      <c r="E45" s="26">
        <f>股权价值增加表!E53</f>
        <v>11213562.5</v>
      </c>
      <c r="F45" s="26">
        <f>股权价值增加表!F53</f>
        <v>0</v>
      </c>
      <c r="G45" s="26">
        <f>股权价值增加表!G53</f>
        <v>0</v>
      </c>
      <c r="H45" s="26">
        <f>股权价值增加表!H53</f>
        <v>0</v>
      </c>
      <c r="I45" s="26">
        <f>股权价值增加表!I53</f>
        <v>23049875</v>
      </c>
      <c r="J45" s="26">
        <f>股权价值增加表!J53</f>
        <v>0</v>
      </c>
      <c r="K45" s="26">
        <f>股权价值增加表!K53</f>
        <v>0</v>
      </c>
      <c r="L45" s="26">
        <f>股权价值增加表!L53</f>
        <v>0</v>
      </c>
      <c r="M45" s="26">
        <f>股权价值增加表!M53</f>
        <v>10867500</v>
      </c>
      <c r="N45" s="26">
        <f>股权价值增加表!N53</f>
        <v>0</v>
      </c>
      <c r="O45" s="26">
        <f>股权价值增加表!O53</f>
        <v>0</v>
      </c>
      <c r="P45" s="26">
        <f>股权价值增加表!P53</f>
        <v>0</v>
      </c>
      <c r="Q45" s="26">
        <f>股权价值增加表!Q53</f>
        <v>1036444.05</v>
      </c>
      <c r="R45" s="26">
        <f>股权价值增加表!R53</f>
        <v>0</v>
      </c>
      <c r="S45" s="26">
        <f>股权价值增加表!S53</f>
        <v>0</v>
      </c>
      <c r="T45" s="26">
        <f>股权价值增加表!T53</f>
        <v>0</v>
      </c>
      <c r="U45" s="26">
        <f>股权价值增加表!U53</f>
        <v>3895466.69</v>
      </c>
      <c r="V45" s="26">
        <f>股权价值增加表!V53</f>
        <v>0</v>
      </c>
      <c r="W45" s="26">
        <f>股权价值增加表!W53</f>
        <v>0</v>
      </c>
      <c r="X45" s="26">
        <f>股权价值增加表!X53</f>
        <v>0</v>
      </c>
      <c r="Y45" s="26">
        <f>股权价值增加表!Y53</f>
        <v>13643986</v>
      </c>
      <c r="Z45" s="26">
        <f>股权价值增加表!Z53</f>
        <v>0</v>
      </c>
      <c r="AA45" s="26">
        <f>股权价值增加表!AA53</f>
        <v>0</v>
      </c>
      <c r="AB45" s="26">
        <f>股权价值增加表!AB53</f>
        <v>0</v>
      </c>
      <c r="AC45" s="26">
        <f>股权价值增加表!AC53</f>
        <v>19981575.239999998</v>
      </c>
      <c r="AD45" s="26">
        <f>股权价值增加表!AD53</f>
        <v>0</v>
      </c>
      <c r="AE45" s="26">
        <f>股权价值增加表!AE53</f>
        <v>0</v>
      </c>
      <c r="AF45" s="26">
        <f>股权价值增加表!AF53</f>
        <v>0</v>
      </c>
      <c r="AG45" s="26">
        <f>股权价值增加表!AG53</f>
        <v>24895758</v>
      </c>
      <c r="AH45" s="26">
        <f>股权价值增加表!AH53</f>
        <v>0</v>
      </c>
      <c r="AI45" s="26">
        <f>股权价值增加表!AI53</f>
        <v>0</v>
      </c>
      <c r="AJ45" s="26">
        <f>股权价值增加表!AJ53</f>
        <v>0</v>
      </c>
      <c r="AK45" s="26">
        <f>股权价值增加表!AK53</f>
        <v>528481.9</v>
      </c>
      <c r="AL45" s="26">
        <f>股权价值增加表!AL53</f>
        <v>0</v>
      </c>
      <c r="AM45" s="26">
        <f>股权价值增加表!AM53</f>
        <v>0</v>
      </c>
      <c r="AN45" s="26">
        <f>股权价值增加表!AN53</f>
        <v>0</v>
      </c>
      <c r="AO45" s="26">
        <f>股权价值增加表!AO53</f>
        <v>2114040.12</v>
      </c>
      <c r="AP45" s="26">
        <f>股权价值增加表!AP53</f>
        <v>0</v>
      </c>
      <c r="AQ45" s="26">
        <f>股权价值增加表!AQ53</f>
        <v>0</v>
      </c>
      <c r="AR45" s="26">
        <f>股权价值增加表!AR53</f>
        <v>0</v>
      </c>
      <c r="AS45" s="26">
        <f>股权价值增加表!AS53</f>
        <v>0</v>
      </c>
      <c r="AT45" s="26">
        <f>股权价值增加表!AT53</f>
        <v>0</v>
      </c>
      <c r="AU45" s="26">
        <f>股权价值增加表!AU53</f>
        <v>0</v>
      </c>
      <c r="AV45" s="26">
        <f>股权价值增加表!AV53</f>
        <v>0</v>
      </c>
      <c r="AW45" s="26">
        <f>股权价值增加表!AW53</f>
        <v>0</v>
      </c>
      <c r="AX45" s="26">
        <f>股权价值增加表!AX53</f>
        <v>0</v>
      </c>
      <c r="AY45" s="26">
        <f>股权价值增加表!AY53</f>
        <v>0</v>
      </c>
      <c r="AZ45" s="26">
        <f>股权价值增加表!AZ53</f>
        <v>0</v>
      </c>
      <c r="BA45" s="26">
        <f>股权价值增加表!BA53</f>
        <v>0</v>
      </c>
      <c r="BB45" s="26">
        <f>股权价值增加表!BB53</f>
        <v>0</v>
      </c>
      <c r="BC45" s="26">
        <f>股权价值增加表!BC53</f>
        <v>0</v>
      </c>
      <c r="BD45" s="26">
        <f>股权价值增加表!BD53</f>
        <v>0</v>
      </c>
      <c r="BE45" s="26">
        <f>股权价值增加表!BE53</f>
        <v>0</v>
      </c>
      <c r="BF45" s="26">
        <f>股权价值增加表!BF53</f>
        <v>0</v>
      </c>
      <c r="BG45" s="26">
        <f>股权价值增加表!BG53</f>
        <v>0</v>
      </c>
      <c r="BH45" s="26">
        <f>股权价值增加表!BH53</f>
        <v>0</v>
      </c>
      <c r="BI45" s="26">
        <f>股权价值增加表!BI53</f>
        <v>0</v>
      </c>
      <c r="BJ45" s="26">
        <f>股权价值增加表!BJ53</f>
        <v>0</v>
      </c>
      <c r="BK45" s="26">
        <f>股权价值增加表!BK53</f>
        <v>0</v>
      </c>
      <c r="BL45" s="26">
        <f>股权价值增加表!BL53</f>
        <v>0</v>
      </c>
      <c r="BM45" s="26">
        <f>股权价值增加表!BM53</f>
        <v>0</v>
      </c>
      <c r="BN45" s="26">
        <f>股权价值增加表!BN53</f>
        <v>0</v>
      </c>
      <c r="BO45" s="26">
        <f>股权价值增加表!BO53</f>
        <v>0</v>
      </c>
      <c r="BP45" s="26">
        <f>股权价值增加表!BP53</f>
        <v>0</v>
      </c>
      <c r="BQ45" s="26">
        <f>股权价值增加表!BQ53</f>
        <v>0</v>
      </c>
      <c r="BR45" s="26">
        <f>股权价值增加表!BR53</f>
        <v>0</v>
      </c>
      <c r="BS45" s="26">
        <f>股权价值增加表!BS53</f>
        <v>0</v>
      </c>
      <c r="BT45" s="26">
        <f>股权价值增加表!BT53</f>
        <v>0</v>
      </c>
      <c r="BU45" s="26">
        <f>股权价值增加表!BU53</f>
        <v>0</v>
      </c>
      <c r="BV45" s="26">
        <f>股权价值增加表!BV53</f>
        <v>0</v>
      </c>
    </row>
    <row r="46" spans="1:74" s="26" customFormat="1">
      <c r="A46" s="17" t="s">
        <v>326</v>
      </c>
      <c r="B46" s="40">
        <v>0</v>
      </c>
      <c r="C46" s="40">
        <v>118750</v>
      </c>
      <c r="D46" s="40">
        <v>130625</v>
      </c>
      <c r="E46" s="40">
        <v>261250</v>
      </c>
      <c r="F46" s="40">
        <v>237500</v>
      </c>
      <c r="G46" s="40">
        <v>320625</v>
      </c>
      <c r="H46" s="40">
        <v>391875</v>
      </c>
      <c r="I46" s="40">
        <v>522500</v>
      </c>
      <c r="J46" s="40">
        <v>475000</v>
      </c>
      <c r="K46" s="40">
        <v>761250</v>
      </c>
      <c r="L46" s="40">
        <v>761250</v>
      </c>
      <c r="M46" s="40">
        <v>787500</v>
      </c>
      <c r="N46" s="40">
        <v>866250</v>
      </c>
      <c r="O46" s="40">
        <v>0</v>
      </c>
      <c r="P46" s="40">
        <v>0</v>
      </c>
      <c r="Q46" s="40">
        <v>0</v>
      </c>
      <c r="R46" s="40">
        <v>0</v>
      </c>
      <c r="S46" s="40">
        <v>33245.040000000001</v>
      </c>
      <c r="T46" s="40">
        <v>62578.29</v>
      </c>
      <c r="U46" s="40">
        <v>82133.73</v>
      </c>
      <c r="V46" s="40">
        <v>78222.460000000006</v>
      </c>
      <c r="W46" s="40">
        <v>115378.66</v>
      </c>
      <c r="X46" s="40">
        <v>154489.53</v>
      </c>
      <c r="Y46" s="40">
        <v>164267.03</v>
      </c>
      <c r="Z46" s="40">
        <v>253366.69</v>
      </c>
      <c r="AA46" s="40">
        <v>425230.18</v>
      </c>
      <c r="AB46" s="40">
        <v>501836.78</v>
      </c>
      <c r="AC46" s="40">
        <v>506694.25</v>
      </c>
      <c r="AD46" s="40">
        <v>522418.91</v>
      </c>
      <c r="AE46" s="40">
        <v>518770.79</v>
      </c>
      <c r="AF46" s="40">
        <v>610130.21</v>
      </c>
      <c r="AG46" s="40">
        <v>567249.11</v>
      </c>
      <c r="AH46" s="40">
        <v>582250</v>
      </c>
      <c r="AI46" s="40">
        <v>582250</v>
      </c>
      <c r="AJ46" s="40">
        <v>648200</v>
      </c>
      <c r="AK46" s="40">
        <v>0</v>
      </c>
      <c r="AL46" s="40">
        <v>0</v>
      </c>
      <c r="AM46" s="40">
        <v>0</v>
      </c>
      <c r="AN46" s="40"/>
      <c r="AO46" s="40"/>
      <c r="AP46" s="26">
        <v>0</v>
      </c>
      <c r="AQ46" s="26">
        <v>0</v>
      </c>
    </row>
    <row r="47" spans="1:74" s="26" customFormat="1">
      <c r="A47" s="17" t="s">
        <v>327</v>
      </c>
      <c r="B47" s="40">
        <v>200000000</v>
      </c>
      <c r="C47" s="40">
        <v>100000000</v>
      </c>
      <c r="D47" s="40">
        <v>100000000</v>
      </c>
      <c r="E47" s="40">
        <v>200000000</v>
      </c>
      <c r="F47" s="40">
        <v>200000000</v>
      </c>
      <c r="G47" s="40">
        <v>130000000</v>
      </c>
      <c r="H47" s="40">
        <v>100000000</v>
      </c>
      <c r="I47" s="40">
        <v>200000000</v>
      </c>
      <c r="J47" s="40">
        <v>200000000</v>
      </c>
      <c r="K47" s="40">
        <v>20000000</v>
      </c>
      <c r="L47" s="40">
        <v>20000000</v>
      </c>
      <c r="M47" s="40">
        <v>0</v>
      </c>
      <c r="N47" s="40">
        <v>0</v>
      </c>
      <c r="O47" s="40">
        <v>0</v>
      </c>
      <c r="P47" s="40">
        <v>0</v>
      </c>
      <c r="Q47" s="40">
        <v>30000000</v>
      </c>
      <c r="R47" s="40">
        <v>30000000</v>
      </c>
      <c r="S47" s="40">
        <v>20000000</v>
      </c>
      <c r="T47" s="40">
        <v>10000000</v>
      </c>
      <c r="U47" s="40">
        <v>40000000</v>
      </c>
      <c r="V47" s="40">
        <v>30000000</v>
      </c>
      <c r="W47" s="40">
        <v>20000000</v>
      </c>
      <c r="X47" s="40">
        <v>10000000</v>
      </c>
      <c r="Y47" s="40">
        <v>159500000</v>
      </c>
      <c r="Z47" s="40">
        <v>109500000</v>
      </c>
      <c r="AA47" s="40">
        <v>20000000</v>
      </c>
      <c r="AB47" s="40">
        <v>10000000</v>
      </c>
      <c r="AC47" s="40">
        <v>152500000</v>
      </c>
      <c r="AD47" s="40">
        <v>122000000</v>
      </c>
      <c r="AE47" s="40">
        <v>112000000</v>
      </c>
      <c r="AF47" s="40">
        <v>80000000</v>
      </c>
      <c r="AG47" s="40">
        <v>38000000</v>
      </c>
      <c r="AH47" s="40">
        <v>0</v>
      </c>
      <c r="AI47" s="40">
        <v>0</v>
      </c>
      <c r="AJ47" s="40">
        <v>0</v>
      </c>
      <c r="AK47" s="40">
        <v>330000000</v>
      </c>
      <c r="AL47" s="40">
        <v>330000000</v>
      </c>
      <c r="AM47" s="40">
        <v>140000000</v>
      </c>
      <c r="AN47" s="40">
        <v>173500000</v>
      </c>
      <c r="AO47" s="40">
        <v>0</v>
      </c>
      <c r="AP47" s="26">
        <v>1811941.3</v>
      </c>
      <c r="AQ47" s="26">
        <v>2246393.9700000002</v>
      </c>
      <c r="AR47" s="26">
        <v>0</v>
      </c>
      <c r="AS47" s="26">
        <v>0</v>
      </c>
    </row>
    <row r="48" spans="1:74" s="26" customFormat="1">
      <c r="A48" s="17" t="s">
        <v>607</v>
      </c>
      <c r="B48" s="40">
        <v>0</v>
      </c>
      <c r="C48" s="40">
        <v>0</v>
      </c>
      <c r="D48" s="40">
        <v>0</v>
      </c>
      <c r="E48" s="40">
        <v>0</v>
      </c>
      <c r="F48" s="40">
        <v>0</v>
      </c>
      <c r="G48" s="40">
        <v>0</v>
      </c>
      <c r="H48" s="40">
        <v>0</v>
      </c>
      <c r="I48" s="40">
        <v>0</v>
      </c>
      <c r="J48" s="40">
        <v>0</v>
      </c>
      <c r="K48" s="40">
        <v>0</v>
      </c>
      <c r="L48" s="40">
        <v>0</v>
      </c>
      <c r="M48" s="40">
        <v>0</v>
      </c>
      <c r="N48" s="40">
        <v>0</v>
      </c>
      <c r="O48" s="40">
        <v>0</v>
      </c>
      <c r="P48" s="40">
        <v>0</v>
      </c>
      <c r="Q48" s="40">
        <v>0</v>
      </c>
      <c r="R48" s="40">
        <v>0</v>
      </c>
      <c r="S48" s="40">
        <v>0</v>
      </c>
      <c r="T48" s="40">
        <v>0</v>
      </c>
      <c r="U48" s="40">
        <v>0</v>
      </c>
      <c r="V48" s="40">
        <v>0</v>
      </c>
      <c r="W48" s="40">
        <v>0</v>
      </c>
      <c r="X48" s="40">
        <v>0</v>
      </c>
      <c r="Y48" s="40">
        <v>0</v>
      </c>
      <c r="Z48" s="40">
        <v>0</v>
      </c>
      <c r="AA48" s="40">
        <v>0</v>
      </c>
      <c r="AB48" s="40">
        <v>0</v>
      </c>
      <c r="AC48" s="40">
        <v>0</v>
      </c>
      <c r="AD48" s="40">
        <v>0</v>
      </c>
      <c r="AE48" s="40">
        <v>0</v>
      </c>
      <c r="AF48" s="40">
        <v>0</v>
      </c>
      <c r="AG48" s="40">
        <v>0</v>
      </c>
      <c r="AH48" s="40">
        <v>0</v>
      </c>
      <c r="AI48" s="40">
        <v>0</v>
      </c>
      <c r="AJ48" s="40">
        <v>0</v>
      </c>
      <c r="AK48" s="40">
        <v>0</v>
      </c>
      <c r="AL48" s="40">
        <v>0</v>
      </c>
      <c r="AM48" s="40">
        <v>0</v>
      </c>
      <c r="AN48" s="40">
        <v>0</v>
      </c>
      <c r="AO48" s="40">
        <v>0</v>
      </c>
      <c r="AP48" s="26">
        <v>0</v>
      </c>
      <c r="AQ48" s="26">
        <v>0</v>
      </c>
      <c r="AR48" s="26">
        <v>0</v>
      </c>
      <c r="AS48" s="26">
        <v>0</v>
      </c>
    </row>
    <row r="49" spans="1:74" s="26" customFormat="1">
      <c r="A49" s="17" t="s">
        <v>608</v>
      </c>
      <c r="E49" s="26">
        <f>E44+E48-E45-E46-E47</f>
        <v>-211474812.5</v>
      </c>
      <c r="F49" s="26">
        <f t="shared" ref="F49:BQ49" si="15">F44+F48-F45-F46-F47</f>
        <v>-200237500</v>
      </c>
      <c r="G49" s="26">
        <f t="shared" si="15"/>
        <v>-130320625</v>
      </c>
      <c r="H49" s="26">
        <f t="shared" si="15"/>
        <v>-100391875</v>
      </c>
      <c r="I49" s="26">
        <f t="shared" si="15"/>
        <v>-223572375</v>
      </c>
      <c r="J49" s="26">
        <f t="shared" si="15"/>
        <v>-200475000</v>
      </c>
      <c r="K49" s="26">
        <f t="shared" si="15"/>
        <v>-20761250</v>
      </c>
      <c r="L49" s="26">
        <f t="shared" si="15"/>
        <v>-20761250</v>
      </c>
      <c r="M49" s="26">
        <f t="shared" si="15"/>
        <v>588345000</v>
      </c>
      <c r="N49" s="26">
        <f t="shared" si="15"/>
        <v>599133750</v>
      </c>
      <c r="O49" s="26">
        <f t="shared" si="15"/>
        <v>0</v>
      </c>
      <c r="P49" s="26">
        <f t="shared" si="15"/>
        <v>0</v>
      </c>
      <c r="Q49" s="26">
        <f t="shared" si="15"/>
        <v>-31036444.050000001</v>
      </c>
      <c r="R49" s="26">
        <f t="shared" si="15"/>
        <v>-30000000</v>
      </c>
      <c r="S49" s="26">
        <f t="shared" si="15"/>
        <v>-20033245.039999999</v>
      </c>
      <c r="T49" s="26">
        <f t="shared" si="15"/>
        <v>-10062578.289999999</v>
      </c>
      <c r="U49" s="26">
        <f t="shared" si="15"/>
        <v>-43977600.420000002</v>
      </c>
      <c r="V49" s="26">
        <f t="shared" si="15"/>
        <v>-30078222.460000001</v>
      </c>
      <c r="W49" s="26">
        <f t="shared" si="15"/>
        <v>-20115378.66</v>
      </c>
      <c r="X49" s="26">
        <f t="shared" si="15"/>
        <v>-10154489.529999999</v>
      </c>
      <c r="Y49" s="26">
        <f t="shared" si="15"/>
        <v>-173308253.03</v>
      </c>
      <c r="Z49" s="26">
        <f t="shared" si="15"/>
        <v>-109753366.69</v>
      </c>
      <c r="AA49" s="26">
        <f t="shared" si="15"/>
        <v>-20425230.18</v>
      </c>
      <c r="AB49" s="26">
        <f t="shared" si="15"/>
        <v>-10501836.779999999</v>
      </c>
      <c r="AC49" s="26">
        <f t="shared" si="15"/>
        <v>-172988269.49000001</v>
      </c>
      <c r="AD49" s="26">
        <f t="shared" si="15"/>
        <v>-122522418.91</v>
      </c>
      <c r="AE49" s="26">
        <f t="shared" si="15"/>
        <v>-112518770.79000001</v>
      </c>
      <c r="AF49" s="26">
        <f t="shared" si="15"/>
        <v>-80610130.209999993</v>
      </c>
      <c r="AG49" s="26">
        <f t="shared" si="15"/>
        <v>-43463007.109999999</v>
      </c>
      <c r="AH49" s="26">
        <f t="shared" si="15"/>
        <v>19417750</v>
      </c>
      <c r="AI49" s="26">
        <f t="shared" si="15"/>
        <v>19417750</v>
      </c>
      <c r="AJ49" s="26">
        <f t="shared" si="15"/>
        <v>19351800</v>
      </c>
      <c r="AK49" s="26">
        <f t="shared" si="15"/>
        <v>199471518.10000002</v>
      </c>
      <c r="AL49" s="26">
        <f t="shared" si="15"/>
        <v>120000000</v>
      </c>
      <c r="AM49" s="26">
        <f t="shared" si="15"/>
        <v>60000000</v>
      </c>
      <c r="AN49" s="26">
        <f t="shared" si="15"/>
        <v>-3500000</v>
      </c>
      <c r="AO49" s="26">
        <f t="shared" si="15"/>
        <v>-2114040.12</v>
      </c>
      <c r="AP49" s="26">
        <f t="shared" si="15"/>
        <v>-1811941.3</v>
      </c>
      <c r="AQ49" s="26">
        <f t="shared" si="15"/>
        <v>-2246393.9700000002</v>
      </c>
      <c r="AR49" s="26">
        <f t="shared" si="15"/>
        <v>0</v>
      </c>
      <c r="AS49" s="26">
        <f t="shared" si="15"/>
        <v>0</v>
      </c>
      <c r="AT49" s="26">
        <f t="shared" si="15"/>
        <v>0</v>
      </c>
      <c r="AU49" s="26">
        <f t="shared" si="15"/>
        <v>0</v>
      </c>
      <c r="AV49" s="26">
        <f t="shared" si="15"/>
        <v>0</v>
      </c>
      <c r="AW49" s="26">
        <f t="shared" si="15"/>
        <v>0</v>
      </c>
      <c r="AX49" s="26">
        <f t="shared" si="15"/>
        <v>0</v>
      </c>
      <c r="AY49" s="26">
        <f t="shared" si="15"/>
        <v>0</v>
      </c>
      <c r="AZ49" s="26">
        <f t="shared" si="15"/>
        <v>0</v>
      </c>
      <c r="BA49" s="26">
        <f t="shared" si="15"/>
        <v>0</v>
      </c>
      <c r="BB49" s="26">
        <f t="shared" si="15"/>
        <v>0</v>
      </c>
      <c r="BC49" s="26">
        <f t="shared" si="15"/>
        <v>0</v>
      </c>
      <c r="BD49" s="26">
        <f t="shared" si="15"/>
        <v>0</v>
      </c>
      <c r="BE49" s="26">
        <f t="shared" si="15"/>
        <v>0</v>
      </c>
      <c r="BF49" s="26">
        <f t="shared" si="15"/>
        <v>0</v>
      </c>
      <c r="BG49" s="26">
        <f t="shared" si="15"/>
        <v>0</v>
      </c>
      <c r="BH49" s="26">
        <f t="shared" si="15"/>
        <v>0</v>
      </c>
      <c r="BI49" s="26">
        <f t="shared" si="15"/>
        <v>0</v>
      </c>
      <c r="BJ49" s="26">
        <f t="shared" si="15"/>
        <v>0</v>
      </c>
      <c r="BK49" s="26">
        <f t="shared" si="15"/>
        <v>0</v>
      </c>
      <c r="BL49" s="26">
        <f t="shared" si="15"/>
        <v>0</v>
      </c>
      <c r="BM49" s="26">
        <f t="shared" si="15"/>
        <v>0</v>
      </c>
      <c r="BN49" s="26">
        <f t="shared" si="15"/>
        <v>0</v>
      </c>
      <c r="BO49" s="26">
        <f t="shared" si="15"/>
        <v>0</v>
      </c>
      <c r="BP49" s="26">
        <f t="shared" si="15"/>
        <v>0</v>
      </c>
      <c r="BQ49" s="26">
        <f t="shared" si="15"/>
        <v>0</v>
      </c>
      <c r="BR49" s="26">
        <f t="shared" ref="BR49:BV49" si="16">BR44+BR48-BR45-BR46-BR47</f>
        <v>0</v>
      </c>
      <c r="BS49" s="26">
        <f t="shared" si="16"/>
        <v>0</v>
      </c>
      <c r="BT49" s="26">
        <f t="shared" si="16"/>
        <v>0</v>
      </c>
      <c r="BU49" s="26">
        <f t="shared" si="16"/>
        <v>0</v>
      </c>
      <c r="BV49" s="26">
        <f t="shared" si="16"/>
        <v>0</v>
      </c>
    </row>
    <row r="50" spans="1:74" s="26" customFormat="1"/>
    <row r="51" spans="1:74" s="16" customFormat="1" ht="140.25" customHeight="1">
      <c r="A51" s="208" t="s">
        <v>647</v>
      </c>
      <c r="B51" s="209"/>
      <c r="C51" s="209"/>
      <c r="D51" s="209"/>
      <c r="E51" s="209"/>
      <c r="F51" s="209"/>
      <c r="G51" s="209"/>
      <c r="H51" s="209"/>
      <c r="I51" s="209"/>
      <c r="J51" s="209"/>
      <c r="K51" s="209"/>
      <c r="L51" s="209"/>
      <c r="M51" s="209"/>
      <c r="N51" s="209"/>
      <c r="O51" s="209"/>
      <c r="P51" s="209"/>
      <c r="Q51" s="209"/>
      <c r="R51" s="209"/>
      <c r="S51" s="209"/>
      <c r="T51" s="209"/>
      <c r="U51" s="209"/>
      <c r="V51" s="209"/>
      <c r="W51" s="209"/>
      <c r="X51" s="209"/>
      <c r="Y51" s="209"/>
      <c r="Z51" s="209"/>
      <c r="AA51" s="209"/>
      <c r="AB51" s="209"/>
      <c r="AC51" s="209"/>
      <c r="AD51" s="209"/>
      <c r="AE51" s="209"/>
      <c r="AF51" s="209"/>
      <c r="AG51" s="209"/>
      <c r="AH51" s="209"/>
      <c r="AI51" s="209"/>
      <c r="AJ51" s="209"/>
      <c r="AK51" s="209"/>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topLeftCell="A13" workbookViewId="0">
      <selection activeCell="AC21" sqref="AC21"/>
    </sheetView>
  </sheetViews>
  <sheetFormatPr defaultRowHeight="13.5"/>
  <cols>
    <col min="1" max="1" width="61.25" style="17" bestFit="1" customWidth="1"/>
    <col min="2" max="4" width="9.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7.25" hidden="1" customWidth="1"/>
    <col min="37" max="37" width="17.25" bestFit="1" customWidth="1"/>
    <col min="38" max="38" width="17.25" hidden="1" customWidth="1"/>
    <col min="39" max="39" width="9.5" bestFit="1" customWidth="1"/>
    <col min="40" max="40" width="17.25" bestFit="1" customWidth="1"/>
    <col min="41" max="42" width="17.25" hidden="1" customWidth="1"/>
    <col min="43" max="43" width="11.625" bestFit="1" customWidth="1"/>
    <col min="44" max="44" width="19.375" bestFit="1" customWidth="1"/>
    <col min="45" max="45" width="19.375" hidden="1" customWidth="1"/>
    <col min="46" max="73" width="19.375" bestFit="1" customWidth="1"/>
    <col min="74" max="74" width="8.5" bestFit="1" customWidth="1"/>
  </cols>
  <sheetData>
    <row r="1" spans="1:74">
      <c r="A1" s="17">
        <v>300144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8" customFormat="1">
      <c r="A2" s="46" t="s">
        <v>328</v>
      </c>
    </row>
    <row r="3" spans="1:74" s="26" customFormat="1">
      <c r="A3" s="17" t="s">
        <v>329</v>
      </c>
      <c r="B3" s="26">
        <f>平均资本成本表!E53</f>
        <v>0</v>
      </c>
      <c r="E3" s="26">
        <f>股权价值增加表!E53</f>
        <v>11213562.5</v>
      </c>
      <c r="F3" s="26">
        <f>股权价值增加表!F53</f>
        <v>0</v>
      </c>
      <c r="G3" s="26">
        <f>股权价值增加表!G53</f>
        <v>0</v>
      </c>
      <c r="H3" s="26">
        <f>股权价值增加表!H53</f>
        <v>0</v>
      </c>
      <c r="I3" s="26">
        <f>股权价值增加表!I53</f>
        <v>23049875</v>
      </c>
      <c r="J3" s="26">
        <f>股权价值增加表!J53</f>
        <v>0</v>
      </c>
      <c r="K3" s="26">
        <f>股权价值增加表!K53</f>
        <v>0</v>
      </c>
      <c r="L3" s="26">
        <f>股权价值增加表!L53</f>
        <v>0</v>
      </c>
      <c r="M3" s="26">
        <f>股权价值增加表!M53</f>
        <v>10867500</v>
      </c>
      <c r="N3" s="26">
        <f>股权价值增加表!N53</f>
        <v>0</v>
      </c>
      <c r="O3" s="26">
        <f>股权价值增加表!O53</f>
        <v>0</v>
      </c>
      <c r="P3" s="26">
        <f>股权价值增加表!P53</f>
        <v>0</v>
      </c>
      <c r="Q3" s="26">
        <f>股权价值增加表!Q53</f>
        <v>1036444.05</v>
      </c>
      <c r="R3" s="26">
        <f>股权价值增加表!R53</f>
        <v>0</v>
      </c>
      <c r="S3" s="26">
        <f>股权价值增加表!S53</f>
        <v>0</v>
      </c>
      <c r="T3" s="26">
        <f>股权价值增加表!T53</f>
        <v>0</v>
      </c>
      <c r="U3" s="26">
        <f>股权价值增加表!U53</f>
        <v>3895466.69</v>
      </c>
      <c r="V3" s="26">
        <f>股权价值增加表!V53</f>
        <v>0</v>
      </c>
      <c r="W3" s="26">
        <f>股权价值增加表!W53</f>
        <v>0</v>
      </c>
      <c r="X3" s="26">
        <f>股权价值增加表!X53</f>
        <v>0</v>
      </c>
      <c r="Y3" s="26">
        <f>股权价值增加表!Y53</f>
        <v>13643986</v>
      </c>
      <c r="Z3" s="26">
        <f>股权价值增加表!Z53</f>
        <v>0</v>
      </c>
      <c r="AA3" s="26">
        <f>股权价值增加表!AA53</f>
        <v>0</v>
      </c>
      <c r="AB3" s="26">
        <f>股权价值增加表!AB53</f>
        <v>0</v>
      </c>
      <c r="AC3" s="26">
        <f>股权价值增加表!AC53</f>
        <v>19981575.239999998</v>
      </c>
      <c r="AD3" s="26">
        <f>股权价值增加表!AD53</f>
        <v>0</v>
      </c>
      <c r="AE3" s="26">
        <f>股权价值增加表!AE53</f>
        <v>0</v>
      </c>
      <c r="AF3" s="26">
        <f>股权价值增加表!AF53</f>
        <v>0</v>
      </c>
      <c r="AG3" s="26">
        <f>股权价值增加表!AG53</f>
        <v>24895758</v>
      </c>
      <c r="AH3" s="26">
        <f>股权价值增加表!AH53</f>
        <v>0</v>
      </c>
      <c r="AI3" s="26">
        <f>股权价值增加表!AI53</f>
        <v>0</v>
      </c>
      <c r="AJ3" s="26">
        <f>股权价值增加表!AJ53</f>
        <v>0</v>
      </c>
      <c r="AK3" s="26">
        <f>股权价值增加表!AK53</f>
        <v>528481.9</v>
      </c>
      <c r="AL3" s="26">
        <f>股权价值增加表!AL53</f>
        <v>0</v>
      </c>
      <c r="AM3" s="26">
        <f>股权价值增加表!AM53</f>
        <v>0</v>
      </c>
      <c r="AN3" s="26">
        <f>股权价值增加表!AN53</f>
        <v>0</v>
      </c>
      <c r="AO3" s="26">
        <f>股权价值增加表!AO53</f>
        <v>2114040.12</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330</v>
      </c>
      <c r="E4" s="26">
        <f>资产资本表!E89</f>
        <v>200261250</v>
      </c>
      <c r="F4" s="26">
        <f>资产资本表!F89</f>
        <v>200237500</v>
      </c>
      <c r="G4" s="26">
        <f>资产资本表!G89</f>
        <v>270320625</v>
      </c>
      <c r="H4" s="26">
        <f>资产资本表!H89</f>
        <v>300391875</v>
      </c>
      <c r="I4" s="26">
        <f>资产资本表!I89</f>
        <v>400522500</v>
      </c>
      <c r="J4" s="26">
        <f>资产资本表!J89</f>
        <v>400475000</v>
      </c>
      <c r="K4" s="26">
        <f>资产资本表!K89</f>
        <v>580761250</v>
      </c>
      <c r="L4" s="26">
        <f>资产资本表!L89</f>
        <v>580761250</v>
      </c>
      <c r="M4" s="26">
        <f>资产资本表!M89</f>
        <v>600787500</v>
      </c>
      <c r="N4" s="26">
        <f>资产资本表!N89</f>
        <v>600866250</v>
      </c>
      <c r="O4" s="26">
        <f>资产资本表!O89</f>
        <v>0</v>
      </c>
      <c r="P4" s="26">
        <f>资产资本表!P89</f>
        <v>0</v>
      </c>
      <c r="Q4" s="26">
        <f>资产资本表!Q89</f>
        <v>0</v>
      </c>
      <c r="R4" s="26">
        <f>资产资本表!R89</f>
        <v>0</v>
      </c>
      <c r="S4" s="26">
        <f>资产资本表!S89</f>
        <v>10033245.039999999</v>
      </c>
      <c r="T4" s="26">
        <f>资产资本表!T89</f>
        <v>20062578.289999999</v>
      </c>
      <c r="U4" s="26">
        <f>资产资本表!U89</f>
        <v>30082133.73</v>
      </c>
      <c r="V4" s="26">
        <f>资产资本表!V89</f>
        <v>40078222.460000001</v>
      </c>
      <c r="W4" s="26">
        <f>资产资本表!W89</f>
        <v>50115378.659999996</v>
      </c>
      <c r="X4" s="26">
        <f>资产资本表!X89</f>
        <v>60154489.530000001</v>
      </c>
      <c r="Y4" s="26">
        <f>资产资本表!Y89</f>
        <v>70164267.030000001</v>
      </c>
      <c r="Z4" s="26">
        <f>资产资本表!Z89</f>
        <v>120253366.69</v>
      </c>
      <c r="AA4" s="26">
        <f>资产资本表!AA89</f>
        <v>209925230.18000001</v>
      </c>
      <c r="AB4" s="26">
        <f>资产资本表!AB89</f>
        <v>220001836.78</v>
      </c>
      <c r="AC4" s="26">
        <f>资产资本表!AC89</f>
        <v>230006694.25</v>
      </c>
      <c r="AD4" s="26">
        <f>资产资本表!AD89</f>
        <v>260522418.91</v>
      </c>
      <c r="AE4" s="26">
        <f>资产资本表!AE89</f>
        <v>270518770.79000002</v>
      </c>
      <c r="AF4" s="26">
        <f>资产资本表!AF89</f>
        <v>302610130.20999998</v>
      </c>
      <c r="AG4" s="26">
        <f>资产资本表!AG89</f>
        <v>382567249.11000001</v>
      </c>
      <c r="AH4" s="26">
        <f>资产资本表!AH89</f>
        <v>420582250</v>
      </c>
      <c r="AI4" s="26">
        <f>资产资本表!AI89</f>
        <v>420582250</v>
      </c>
      <c r="AJ4" s="26">
        <f>资产资本表!AJ89</f>
        <v>400648200</v>
      </c>
      <c r="AK4" s="26">
        <f>资产资本表!AK89</f>
        <v>200000000</v>
      </c>
      <c r="AL4" s="26">
        <f>资产资本表!AL89</f>
        <v>140000000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c r="A5" s="63" t="s">
        <v>334</v>
      </c>
      <c r="E5" s="63">
        <f>E3/((E4+I4)/2)</f>
        <v>3.7329779642009293E-2</v>
      </c>
      <c r="F5" s="63">
        <f t="shared" ref="F5:BQ5" si="0">F3/((F4+J4)/2)</f>
        <v>0</v>
      </c>
      <c r="G5" s="63">
        <f t="shared" si="0"/>
        <v>0</v>
      </c>
      <c r="H5" s="63">
        <f t="shared" si="0"/>
        <v>0</v>
      </c>
      <c r="I5" s="63">
        <f t="shared" si="0"/>
        <v>4.6039438335780128E-2</v>
      </c>
      <c r="J5" s="63">
        <f t="shared" si="0"/>
        <v>0</v>
      </c>
      <c r="K5" s="63">
        <f t="shared" si="0"/>
        <v>0</v>
      </c>
      <c r="L5" s="63">
        <f t="shared" si="0"/>
        <v>0</v>
      </c>
      <c r="M5" s="63">
        <f t="shared" si="0"/>
        <v>3.6177517008925783E-2</v>
      </c>
      <c r="N5" s="63">
        <f t="shared" si="0"/>
        <v>0</v>
      </c>
      <c r="O5" s="63">
        <f t="shared" si="0"/>
        <v>0</v>
      </c>
      <c r="P5" s="63">
        <f t="shared" si="0"/>
        <v>0</v>
      </c>
      <c r="Q5" s="63">
        <f t="shared" si="0"/>
        <v>6.8907615350860957E-2</v>
      </c>
      <c r="R5" s="63">
        <f t="shared" si="0"/>
        <v>0</v>
      </c>
      <c r="S5" s="63">
        <f t="shared" si="0"/>
        <v>0</v>
      </c>
      <c r="T5" s="63">
        <f t="shared" si="0"/>
        <v>0</v>
      </c>
      <c r="U5" s="63">
        <f t="shared" si="0"/>
        <v>7.771783646030625E-2</v>
      </c>
      <c r="V5" s="63">
        <f t="shared" si="0"/>
        <v>0</v>
      </c>
      <c r="W5" s="63">
        <f t="shared" si="0"/>
        <v>0</v>
      </c>
      <c r="X5" s="63">
        <f t="shared" si="0"/>
        <v>0</v>
      </c>
      <c r="Y5" s="63">
        <f t="shared" si="0"/>
        <v>9.0908100782426227E-2</v>
      </c>
      <c r="Z5" s="63">
        <f t="shared" si="0"/>
        <v>0</v>
      </c>
      <c r="AA5" s="63">
        <f t="shared" si="0"/>
        <v>0</v>
      </c>
      <c r="AB5" s="63">
        <f t="shared" si="0"/>
        <v>0</v>
      </c>
      <c r="AC5" s="63">
        <f t="shared" si="0"/>
        <v>6.523808417445906E-2</v>
      </c>
      <c r="AD5" s="63">
        <f t="shared" si="0"/>
        <v>0</v>
      </c>
      <c r="AE5" s="63">
        <f t="shared" si="0"/>
        <v>0</v>
      </c>
      <c r="AF5" s="63">
        <f t="shared" si="0"/>
        <v>0</v>
      </c>
      <c r="AG5" s="63">
        <f t="shared" si="0"/>
        <v>8.5469130089388862E-2</v>
      </c>
      <c r="AH5" s="63">
        <f t="shared" si="0"/>
        <v>0</v>
      </c>
      <c r="AI5" s="63">
        <f t="shared" si="0"/>
        <v>0</v>
      </c>
      <c r="AJ5" s="63">
        <f t="shared" si="0"/>
        <v>0</v>
      </c>
      <c r="AK5" s="63">
        <f t="shared" si="0"/>
        <v>5.2848190000000005E-3</v>
      </c>
      <c r="AL5" s="63">
        <f t="shared" si="0"/>
        <v>0</v>
      </c>
      <c r="AM5" s="63" t="e">
        <f t="shared" si="0"/>
        <v>#DIV/0!</v>
      </c>
      <c r="AN5" s="63" t="e">
        <f t="shared" si="0"/>
        <v>#DIV/0!</v>
      </c>
      <c r="AO5" s="63" t="e">
        <f t="shared" si="0"/>
        <v>#DIV/0!</v>
      </c>
      <c r="AP5" s="63" t="e">
        <f t="shared" si="0"/>
        <v>#DIV/0!</v>
      </c>
      <c r="AQ5" s="63" t="e">
        <f t="shared" si="0"/>
        <v>#DIV/0!</v>
      </c>
      <c r="AR5" s="63" t="e">
        <f t="shared" si="0"/>
        <v>#DIV/0!</v>
      </c>
      <c r="AS5" s="63" t="e">
        <f t="shared" si="0"/>
        <v>#DIV/0!</v>
      </c>
      <c r="AT5" s="63" t="e">
        <f t="shared" si="0"/>
        <v>#DIV/0!</v>
      </c>
      <c r="AU5" s="63" t="e">
        <f t="shared" si="0"/>
        <v>#DIV/0!</v>
      </c>
      <c r="AV5" s="63" t="e">
        <f t="shared" si="0"/>
        <v>#DIV/0!</v>
      </c>
      <c r="AW5" s="63" t="e">
        <f t="shared" si="0"/>
        <v>#DIV/0!</v>
      </c>
      <c r="AX5" s="63" t="e">
        <f t="shared" si="0"/>
        <v>#DIV/0!</v>
      </c>
      <c r="AY5" s="63" t="e">
        <f t="shared" si="0"/>
        <v>#DIV/0!</v>
      </c>
      <c r="AZ5" s="63" t="e">
        <f t="shared" si="0"/>
        <v>#DIV/0!</v>
      </c>
      <c r="BA5" s="63" t="e">
        <f t="shared" si="0"/>
        <v>#DIV/0!</v>
      </c>
      <c r="BB5" s="63" t="e">
        <f t="shared" si="0"/>
        <v>#DIV/0!</v>
      </c>
      <c r="BC5" s="63" t="e">
        <f t="shared" si="0"/>
        <v>#DIV/0!</v>
      </c>
      <c r="BD5" s="63" t="e">
        <f t="shared" si="0"/>
        <v>#DIV/0!</v>
      </c>
      <c r="BE5" s="63" t="e">
        <f t="shared" si="0"/>
        <v>#DIV/0!</v>
      </c>
      <c r="BF5" s="63" t="e">
        <f t="shared" si="0"/>
        <v>#DIV/0!</v>
      </c>
      <c r="BG5" s="63" t="e">
        <f t="shared" si="0"/>
        <v>#DIV/0!</v>
      </c>
      <c r="BH5" s="63" t="e">
        <f t="shared" si="0"/>
        <v>#DIV/0!</v>
      </c>
      <c r="BI5" s="63" t="e">
        <f t="shared" si="0"/>
        <v>#DIV/0!</v>
      </c>
      <c r="BJ5" s="63" t="e">
        <f t="shared" si="0"/>
        <v>#DIV/0!</v>
      </c>
      <c r="BK5" s="63" t="e">
        <f t="shared" si="0"/>
        <v>#DIV/0!</v>
      </c>
      <c r="BL5" s="63" t="e">
        <f t="shared" si="0"/>
        <v>#DIV/0!</v>
      </c>
      <c r="BM5" s="63" t="e">
        <f t="shared" si="0"/>
        <v>#DIV/0!</v>
      </c>
      <c r="BN5" s="63" t="e">
        <f t="shared" si="0"/>
        <v>#DIV/0!</v>
      </c>
      <c r="BO5" s="63" t="e">
        <f t="shared" si="0"/>
        <v>#DIV/0!</v>
      </c>
      <c r="BP5" s="63" t="e">
        <f t="shared" si="0"/>
        <v>#DIV/0!</v>
      </c>
      <c r="BQ5" s="63" t="e">
        <f t="shared" si="0"/>
        <v>#DIV/0!</v>
      </c>
      <c r="BR5" s="63" t="e">
        <f t="shared" ref="BR5:BV5" si="1">BR3/((BR4+BV4)/2)</f>
        <v>#DIV/0!</v>
      </c>
      <c r="BS5" s="63" t="e">
        <f t="shared" si="1"/>
        <v>#DIV/0!</v>
      </c>
      <c r="BT5" s="63" t="e">
        <f t="shared" si="1"/>
        <v>#DIV/0!</v>
      </c>
      <c r="BU5" s="63" t="e">
        <f t="shared" si="1"/>
        <v>#DIV/0!</v>
      </c>
      <c r="BV5" s="63" t="e">
        <f t="shared" si="1"/>
        <v>#DIV/0!</v>
      </c>
    </row>
    <row r="6" spans="1:74" s="63" customFormat="1">
      <c r="A6" s="63" t="s">
        <v>350</v>
      </c>
      <c r="E6" s="63">
        <f>股权价值增加表!E41</f>
        <v>0.17767805400020953</v>
      </c>
      <c r="F6" s="63">
        <f>股权价值增加表!F41</f>
        <v>0.17529821754986533</v>
      </c>
      <c r="G6" s="63">
        <f>股权价值增加表!G41</f>
        <v>0.16312528279956454</v>
      </c>
      <c r="H6" s="63">
        <f>股权价值增加表!H41</f>
        <v>0.17758708329524187</v>
      </c>
      <c r="I6" s="63">
        <f>股权价值增加表!I41</f>
        <v>0.21139289953065385</v>
      </c>
      <c r="J6" s="63">
        <f>股权价值增加表!J41</f>
        <v>0.2062488244605728</v>
      </c>
      <c r="K6" s="63">
        <f>股权价值增加表!K41</f>
        <v>0.20603946163810771</v>
      </c>
      <c r="L6" s="63">
        <f>股权价值增加表!L41</f>
        <v>0.22307088346348336</v>
      </c>
      <c r="M6" s="63">
        <f>股权价值增加表!M41</f>
        <v>0.21807099277580577</v>
      </c>
      <c r="N6" s="63">
        <f>股权价值增加表!N41</f>
        <v>0.22736896897445957</v>
      </c>
      <c r="O6" s="63">
        <f>股权价值增加表!O41</f>
        <v>0.2310964134432224</v>
      </c>
      <c r="P6" s="63">
        <f>股权价值增加表!P41</f>
        <v>0.22057154435613249</v>
      </c>
      <c r="Q6" s="63">
        <f>股权价值增加表!Q41</f>
        <v>0.25796107890497805</v>
      </c>
      <c r="R6" s="63">
        <f>股权价值增加表!R41</f>
        <v>0.25023337290639974</v>
      </c>
      <c r="S6" s="63">
        <f>股权价值增加表!S41</f>
        <v>0.25739784510926195</v>
      </c>
      <c r="T6" s="63">
        <f>股权价值增加表!T41</f>
        <v>0.24926427474283347</v>
      </c>
      <c r="U6" s="63">
        <f>股权价值增加表!U41</f>
        <v>0.26231601072350647</v>
      </c>
      <c r="V6" s="63">
        <f>股权价值增加表!V41</f>
        <v>0.24931242364358172</v>
      </c>
      <c r="W6" s="63">
        <f>股权价值增加表!W41</f>
        <v>0.24903254373211983</v>
      </c>
      <c r="X6" s="63">
        <f>股权价值增加表!X41</f>
        <v>0.25674669935593603</v>
      </c>
      <c r="Y6" s="63">
        <f>股权价值增加表!Y41</f>
        <v>0.24874998186833416</v>
      </c>
      <c r="Z6" s="63">
        <f>股权价值增加表!Z41</f>
        <v>0.25190760039167698</v>
      </c>
      <c r="AA6" s="63">
        <f>股权价值增加表!AA41</f>
        <v>0.25164930755076742</v>
      </c>
      <c r="AB6" s="63">
        <f>股权价值增加表!AB41</f>
        <v>0.25347982075955161</v>
      </c>
      <c r="AC6" s="63">
        <f>股权价值增加表!AC41</f>
        <v>0.25310706228112545</v>
      </c>
      <c r="AD6" s="63">
        <f>股权价值增加表!AD41</f>
        <v>0.25038945792117639</v>
      </c>
      <c r="AE6" s="63">
        <f>股权价值增加表!AE41</f>
        <v>0.25061441449614491</v>
      </c>
      <c r="AF6" s="63">
        <f>股权价值增加表!AF41</f>
        <v>0.29884581849870501</v>
      </c>
      <c r="AG6" s="63">
        <f>股权价值增加表!AG41</f>
        <v>0.25076358684988076</v>
      </c>
      <c r="AH6" s="63">
        <f>股权价值增加表!AH41</f>
        <v>0.24965717088128064</v>
      </c>
      <c r="AI6" s="63">
        <f>股权价值增加表!AI41</f>
        <v>0.24940936643799003</v>
      </c>
      <c r="AJ6" s="63">
        <f>股权价值增加表!AJ41</f>
        <v>0.29922486740007226</v>
      </c>
      <c r="AK6" s="63">
        <f>股权价值增加表!AK41</f>
        <v>0.24819251878358647</v>
      </c>
      <c r="AL6" s="63">
        <f>股权价值增加表!AL41</f>
        <v>0.2471490346307243</v>
      </c>
      <c r="AM6" s="63">
        <f>股权价值增加表!AM41</f>
        <v>0.25797971680915688</v>
      </c>
      <c r="AN6" s="63">
        <f>股权价值增加表!AN41</f>
        <v>0.1944992452430751</v>
      </c>
      <c r="AO6" s="63">
        <f>股权价值增加表!AO41</f>
        <v>0</v>
      </c>
      <c r="AP6" s="63">
        <f>股权价值增加表!AP41</f>
        <v>-26.921411546557955</v>
      </c>
      <c r="AQ6" s="63">
        <f>股权价值增加表!AQ41</f>
        <v>-89.871691374119806</v>
      </c>
      <c r="AR6" s="63">
        <f>股权价值增加表!AR41</f>
        <v>74.067398871895691</v>
      </c>
      <c r="AS6" s="63" t="e">
        <f>股权价值增加表!AS41</f>
        <v>#DIV/0!</v>
      </c>
      <c r="AT6" s="63">
        <f>股权价值增加表!AT41</f>
        <v>5.1332968378154469</v>
      </c>
      <c r="AU6" s="63">
        <f>股权价值增加表!AU41</f>
        <v>7.2924414182151729</v>
      </c>
      <c r="AV6" s="63">
        <f>股权价值增加表!AV41</f>
        <v>4.7146615153439262</v>
      </c>
      <c r="AW6" s="63">
        <f>股权价值增加表!AW41</f>
        <v>0.87180087503841486</v>
      </c>
      <c r="AX6" s="63">
        <f>股权价值增加表!AX41</f>
        <v>0.74447056790029142</v>
      </c>
      <c r="AY6" s="63">
        <f>股权价值增加表!AY41</f>
        <v>1.0451658867707241</v>
      </c>
      <c r="AZ6" s="63">
        <f>股权价值增加表!AZ41</f>
        <v>2.0551845510368487</v>
      </c>
      <c r="BA6" s="63">
        <f>股权价值增加表!BA41</f>
        <v>-2.4638497240987847</v>
      </c>
      <c r="BB6" s="63">
        <f>股权价值增加表!BB41</f>
        <v>-2.01752412620819</v>
      </c>
      <c r="BC6" s="63">
        <f>股权价值增加表!BC41</f>
        <v>-28.219198084406898</v>
      </c>
      <c r="BD6" s="63">
        <f>股权价值增加表!BD41</f>
        <v>1.668592578247527</v>
      </c>
      <c r="BE6" s="63">
        <f>股权价值增加表!BE41</f>
        <v>1.5286582897360992</v>
      </c>
      <c r="BF6" s="63">
        <f>股权价值增加表!BF41</f>
        <v>1.5408987587015193</v>
      </c>
      <c r="BG6" s="63">
        <f>股权价值增加表!BG41</f>
        <v>1.3820546251148127</v>
      </c>
      <c r="BH6" s="63">
        <f>股权价值增加表!BH41</f>
        <v>2.1220982625406397</v>
      </c>
      <c r="BI6" s="63">
        <f>股权价值增加表!BI41</f>
        <v>1.2930199499076394</v>
      </c>
      <c r="BJ6" s="63">
        <f>股权价值增加表!BJ41</f>
        <v>0.97118672925503446</v>
      </c>
      <c r="BK6" s="63">
        <f>股权价值增加表!BK41</f>
        <v>0.82762499243431464</v>
      </c>
      <c r="BL6" s="63">
        <f>股权价值增加表!BL41</f>
        <v>1.9097060621102897</v>
      </c>
      <c r="BM6" s="63">
        <f>股权价值增加表!BM41</f>
        <v>1.9621875617636653</v>
      </c>
      <c r="BN6" s="63">
        <f>股权价值增加表!BN41</f>
        <v>1.6537405499343196</v>
      </c>
      <c r="BO6" s="63">
        <f>股权价值增加表!BO41</f>
        <v>1.503350984455353</v>
      </c>
      <c r="BP6" s="63">
        <f>股权价值增加表!BP41</f>
        <v>1.6660992340809904</v>
      </c>
      <c r="BQ6" s="63">
        <f>股权价值增加表!BQ41</f>
        <v>2.7271567271639197</v>
      </c>
      <c r="BR6" s="63">
        <f>股权价值增加表!BR41</f>
        <v>1.33203395096035</v>
      </c>
      <c r="BS6" s="63">
        <f>股权价值增加表!BS41</f>
        <v>0.93999259928271384</v>
      </c>
      <c r="BT6" s="63">
        <f>股权价值增加表!BT41</f>
        <v>0.84977292824216455</v>
      </c>
      <c r="BU6" s="63">
        <f>股权价值增加表!BU41</f>
        <v>1.9961652323281276</v>
      </c>
    </row>
    <row r="7" spans="1:74" s="63" customFormat="1">
      <c r="A7" s="63" t="s">
        <v>331</v>
      </c>
      <c r="E7" s="63">
        <f>E5*(1-E6)</f>
        <v>3.0697097038960442E-2</v>
      </c>
      <c r="F7" s="63">
        <f t="shared" ref="F7:BQ7" si="2">F5*(1-F6)</f>
        <v>0</v>
      </c>
      <c r="G7" s="63">
        <f t="shared" si="2"/>
        <v>0</v>
      </c>
      <c r="H7" s="63">
        <f t="shared" si="2"/>
        <v>0</v>
      </c>
      <c r="I7" s="63">
        <f t="shared" si="2"/>
        <v>3.6307027973216825E-2</v>
      </c>
      <c r="J7" s="63">
        <f t="shared" si="2"/>
        <v>0</v>
      </c>
      <c r="K7" s="63">
        <f t="shared" si="2"/>
        <v>0</v>
      </c>
      <c r="L7" s="63">
        <f t="shared" si="2"/>
        <v>0</v>
      </c>
      <c r="M7" s="63">
        <f t="shared" si="2"/>
        <v>2.8288249958625739E-2</v>
      </c>
      <c r="N7" s="63">
        <f t="shared" si="2"/>
        <v>0</v>
      </c>
      <c r="O7" s="63">
        <f t="shared" si="2"/>
        <v>0</v>
      </c>
      <c r="P7" s="63">
        <f t="shared" si="2"/>
        <v>0</v>
      </c>
      <c r="Q7" s="63">
        <f t="shared" si="2"/>
        <v>5.1132132550183639E-2</v>
      </c>
      <c r="R7" s="63">
        <f t="shared" si="2"/>
        <v>0</v>
      </c>
      <c r="S7" s="63">
        <f t="shared" si="2"/>
        <v>0</v>
      </c>
      <c r="T7" s="63">
        <f t="shared" si="2"/>
        <v>0</v>
      </c>
      <c r="U7" s="63">
        <f t="shared" si="2"/>
        <v>5.7331203637976828E-2</v>
      </c>
      <c r="V7" s="63">
        <f t="shared" si="2"/>
        <v>0</v>
      </c>
      <c r="W7" s="63">
        <f t="shared" si="2"/>
        <v>0</v>
      </c>
      <c r="X7" s="63">
        <f t="shared" si="2"/>
        <v>0</v>
      </c>
      <c r="Y7" s="63">
        <f t="shared" si="2"/>
        <v>6.8294712361113008E-2</v>
      </c>
      <c r="Z7" s="63">
        <f t="shared" si="2"/>
        <v>0</v>
      </c>
      <c r="AA7" s="63">
        <f t="shared" si="2"/>
        <v>0</v>
      </c>
      <c r="AB7" s="63">
        <f t="shared" si="2"/>
        <v>0</v>
      </c>
      <c r="AC7" s="63">
        <f t="shared" si="2"/>
        <v>4.8725864340212949E-2</v>
      </c>
      <c r="AD7" s="63">
        <f t="shared" si="2"/>
        <v>0</v>
      </c>
      <c r="AE7" s="63">
        <f t="shared" si="2"/>
        <v>0</v>
      </c>
      <c r="AF7" s="63">
        <f t="shared" si="2"/>
        <v>0</v>
      </c>
      <c r="AG7" s="63">
        <f t="shared" si="2"/>
        <v>6.4036584463234639E-2</v>
      </c>
      <c r="AH7" s="63">
        <f t="shared" si="2"/>
        <v>0</v>
      </c>
      <c r="AI7" s="63">
        <f t="shared" si="2"/>
        <v>0</v>
      </c>
      <c r="AJ7" s="63">
        <f t="shared" si="2"/>
        <v>0</v>
      </c>
      <c r="AK7" s="63">
        <f t="shared" si="2"/>
        <v>3.9731664610746457E-3</v>
      </c>
      <c r="AL7" s="63">
        <f t="shared" si="2"/>
        <v>0</v>
      </c>
      <c r="AM7" s="63" t="e">
        <f t="shared" si="2"/>
        <v>#DIV/0!</v>
      </c>
      <c r="AN7" s="63" t="e">
        <f t="shared" si="2"/>
        <v>#DIV/0!</v>
      </c>
      <c r="AO7" s="63" t="e">
        <f t="shared" si="2"/>
        <v>#DIV/0!</v>
      </c>
      <c r="AP7" s="63" t="e">
        <f t="shared" si="2"/>
        <v>#DIV/0!</v>
      </c>
      <c r="AQ7" s="63" t="e">
        <f t="shared" si="2"/>
        <v>#DIV/0!</v>
      </c>
      <c r="AR7" s="63" t="e">
        <f t="shared" si="2"/>
        <v>#DIV/0!</v>
      </c>
      <c r="AS7" s="63" t="e">
        <f t="shared" si="2"/>
        <v>#DIV/0!</v>
      </c>
      <c r="AT7" s="63" t="e">
        <f t="shared" si="2"/>
        <v>#DIV/0!</v>
      </c>
      <c r="AU7" s="63" t="e">
        <f t="shared" si="2"/>
        <v>#DIV/0!</v>
      </c>
      <c r="AV7" s="63" t="e">
        <f t="shared" si="2"/>
        <v>#DIV/0!</v>
      </c>
      <c r="AW7" s="63" t="e">
        <f t="shared" si="2"/>
        <v>#DIV/0!</v>
      </c>
      <c r="AX7" s="63" t="e">
        <f t="shared" si="2"/>
        <v>#DIV/0!</v>
      </c>
      <c r="AY7" s="63" t="e">
        <f t="shared" si="2"/>
        <v>#DIV/0!</v>
      </c>
      <c r="AZ7" s="63" t="e">
        <f t="shared" si="2"/>
        <v>#DIV/0!</v>
      </c>
      <c r="BA7" s="63" t="e">
        <f t="shared" si="2"/>
        <v>#DIV/0!</v>
      </c>
      <c r="BB7" s="63" t="e">
        <f t="shared" si="2"/>
        <v>#DIV/0!</v>
      </c>
      <c r="BC7" s="63" t="e">
        <f t="shared" si="2"/>
        <v>#DIV/0!</v>
      </c>
      <c r="BD7" s="63" t="e">
        <f t="shared" si="2"/>
        <v>#DIV/0!</v>
      </c>
      <c r="BE7" s="63" t="e">
        <f t="shared" si="2"/>
        <v>#DIV/0!</v>
      </c>
      <c r="BF7" s="63" t="e">
        <f t="shared" si="2"/>
        <v>#DIV/0!</v>
      </c>
      <c r="BG7" s="63" t="e">
        <f t="shared" si="2"/>
        <v>#DIV/0!</v>
      </c>
      <c r="BH7" s="63" t="e">
        <f t="shared" si="2"/>
        <v>#DIV/0!</v>
      </c>
      <c r="BI7" s="63" t="e">
        <f t="shared" si="2"/>
        <v>#DIV/0!</v>
      </c>
      <c r="BJ7" s="63" t="e">
        <f t="shared" si="2"/>
        <v>#DIV/0!</v>
      </c>
      <c r="BK7" s="63" t="e">
        <f t="shared" si="2"/>
        <v>#DIV/0!</v>
      </c>
      <c r="BL7" s="63" t="e">
        <f t="shared" si="2"/>
        <v>#DIV/0!</v>
      </c>
      <c r="BM7" s="63" t="e">
        <f t="shared" si="2"/>
        <v>#DIV/0!</v>
      </c>
      <c r="BN7" s="63" t="e">
        <f t="shared" si="2"/>
        <v>#DIV/0!</v>
      </c>
      <c r="BO7" s="63" t="e">
        <f t="shared" si="2"/>
        <v>#DIV/0!</v>
      </c>
      <c r="BP7" s="63" t="e">
        <f t="shared" si="2"/>
        <v>#DIV/0!</v>
      </c>
      <c r="BQ7" s="63" t="e">
        <f t="shared" si="2"/>
        <v>#DIV/0!</v>
      </c>
      <c r="BR7" s="63" t="e">
        <f>BR5*(1-BR6)</f>
        <v>#DIV/0!</v>
      </c>
      <c r="BS7" s="63" t="e">
        <f>BS5*(1-BS6)</f>
        <v>#DIV/0!</v>
      </c>
      <c r="BT7" s="63" t="e">
        <f>BT5*(1-BT6)</f>
        <v>#DIV/0!</v>
      </c>
      <c r="BU7" s="63" t="e">
        <f>BU5*(1-BU6)</f>
        <v>#DIV/0!</v>
      </c>
      <c r="BV7" s="63" t="e">
        <f>BV5*(1-BV6)</f>
        <v>#DIV/0!</v>
      </c>
    </row>
    <row r="8" spans="1:74" s="26" customFormat="1">
      <c r="A8" s="17" t="s">
        <v>332</v>
      </c>
      <c r="E8" s="26">
        <f>资产资本表!E107</f>
        <v>7477779042.04</v>
      </c>
      <c r="F8" s="26">
        <f>资产资本表!F107</f>
        <v>7346960843.5299997</v>
      </c>
      <c r="G8" s="26">
        <f>资产资本表!G107</f>
        <v>6950303257.79</v>
      </c>
      <c r="H8" s="26">
        <f>资产资本表!H107</f>
        <v>6809884547.1000004</v>
      </c>
      <c r="I8" s="26">
        <f>资产资本表!I107</f>
        <v>6561448212.5</v>
      </c>
      <c r="J8" s="26">
        <f>资产资本表!J107</f>
        <v>6375746680.0299997</v>
      </c>
      <c r="K8" s="26">
        <f>资产资本表!K107</f>
        <v>6034983367.2700005</v>
      </c>
      <c r="L8" s="26">
        <f>资产资本表!L107</f>
        <v>5894472640.6599998</v>
      </c>
      <c r="M8" s="26">
        <f>资产资本表!M107</f>
        <v>5714054241.0999994</v>
      </c>
      <c r="N8" s="26">
        <f>资产资本表!N107</f>
        <v>4996029549.4800005</v>
      </c>
      <c r="O8" s="26">
        <f>资产资本表!O107</f>
        <v>3736919889.21</v>
      </c>
      <c r="P8" s="26">
        <f>资产资本表!P107</f>
        <v>3608956163.8499999</v>
      </c>
      <c r="Q8" s="26">
        <f>资产资本表!Q107</f>
        <v>3514348139.1700001</v>
      </c>
      <c r="R8" s="26">
        <f>资产资本表!R107</f>
        <v>3468348851.6599998</v>
      </c>
      <c r="S8" s="26">
        <f>资产资本表!S107</f>
        <v>3301696612.6900001</v>
      </c>
      <c r="T8" s="26">
        <f>资产资本表!T107</f>
        <v>3233054321.5300002</v>
      </c>
      <c r="U8" s="26">
        <f>资产资本表!U107</f>
        <v>3182351109.5500002</v>
      </c>
      <c r="V8" s="26">
        <f>资产资本表!V107</f>
        <v>3123425916.3600001</v>
      </c>
      <c r="W8" s="26">
        <f>资产资本表!W107</f>
        <v>3008332106.3799996</v>
      </c>
      <c r="X8" s="26">
        <f>资产资本表!X107</f>
        <v>2979772636.0699997</v>
      </c>
      <c r="Y8" s="26">
        <f>资产资本表!Y107</f>
        <v>2932489543.6699996</v>
      </c>
      <c r="Z8" s="26">
        <f>资产资本表!Z107</f>
        <v>2848128733.9000001</v>
      </c>
      <c r="AA8" s="26">
        <f>资产资本表!AA107</f>
        <v>2757878280.0100002</v>
      </c>
      <c r="AB8" s="26">
        <f>资产资本表!AB107</f>
        <v>2745360343.7600002</v>
      </c>
      <c r="AC8" s="26">
        <f>资产资本表!AC107</f>
        <v>2704458292.2399998</v>
      </c>
      <c r="AD8" s="26">
        <f>资产资本表!AD107</f>
        <v>2672656786.1900001</v>
      </c>
      <c r="AE8" s="26">
        <f>资产资本表!AE107</f>
        <v>2586611041.4499998</v>
      </c>
      <c r="AF8" s="26">
        <f>资产资本表!AF107</f>
        <v>2559221388.8499999</v>
      </c>
      <c r="AG8" s="26">
        <f>资产资本表!AG107</f>
        <v>2532639722.4200001</v>
      </c>
      <c r="AH8" s="26">
        <f>资产资本表!AH107</f>
        <v>384442846.82999998</v>
      </c>
      <c r="AI8" s="26">
        <f>资产资本表!AI107</f>
        <v>311964600.76999998</v>
      </c>
      <c r="AJ8" s="26">
        <f>资产资本表!AJ107</f>
        <v>266080793.58000001</v>
      </c>
      <c r="AK8" s="26">
        <f>资产资本表!AK107</f>
        <v>175559966.52000001</v>
      </c>
      <c r="AL8" s="26">
        <f>资产资本表!AL107</f>
        <v>129529844.64</v>
      </c>
      <c r="AM8" s="26">
        <f>资产资本表!AM107</f>
        <v>0</v>
      </c>
      <c r="AN8" s="26">
        <f>资产资本表!AN107</f>
        <v>238736715.93000001</v>
      </c>
      <c r="AO8" s="26">
        <f>资产资本表!AO107</f>
        <v>174139245.78</v>
      </c>
      <c r="AP8" s="26">
        <f>资产资本表!AP107</f>
        <v>106511976.33</v>
      </c>
      <c r="AQ8" s="26">
        <f>资产资本表!AQ107</f>
        <v>0</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c r="A9" s="63" t="s">
        <v>349</v>
      </c>
      <c r="E9" s="63">
        <f>$E$16</f>
        <v>0.08</v>
      </c>
      <c r="F9" s="63">
        <f t="shared" ref="F9:BQ9" si="3">$E$16</f>
        <v>0.08</v>
      </c>
      <c r="G9" s="63">
        <f t="shared" si="3"/>
        <v>0.08</v>
      </c>
      <c r="H9" s="63">
        <f t="shared" si="3"/>
        <v>0.08</v>
      </c>
      <c r="I9" s="63">
        <f t="shared" si="3"/>
        <v>0.08</v>
      </c>
      <c r="J9" s="63">
        <f t="shared" si="3"/>
        <v>0.08</v>
      </c>
      <c r="K9" s="63">
        <f t="shared" si="3"/>
        <v>0.08</v>
      </c>
      <c r="L9" s="63">
        <f t="shared" si="3"/>
        <v>0.08</v>
      </c>
      <c r="M9" s="63">
        <f t="shared" si="3"/>
        <v>0.08</v>
      </c>
      <c r="N9" s="63">
        <f t="shared" si="3"/>
        <v>0.08</v>
      </c>
      <c r="O9" s="63">
        <f t="shared" si="3"/>
        <v>0.08</v>
      </c>
      <c r="P9" s="63">
        <f t="shared" si="3"/>
        <v>0.08</v>
      </c>
      <c r="Q9" s="63">
        <f t="shared" si="3"/>
        <v>0.08</v>
      </c>
      <c r="R9" s="63">
        <f t="shared" si="3"/>
        <v>0.08</v>
      </c>
      <c r="S9" s="63">
        <f t="shared" si="3"/>
        <v>0.08</v>
      </c>
      <c r="T9" s="63">
        <f t="shared" si="3"/>
        <v>0.08</v>
      </c>
      <c r="U9" s="63">
        <f t="shared" si="3"/>
        <v>0.08</v>
      </c>
      <c r="V9" s="63">
        <f t="shared" si="3"/>
        <v>0.08</v>
      </c>
      <c r="W9" s="63">
        <f t="shared" si="3"/>
        <v>0.08</v>
      </c>
      <c r="X9" s="63">
        <f t="shared" si="3"/>
        <v>0.08</v>
      </c>
      <c r="Y9" s="63">
        <f t="shared" si="3"/>
        <v>0.08</v>
      </c>
      <c r="Z9" s="63">
        <f t="shared" si="3"/>
        <v>0.08</v>
      </c>
      <c r="AA9" s="63">
        <f t="shared" si="3"/>
        <v>0.08</v>
      </c>
      <c r="AB9" s="63">
        <f t="shared" si="3"/>
        <v>0.08</v>
      </c>
      <c r="AC9" s="63">
        <f t="shared" si="3"/>
        <v>0.08</v>
      </c>
      <c r="AD9" s="63">
        <f t="shared" si="3"/>
        <v>0.08</v>
      </c>
      <c r="AE9" s="63">
        <f t="shared" si="3"/>
        <v>0.08</v>
      </c>
      <c r="AF9" s="63">
        <f t="shared" si="3"/>
        <v>0.08</v>
      </c>
      <c r="AG9" s="63">
        <f t="shared" si="3"/>
        <v>0.08</v>
      </c>
      <c r="AH9" s="63">
        <f t="shared" si="3"/>
        <v>0.08</v>
      </c>
      <c r="AI9" s="63">
        <f t="shared" si="3"/>
        <v>0.08</v>
      </c>
      <c r="AJ9" s="63">
        <f t="shared" si="3"/>
        <v>0.08</v>
      </c>
      <c r="AK9" s="63">
        <f t="shared" si="3"/>
        <v>0.08</v>
      </c>
      <c r="AL9" s="63">
        <f t="shared" si="3"/>
        <v>0.08</v>
      </c>
      <c r="AM9" s="63">
        <f t="shared" si="3"/>
        <v>0.08</v>
      </c>
      <c r="AN9" s="63">
        <f t="shared" si="3"/>
        <v>0.08</v>
      </c>
      <c r="AO9" s="63">
        <f t="shared" si="3"/>
        <v>0.08</v>
      </c>
      <c r="AP9" s="63">
        <f t="shared" si="3"/>
        <v>0.08</v>
      </c>
      <c r="AQ9" s="63">
        <f t="shared" si="3"/>
        <v>0.08</v>
      </c>
      <c r="AR9" s="63">
        <f t="shared" si="3"/>
        <v>0.08</v>
      </c>
      <c r="AS9" s="63">
        <f t="shared" si="3"/>
        <v>0.08</v>
      </c>
      <c r="AT9" s="63">
        <f t="shared" si="3"/>
        <v>0.08</v>
      </c>
      <c r="AU9" s="63">
        <f t="shared" si="3"/>
        <v>0.08</v>
      </c>
      <c r="AV9" s="63">
        <f t="shared" si="3"/>
        <v>0.08</v>
      </c>
      <c r="AW9" s="63">
        <f t="shared" si="3"/>
        <v>0.08</v>
      </c>
      <c r="AX9" s="63">
        <f t="shared" si="3"/>
        <v>0.08</v>
      </c>
      <c r="AY9" s="63">
        <f t="shared" si="3"/>
        <v>0.08</v>
      </c>
      <c r="AZ9" s="63">
        <f t="shared" si="3"/>
        <v>0.08</v>
      </c>
      <c r="BA9" s="63">
        <f t="shared" si="3"/>
        <v>0.08</v>
      </c>
      <c r="BB9" s="63">
        <f t="shared" si="3"/>
        <v>0.08</v>
      </c>
      <c r="BC9" s="63">
        <f t="shared" si="3"/>
        <v>0.08</v>
      </c>
      <c r="BD9" s="63">
        <f t="shared" si="3"/>
        <v>0.08</v>
      </c>
      <c r="BE9" s="63">
        <f t="shared" si="3"/>
        <v>0.08</v>
      </c>
      <c r="BF9" s="63">
        <f t="shared" si="3"/>
        <v>0.08</v>
      </c>
      <c r="BG9" s="63">
        <f t="shared" si="3"/>
        <v>0.08</v>
      </c>
      <c r="BH9" s="63">
        <f t="shared" si="3"/>
        <v>0.08</v>
      </c>
      <c r="BI9" s="63">
        <f t="shared" si="3"/>
        <v>0.08</v>
      </c>
      <c r="BJ9" s="63">
        <f t="shared" si="3"/>
        <v>0.08</v>
      </c>
      <c r="BK9" s="63">
        <f t="shared" si="3"/>
        <v>0.08</v>
      </c>
      <c r="BL9" s="63">
        <f t="shared" si="3"/>
        <v>0.08</v>
      </c>
      <c r="BM9" s="63">
        <f t="shared" si="3"/>
        <v>0.08</v>
      </c>
      <c r="BN9" s="63">
        <f t="shared" si="3"/>
        <v>0.08</v>
      </c>
      <c r="BO9" s="63">
        <f t="shared" si="3"/>
        <v>0.08</v>
      </c>
      <c r="BP9" s="63">
        <f t="shared" si="3"/>
        <v>0.08</v>
      </c>
      <c r="BQ9" s="63">
        <f t="shared" si="3"/>
        <v>0.08</v>
      </c>
      <c r="BR9" s="63">
        <f>$E$16</f>
        <v>0.08</v>
      </c>
      <c r="BS9" s="63">
        <f>$E$16</f>
        <v>0.08</v>
      </c>
      <c r="BT9" s="63">
        <f>$E$16</f>
        <v>0.08</v>
      </c>
      <c r="BU9" s="63">
        <f>$E$16</f>
        <v>0.08</v>
      </c>
      <c r="BV9" s="63">
        <f>$E$16</f>
        <v>0.08</v>
      </c>
    </row>
    <row r="10" spans="1:74" s="26" customFormat="1">
      <c r="A10" s="17" t="s">
        <v>333</v>
      </c>
      <c r="E10" s="26">
        <f>资产资本表!E70</f>
        <v>7685709064.1299992</v>
      </c>
      <c r="F10" s="26">
        <f>资产资本表!F70</f>
        <v>7547198343.5299997</v>
      </c>
      <c r="G10" s="26">
        <f>资产资本表!G70</f>
        <v>7220623882.7900009</v>
      </c>
      <c r="H10" s="26">
        <f>资产资本表!H70</f>
        <v>7120276422.1000004</v>
      </c>
      <c r="I10" s="26">
        <f>资产资本表!I70</f>
        <v>6961970712.5</v>
      </c>
      <c r="J10" s="26">
        <f>资产资本表!J70</f>
        <v>6776221680.0299997</v>
      </c>
      <c r="K10" s="26">
        <f>资产资本表!K70</f>
        <v>6615744617.2700005</v>
      </c>
      <c r="L10" s="26">
        <f>资产资本表!L70</f>
        <v>6483513890.6600018</v>
      </c>
      <c r="M10" s="26">
        <f>资产资本表!M70</f>
        <v>6314841741.0999985</v>
      </c>
      <c r="N10" s="26">
        <f>资产资本表!N70</f>
        <v>5596895799.4799986</v>
      </c>
      <c r="O10" s="26">
        <f>资产资本表!O70</f>
        <v>3736919889.21</v>
      </c>
      <c r="P10" s="26">
        <f>资产资本表!P70</f>
        <v>3609956163.8499999</v>
      </c>
      <c r="Q10" s="26">
        <f>资产资本表!Q70</f>
        <v>3514348139.1700001</v>
      </c>
      <c r="R10" s="26">
        <f>资产资本表!R70</f>
        <v>3468348851.6599998</v>
      </c>
      <c r="S10" s="26">
        <f>资产资本表!S70</f>
        <v>3311729857.7299995</v>
      </c>
      <c r="T10" s="26">
        <f>资产资本表!T70</f>
        <v>3253116899.8200002</v>
      </c>
      <c r="U10" s="26">
        <f>资产资本表!U70</f>
        <v>3212433243.2800002</v>
      </c>
      <c r="V10" s="26">
        <f>资产资本表!V70</f>
        <v>3163504138.8199997</v>
      </c>
      <c r="W10" s="26">
        <f>资产资本表!W70</f>
        <v>3058447485.04</v>
      </c>
      <c r="X10" s="26">
        <f>资产资本表!X70</f>
        <v>3039927125.5999999</v>
      </c>
      <c r="Y10" s="26">
        <f>资产资本表!Y70</f>
        <v>3002653810.6999998</v>
      </c>
      <c r="Z10" s="26">
        <f>资产资本表!Z70</f>
        <v>2968382100.5900002</v>
      </c>
      <c r="AA10" s="26">
        <f>资产资本表!AA70</f>
        <v>2967803510.1899996</v>
      </c>
      <c r="AB10" s="26">
        <f>资产资本表!AB70</f>
        <v>2965362180.54</v>
      </c>
      <c r="AC10" s="26">
        <f>资产资本表!AC70</f>
        <v>2934464986.4900002</v>
      </c>
      <c r="AD10" s="26">
        <f>资产资本表!AD70</f>
        <v>2933179205.0999999</v>
      </c>
      <c r="AE10" s="26">
        <f>资产资本表!AE70</f>
        <v>2857129812.2400002</v>
      </c>
      <c r="AF10" s="26">
        <f>资产资本表!AF70</f>
        <v>2861831519.0600004</v>
      </c>
      <c r="AG10" s="26">
        <f>资产资本表!AG70</f>
        <v>2915206971.5299997</v>
      </c>
      <c r="AH10" s="26">
        <f>资产资本表!AH70</f>
        <v>805025096.82999992</v>
      </c>
      <c r="AI10" s="26">
        <f>资产资本表!AI70</f>
        <v>732546850.7700001</v>
      </c>
      <c r="AJ10" s="26">
        <f>资产资本表!AJ70</f>
        <v>666728993.57999992</v>
      </c>
      <c r="AK10" s="26">
        <f>资产资本表!AK70</f>
        <v>378709966.51999998</v>
      </c>
      <c r="AL10" s="26">
        <f>资产资本表!AL70</f>
        <v>276817344.63999999</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c r="A11" s="17" t="s">
        <v>351</v>
      </c>
      <c r="E11" s="63">
        <f>E4/E10</f>
        <v>2.6056314170756219E-2</v>
      </c>
      <c r="F11" s="63">
        <f t="shared" ref="F11:BQ11" si="4">F4/F10</f>
        <v>2.6531368447691318E-2</v>
      </c>
      <c r="G11" s="63">
        <f t="shared" si="4"/>
        <v>3.7437294808319241E-2</v>
      </c>
      <c r="H11" s="63">
        <f t="shared" si="4"/>
        <v>4.2188232196665856E-2</v>
      </c>
      <c r="I11" s="63">
        <f t="shared" si="4"/>
        <v>5.7530046669238985E-2</v>
      </c>
      <c r="J11" s="63">
        <f t="shared" si="4"/>
        <v>5.9100044082121439E-2</v>
      </c>
      <c r="K11" s="63">
        <f t="shared" si="4"/>
        <v>8.7784714132398328E-2</v>
      </c>
      <c r="L11" s="63">
        <f t="shared" si="4"/>
        <v>8.9575076076667481E-2</v>
      </c>
      <c r="M11" s="63">
        <f t="shared" si="4"/>
        <v>9.5138963830207923E-2</v>
      </c>
      <c r="N11" s="63">
        <f t="shared" si="4"/>
        <v>0.10735705496890362</v>
      </c>
      <c r="O11" s="63">
        <f t="shared" si="4"/>
        <v>0</v>
      </c>
      <c r="P11" s="63">
        <f t="shared" si="4"/>
        <v>0</v>
      </c>
      <c r="Q11" s="63">
        <f t="shared" si="4"/>
        <v>0</v>
      </c>
      <c r="R11" s="63">
        <f t="shared" si="4"/>
        <v>0</v>
      </c>
      <c r="S11" s="63">
        <f t="shared" si="4"/>
        <v>3.0296085342169823E-3</v>
      </c>
      <c r="T11" s="63">
        <f t="shared" si="4"/>
        <v>6.1671863962558778E-3</v>
      </c>
      <c r="U11" s="63">
        <f t="shared" si="4"/>
        <v>9.3642829132490075E-3</v>
      </c>
      <c r="V11" s="63">
        <f t="shared" si="4"/>
        <v>1.2668933151751572E-2</v>
      </c>
      <c r="W11" s="63">
        <f t="shared" si="4"/>
        <v>1.6385888234188385E-2</v>
      </c>
      <c r="X11" s="63">
        <f t="shared" si="4"/>
        <v>1.9788135387662335E-2</v>
      </c>
      <c r="Y11" s="63">
        <f t="shared" si="4"/>
        <v>2.3367418108597344E-2</v>
      </c>
      <c r="Z11" s="63">
        <f t="shared" si="4"/>
        <v>4.0511417538226721E-2</v>
      </c>
      <c r="AA11" s="63">
        <f t="shared" si="4"/>
        <v>7.0734207793480414E-2</v>
      </c>
      <c r="AB11" s="63">
        <f t="shared" si="4"/>
        <v>7.4190545162998306E-2</v>
      </c>
      <c r="AC11" s="63">
        <f t="shared" si="4"/>
        <v>7.838113431543027E-2</v>
      </c>
      <c r="AD11" s="63">
        <f t="shared" si="4"/>
        <v>8.8819127879068024E-2</v>
      </c>
      <c r="AE11" s="63">
        <f t="shared" si="4"/>
        <v>9.4682002067631749E-2</v>
      </c>
      <c r="AF11" s="63">
        <f t="shared" si="4"/>
        <v>0.1057400228471156</v>
      </c>
      <c r="AG11" s="63">
        <f t="shared" si="4"/>
        <v>0.13123159104865056</v>
      </c>
      <c r="AH11" s="63">
        <f t="shared" si="4"/>
        <v>0.52244613448220967</v>
      </c>
      <c r="AI11" s="63">
        <f t="shared" si="4"/>
        <v>0.57413699827924247</v>
      </c>
      <c r="AJ11" s="63">
        <f t="shared" si="4"/>
        <v>0.60091612012959017</v>
      </c>
      <c r="AK11" s="63">
        <f t="shared" si="4"/>
        <v>0.52810862581150964</v>
      </c>
      <c r="AL11" s="63">
        <f t="shared" si="4"/>
        <v>0.50574865596687779</v>
      </c>
      <c r="AM11" s="63" t="e">
        <f t="shared" si="4"/>
        <v>#DIV/0!</v>
      </c>
      <c r="AN11" s="63" t="e">
        <f t="shared" si="4"/>
        <v>#DIV/0!</v>
      </c>
      <c r="AO11" s="63" t="e">
        <f t="shared" si="4"/>
        <v>#DIV/0!</v>
      </c>
      <c r="AP11" s="63" t="e">
        <f t="shared" si="4"/>
        <v>#DIV/0!</v>
      </c>
      <c r="AQ11" s="63" t="e">
        <f t="shared" si="4"/>
        <v>#DIV/0!</v>
      </c>
      <c r="AR11" s="63" t="e">
        <f t="shared" si="4"/>
        <v>#DIV/0!</v>
      </c>
      <c r="AS11" s="63" t="e">
        <f t="shared" si="4"/>
        <v>#DIV/0!</v>
      </c>
      <c r="AT11" s="63" t="e">
        <f t="shared" si="4"/>
        <v>#DIV/0!</v>
      </c>
      <c r="AU11" s="63" t="e">
        <f t="shared" si="4"/>
        <v>#DIV/0!</v>
      </c>
      <c r="AV11" s="63" t="e">
        <f t="shared" si="4"/>
        <v>#DIV/0!</v>
      </c>
      <c r="AW11" s="63" t="e">
        <f t="shared" si="4"/>
        <v>#DIV/0!</v>
      </c>
      <c r="AX11" s="63" t="e">
        <f t="shared" si="4"/>
        <v>#DIV/0!</v>
      </c>
      <c r="AY11" s="63" t="e">
        <f t="shared" si="4"/>
        <v>#DIV/0!</v>
      </c>
      <c r="AZ11" s="63" t="e">
        <f t="shared" si="4"/>
        <v>#DIV/0!</v>
      </c>
      <c r="BA11" s="63" t="e">
        <f t="shared" si="4"/>
        <v>#DIV/0!</v>
      </c>
      <c r="BB11" s="63" t="e">
        <f t="shared" si="4"/>
        <v>#DIV/0!</v>
      </c>
      <c r="BC11" s="63" t="e">
        <f t="shared" si="4"/>
        <v>#DIV/0!</v>
      </c>
      <c r="BD11" s="63" t="e">
        <f t="shared" si="4"/>
        <v>#DIV/0!</v>
      </c>
      <c r="BE11" s="63" t="e">
        <f t="shared" si="4"/>
        <v>#DIV/0!</v>
      </c>
      <c r="BF11" s="63" t="e">
        <f t="shared" si="4"/>
        <v>#DIV/0!</v>
      </c>
      <c r="BG11" s="63" t="e">
        <f t="shared" si="4"/>
        <v>#DIV/0!</v>
      </c>
      <c r="BH11" s="63" t="e">
        <f t="shared" si="4"/>
        <v>#DIV/0!</v>
      </c>
      <c r="BI11" s="63" t="e">
        <f t="shared" si="4"/>
        <v>#DIV/0!</v>
      </c>
      <c r="BJ11" s="63" t="e">
        <f t="shared" si="4"/>
        <v>#DIV/0!</v>
      </c>
      <c r="BK11" s="63" t="e">
        <f t="shared" si="4"/>
        <v>#DIV/0!</v>
      </c>
      <c r="BL11" s="63" t="e">
        <f t="shared" si="4"/>
        <v>#DIV/0!</v>
      </c>
      <c r="BM11" s="63" t="e">
        <f t="shared" si="4"/>
        <v>#DIV/0!</v>
      </c>
      <c r="BN11" s="63" t="e">
        <f t="shared" si="4"/>
        <v>#DIV/0!</v>
      </c>
      <c r="BO11" s="63" t="e">
        <f t="shared" si="4"/>
        <v>#DIV/0!</v>
      </c>
      <c r="BP11" s="63" t="e">
        <f t="shared" si="4"/>
        <v>#DIV/0!</v>
      </c>
      <c r="BQ11" s="63" t="e">
        <f t="shared" si="4"/>
        <v>#DIV/0!</v>
      </c>
      <c r="BR11" s="63" t="e">
        <f>BR4/BR10</f>
        <v>#DIV/0!</v>
      </c>
      <c r="BS11" s="63" t="e">
        <f>BS4/BS10</f>
        <v>#DIV/0!</v>
      </c>
      <c r="BT11" s="63" t="e">
        <f>BT4/BT10</f>
        <v>#DIV/0!</v>
      </c>
      <c r="BU11" s="63" t="e">
        <f>BU4/BU10</f>
        <v>#DIV/0!</v>
      </c>
      <c r="BV11" s="63" t="e">
        <f>BV4/BV10*100</f>
        <v>#DIV/0!</v>
      </c>
    </row>
    <row r="12" spans="1:74" s="63" customFormat="1">
      <c r="A12" s="17" t="s">
        <v>352</v>
      </c>
      <c r="E12" s="63">
        <f>E8/E10</f>
        <v>0.97294588952625982</v>
      </c>
      <c r="F12" s="63">
        <f t="shared" ref="F12:BQ12" si="5">F8/F10</f>
        <v>0.97346863155230867</v>
      </c>
      <c r="G12" s="63">
        <f t="shared" si="5"/>
        <v>0.96256270519168063</v>
      </c>
      <c r="H12" s="63">
        <f t="shared" si="5"/>
        <v>0.95640732794634176</v>
      </c>
      <c r="I12" s="63">
        <f t="shared" si="5"/>
        <v>0.942469953330761</v>
      </c>
      <c r="J12" s="63">
        <f t="shared" si="5"/>
        <v>0.94089995591787856</v>
      </c>
      <c r="K12" s="63">
        <f t="shared" si="5"/>
        <v>0.9122152858676017</v>
      </c>
      <c r="L12" s="63">
        <f t="shared" si="5"/>
        <v>0.90914783866684379</v>
      </c>
      <c r="M12" s="63">
        <f t="shared" si="5"/>
        <v>0.90486103616979219</v>
      </c>
      <c r="N12" s="63">
        <f t="shared" si="5"/>
        <v>0.89264294503109676</v>
      </c>
      <c r="O12" s="63">
        <f t="shared" si="5"/>
        <v>1</v>
      </c>
      <c r="P12" s="63">
        <f t="shared" si="5"/>
        <v>0.99972298832600404</v>
      </c>
      <c r="Q12" s="63">
        <f t="shared" si="5"/>
        <v>1</v>
      </c>
      <c r="R12" s="63">
        <f t="shared" si="5"/>
        <v>1</v>
      </c>
      <c r="S12" s="63">
        <f t="shared" si="5"/>
        <v>0.99697039146578315</v>
      </c>
      <c r="T12" s="63">
        <f t="shared" si="5"/>
        <v>0.99383281360374409</v>
      </c>
      <c r="U12" s="63">
        <f t="shared" si="5"/>
        <v>0.99063571708675102</v>
      </c>
      <c r="V12" s="63">
        <f t="shared" si="5"/>
        <v>0.98733106684824856</v>
      </c>
      <c r="W12" s="63">
        <f t="shared" si="5"/>
        <v>0.98361411176581148</v>
      </c>
      <c r="X12" s="63">
        <f t="shared" si="5"/>
        <v>0.98021186461233756</v>
      </c>
      <c r="Y12" s="63">
        <f t="shared" si="5"/>
        <v>0.97663258189140256</v>
      </c>
      <c r="Z12" s="63">
        <f t="shared" si="5"/>
        <v>0.95948858246177327</v>
      </c>
      <c r="AA12" s="63">
        <f t="shared" si="5"/>
        <v>0.92926579220651984</v>
      </c>
      <c r="AB12" s="63">
        <f t="shared" si="5"/>
        <v>0.92580945483700183</v>
      </c>
      <c r="AC12" s="63">
        <f t="shared" si="5"/>
        <v>0.92161886568456952</v>
      </c>
      <c r="AD12" s="63">
        <f t="shared" si="5"/>
        <v>0.91118087212093202</v>
      </c>
      <c r="AE12" s="63">
        <f t="shared" si="5"/>
        <v>0.90531799793236811</v>
      </c>
      <c r="AF12" s="63">
        <f t="shared" si="5"/>
        <v>0.89425997715288419</v>
      </c>
      <c r="AG12" s="63">
        <f t="shared" si="5"/>
        <v>0.86876840895134955</v>
      </c>
      <c r="AH12" s="63">
        <f t="shared" si="5"/>
        <v>0.47755386551779039</v>
      </c>
      <c r="AI12" s="63">
        <f t="shared" si="5"/>
        <v>0.42586300172075742</v>
      </c>
      <c r="AJ12" s="63">
        <f t="shared" si="5"/>
        <v>0.39908387987040994</v>
      </c>
      <c r="AK12" s="63">
        <f t="shared" si="5"/>
        <v>0.46357366333195921</v>
      </c>
      <c r="AL12" s="63">
        <f t="shared" si="5"/>
        <v>0.4679253202448464</v>
      </c>
      <c r="AM12" s="63" t="e">
        <f t="shared" si="5"/>
        <v>#DIV/0!</v>
      </c>
      <c r="AN12" s="63" t="e">
        <f t="shared" si="5"/>
        <v>#DIV/0!</v>
      </c>
      <c r="AO12" s="63" t="e">
        <f t="shared" si="5"/>
        <v>#DIV/0!</v>
      </c>
      <c r="AP12" s="63" t="e">
        <f t="shared" si="5"/>
        <v>#DIV/0!</v>
      </c>
      <c r="AQ12" s="63" t="e">
        <f t="shared" si="5"/>
        <v>#DIV/0!</v>
      </c>
      <c r="AR12" s="63" t="e">
        <f t="shared" si="5"/>
        <v>#DIV/0!</v>
      </c>
      <c r="AS12" s="63" t="e">
        <f t="shared" si="5"/>
        <v>#DIV/0!</v>
      </c>
      <c r="AT12" s="63" t="e">
        <f t="shared" si="5"/>
        <v>#DIV/0!</v>
      </c>
      <c r="AU12" s="63" t="e">
        <f t="shared" si="5"/>
        <v>#DIV/0!</v>
      </c>
      <c r="AV12" s="63" t="e">
        <f t="shared" si="5"/>
        <v>#DIV/0!</v>
      </c>
      <c r="AW12" s="63" t="e">
        <f t="shared" si="5"/>
        <v>#DIV/0!</v>
      </c>
      <c r="AX12" s="63" t="e">
        <f t="shared" si="5"/>
        <v>#DIV/0!</v>
      </c>
      <c r="AY12" s="63" t="e">
        <f t="shared" si="5"/>
        <v>#DIV/0!</v>
      </c>
      <c r="AZ12" s="63" t="e">
        <f t="shared" si="5"/>
        <v>#DIV/0!</v>
      </c>
      <c r="BA12" s="63" t="e">
        <f t="shared" si="5"/>
        <v>#DIV/0!</v>
      </c>
      <c r="BB12" s="63" t="e">
        <f t="shared" si="5"/>
        <v>#DIV/0!</v>
      </c>
      <c r="BC12" s="63" t="e">
        <f t="shared" si="5"/>
        <v>#DIV/0!</v>
      </c>
      <c r="BD12" s="63" t="e">
        <f t="shared" si="5"/>
        <v>#DIV/0!</v>
      </c>
      <c r="BE12" s="63" t="e">
        <f t="shared" si="5"/>
        <v>#DIV/0!</v>
      </c>
      <c r="BF12" s="63" t="e">
        <f t="shared" si="5"/>
        <v>#DIV/0!</v>
      </c>
      <c r="BG12" s="63" t="e">
        <f t="shared" si="5"/>
        <v>#DIV/0!</v>
      </c>
      <c r="BH12" s="63" t="e">
        <f t="shared" si="5"/>
        <v>#DIV/0!</v>
      </c>
      <c r="BI12" s="63" t="e">
        <f t="shared" si="5"/>
        <v>#DIV/0!</v>
      </c>
      <c r="BJ12" s="63" t="e">
        <f t="shared" si="5"/>
        <v>#DIV/0!</v>
      </c>
      <c r="BK12" s="63" t="e">
        <f t="shared" si="5"/>
        <v>#DIV/0!</v>
      </c>
      <c r="BL12" s="63" t="e">
        <f t="shared" si="5"/>
        <v>#DIV/0!</v>
      </c>
      <c r="BM12" s="63" t="e">
        <f t="shared" si="5"/>
        <v>#DIV/0!</v>
      </c>
      <c r="BN12" s="63" t="e">
        <f t="shared" si="5"/>
        <v>#DIV/0!</v>
      </c>
      <c r="BO12" s="63" t="e">
        <f t="shared" si="5"/>
        <v>#DIV/0!</v>
      </c>
      <c r="BP12" s="63" t="e">
        <f t="shared" si="5"/>
        <v>#DIV/0!</v>
      </c>
      <c r="BQ12" s="63" t="e">
        <f t="shared" si="5"/>
        <v>#DIV/0!</v>
      </c>
      <c r="BR12" s="63" t="e">
        <f>BR8/BR10</f>
        <v>#DIV/0!</v>
      </c>
      <c r="BS12" s="63" t="e">
        <f>BS8/BS10</f>
        <v>#DIV/0!</v>
      </c>
      <c r="BT12" s="63" t="e">
        <f>BT8/BT10</f>
        <v>#DIV/0!</v>
      </c>
      <c r="BU12" s="63" t="e">
        <f>BU8/BU10</f>
        <v>#DIV/0!</v>
      </c>
      <c r="BV12" s="63" t="e">
        <f>BV8/BV10*100</f>
        <v>#DIV/0!</v>
      </c>
    </row>
    <row r="13" spans="1:74" s="63" customFormat="1">
      <c r="A13" s="17" t="s">
        <v>353</v>
      </c>
      <c r="E13" s="63">
        <f>(E4/E10*E7+E8/E10*E9)</f>
        <v>7.8635524366678131E-2</v>
      </c>
      <c r="F13" s="63">
        <f t="shared" ref="F13:BQ13" si="6">(F4/F10*F7+F8/F10*F9)</f>
        <v>7.7877490524184689E-2</v>
      </c>
      <c r="G13" s="63">
        <f t="shared" si="6"/>
        <v>7.7005016415334457E-2</v>
      </c>
      <c r="H13" s="63">
        <f t="shared" si="6"/>
        <v>7.6512586235707336E-2</v>
      </c>
      <c r="I13" s="63">
        <f t="shared" si="6"/>
        <v>7.7486341280181406E-2</v>
      </c>
      <c r="J13" s="63">
        <f t="shared" si="6"/>
        <v>7.5271996473430289E-2</v>
      </c>
      <c r="K13" s="63">
        <f t="shared" si="6"/>
        <v>7.2977222869408137E-2</v>
      </c>
      <c r="L13" s="63">
        <f t="shared" si="6"/>
        <v>7.2731827093347509E-2</v>
      </c>
      <c r="M13" s="63">
        <f t="shared" si="6"/>
        <v>7.5080197683216957E-2</v>
      </c>
      <c r="N13" s="63">
        <f t="shared" si="6"/>
        <v>7.1411435602487736E-2</v>
      </c>
      <c r="O13" s="63">
        <f t="shared" si="6"/>
        <v>0.08</v>
      </c>
      <c r="P13" s="63">
        <f t="shared" si="6"/>
        <v>7.9977839066080331E-2</v>
      </c>
      <c r="Q13" s="63">
        <f t="shared" si="6"/>
        <v>0.08</v>
      </c>
      <c r="R13" s="63">
        <f t="shared" si="6"/>
        <v>0.08</v>
      </c>
      <c r="S13" s="63">
        <f t="shared" si="6"/>
        <v>7.9757631317262656E-2</v>
      </c>
      <c r="T13" s="63">
        <f t="shared" si="6"/>
        <v>7.9506625088299532E-2</v>
      </c>
      <c r="U13" s="63">
        <f t="shared" si="6"/>
        <v>7.9787722977563189E-2</v>
      </c>
      <c r="V13" s="63">
        <f t="shared" si="6"/>
        <v>7.8986485347859889E-2</v>
      </c>
      <c r="W13" s="63">
        <f t="shared" si="6"/>
        <v>7.8689128941264924E-2</v>
      </c>
      <c r="X13" s="63">
        <f t="shared" si="6"/>
        <v>7.8416949168987005E-2</v>
      </c>
      <c r="Y13" s="63">
        <f t="shared" si="6"/>
        <v>7.9726477649660732E-2</v>
      </c>
      <c r="Z13" s="63">
        <f t="shared" si="6"/>
        <v>7.6759086596941861E-2</v>
      </c>
      <c r="AA13" s="63">
        <f t="shared" si="6"/>
        <v>7.4341263376521582E-2</v>
      </c>
      <c r="AB13" s="63">
        <f t="shared" si="6"/>
        <v>7.4064756386960154E-2</v>
      </c>
      <c r="AC13" s="63">
        <f t="shared" si="6"/>
        <v>7.7548697772251235E-2</v>
      </c>
      <c r="AD13" s="63">
        <f t="shared" si="6"/>
        <v>7.2894469769674564E-2</v>
      </c>
      <c r="AE13" s="63">
        <f t="shared" si="6"/>
        <v>7.2425439834589447E-2</v>
      </c>
      <c r="AF13" s="63">
        <f t="shared" si="6"/>
        <v>7.1540798172230732E-2</v>
      </c>
      <c r="AG13" s="63">
        <f t="shared" si="6"/>
        <v>7.7905095580539541E-2</v>
      </c>
      <c r="AH13" s="63">
        <f t="shared" si="6"/>
        <v>3.8204309241423234E-2</v>
      </c>
      <c r="AI13" s="63">
        <f t="shared" si="6"/>
        <v>3.4069040137660593E-2</v>
      </c>
      <c r="AJ13" s="63">
        <f t="shared" si="6"/>
        <v>3.1926710389632795E-2</v>
      </c>
      <c r="AK13" s="63">
        <f t="shared" si="6"/>
        <v>3.9184156546435242E-2</v>
      </c>
      <c r="AL13" s="63">
        <f t="shared" si="6"/>
        <v>3.743402561958771E-2</v>
      </c>
      <c r="AM13" s="63" t="e">
        <f t="shared" si="6"/>
        <v>#DIV/0!</v>
      </c>
      <c r="AN13" s="63" t="e">
        <f t="shared" si="6"/>
        <v>#DIV/0!</v>
      </c>
      <c r="AO13" s="63" t="e">
        <f t="shared" si="6"/>
        <v>#DIV/0!</v>
      </c>
      <c r="AP13" s="63" t="e">
        <f t="shared" si="6"/>
        <v>#DIV/0!</v>
      </c>
      <c r="AQ13" s="63" t="e">
        <f t="shared" si="6"/>
        <v>#DIV/0!</v>
      </c>
      <c r="AR13" s="63" t="e">
        <f t="shared" si="6"/>
        <v>#DIV/0!</v>
      </c>
      <c r="AS13" s="63" t="e">
        <f t="shared" si="6"/>
        <v>#DIV/0!</v>
      </c>
      <c r="AT13" s="63" t="e">
        <f t="shared" si="6"/>
        <v>#DIV/0!</v>
      </c>
      <c r="AU13" s="63" t="e">
        <f t="shared" si="6"/>
        <v>#DIV/0!</v>
      </c>
      <c r="AV13" s="63" t="e">
        <f t="shared" si="6"/>
        <v>#DIV/0!</v>
      </c>
      <c r="AW13" s="63" t="e">
        <f t="shared" si="6"/>
        <v>#DIV/0!</v>
      </c>
      <c r="AX13" s="63" t="e">
        <f t="shared" si="6"/>
        <v>#DIV/0!</v>
      </c>
      <c r="AY13" s="63" t="e">
        <f t="shared" si="6"/>
        <v>#DIV/0!</v>
      </c>
      <c r="AZ13" s="63" t="e">
        <f t="shared" si="6"/>
        <v>#DIV/0!</v>
      </c>
      <c r="BA13" s="63" t="e">
        <f t="shared" si="6"/>
        <v>#DIV/0!</v>
      </c>
      <c r="BB13" s="63" t="e">
        <f t="shared" si="6"/>
        <v>#DIV/0!</v>
      </c>
      <c r="BC13" s="63" t="e">
        <f t="shared" si="6"/>
        <v>#DIV/0!</v>
      </c>
      <c r="BD13" s="63" t="e">
        <f t="shared" si="6"/>
        <v>#DIV/0!</v>
      </c>
      <c r="BE13" s="63" t="e">
        <f t="shared" si="6"/>
        <v>#DIV/0!</v>
      </c>
      <c r="BF13" s="63" t="e">
        <f t="shared" si="6"/>
        <v>#DIV/0!</v>
      </c>
      <c r="BG13" s="63" t="e">
        <f t="shared" si="6"/>
        <v>#DIV/0!</v>
      </c>
      <c r="BH13" s="63" t="e">
        <f t="shared" si="6"/>
        <v>#DIV/0!</v>
      </c>
      <c r="BI13" s="63" t="e">
        <f t="shared" si="6"/>
        <v>#DIV/0!</v>
      </c>
      <c r="BJ13" s="63" t="e">
        <f t="shared" si="6"/>
        <v>#DIV/0!</v>
      </c>
      <c r="BK13" s="63" t="e">
        <f t="shared" si="6"/>
        <v>#DIV/0!</v>
      </c>
      <c r="BL13" s="63" t="e">
        <f t="shared" si="6"/>
        <v>#DIV/0!</v>
      </c>
      <c r="BM13" s="63" t="e">
        <f t="shared" si="6"/>
        <v>#DIV/0!</v>
      </c>
      <c r="BN13" s="63" t="e">
        <f t="shared" si="6"/>
        <v>#DIV/0!</v>
      </c>
      <c r="BO13" s="63" t="e">
        <f t="shared" si="6"/>
        <v>#DIV/0!</v>
      </c>
      <c r="BP13" s="63" t="e">
        <f t="shared" si="6"/>
        <v>#DIV/0!</v>
      </c>
      <c r="BQ13" s="63" t="e">
        <f t="shared" si="6"/>
        <v>#DIV/0!</v>
      </c>
      <c r="BR13" s="63" t="e">
        <f t="shared" ref="BR13:BV13" si="7">(BR4/BR10*BR7+BR8/BR10*BR9)</f>
        <v>#DIV/0!</v>
      </c>
      <c r="BS13" s="63" t="e">
        <f t="shared" si="7"/>
        <v>#DIV/0!</v>
      </c>
      <c r="BT13" s="63" t="e">
        <f t="shared" si="7"/>
        <v>#DIV/0!</v>
      </c>
      <c r="BU13" s="63" t="e">
        <f t="shared" si="7"/>
        <v>#DIV/0!</v>
      </c>
      <c r="BV13" s="63" t="e">
        <f t="shared" si="7"/>
        <v>#DIV/0!</v>
      </c>
    </row>
    <row r="14" spans="1:74" s="16" customFormat="1" ht="40.5" customHeight="1">
      <c r="A14" s="208" t="s">
        <v>648</v>
      </c>
      <c r="B14" s="209"/>
      <c r="C14" s="209"/>
      <c r="D14" s="209"/>
      <c r="E14" s="209"/>
      <c r="F14" s="209"/>
      <c r="G14" s="209"/>
      <c r="H14" s="209"/>
      <c r="I14" s="209"/>
      <c r="J14" s="209"/>
      <c r="K14" s="209"/>
      <c r="L14" s="209"/>
      <c r="M14" s="209"/>
      <c r="N14" s="209"/>
      <c r="O14" s="209"/>
      <c r="P14" s="209"/>
      <c r="Q14" s="209"/>
      <c r="R14" s="209"/>
      <c r="S14" s="209"/>
      <c r="T14" s="209"/>
      <c r="U14" s="209"/>
      <c r="V14" s="209"/>
      <c r="W14" s="209"/>
      <c r="X14" s="209"/>
      <c r="Y14" s="209"/>
      <c r="Z14" s="209"/>
      <c r="AA14" s="209"/>
      <c r="AB14" s="209"/>
      <c r="AC14" s="209"/>
      <c r="AD14" s="209"/>
      <c r="AE14" s="209"/>
      <c r="AF14" s="209"/>
      <c r="AG14" s="209"/>
    </row>
    <row r="16" spans="1:74" s="45" customFormat="1">
      <c r="A16" s="46" t="s">
        <v>335</v>
      </c>
      <c r="E16" s="45">
        <v>0.08</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37"/>
  <sheetViews>
    <sheetView topLeftCell="A31" workbookViewId="0">
      <selection activeCell="Q21" sqref="Q21"/>
    </sheetView>
  </sheetViews>
  <sheetFormatPr defaultRowHeight="13.5"/>
  <cols>
    <col min="1" max="1" width="38" style="17" bestFit="1" customWidth="1"/>
    <col min="2" max="4" width="9.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2" width="22" hidden="1" customWidth="1"/>
    <col min="33" max="33" width="22" bestFit="1" customWidth="1"/>
    <col min="34" max="35" width="19.5" hidden="1" customWidth="1"/>
    <col min="36" max="38" width="19.5" bestFit="1" customWidth="1"/>
    <col min="39" max="39" width="9.5" hidden="1" customWidth="1"/>
    <col min="40" max="90" width="8.5" bestFit="1" customWidth="1"/>
  </cols>
  <sheetData>
    <row r="1" spans="1:90" s="26" customFormat="1">
      <c r="A1" s="17">
        <v>300144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40178</v>
      </c>
      <c r="AK1" s="1">
        <v>39813</v>
      </c>
      <c r="AL1" s="1">
        <v>39447</v>
      </c>
      <c r="AM1" s="1">
        <v>25569</v>
      </c>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row>
    <row r="2" spans="1:90" s="26" customFormat="1">
      <c r="A2" s="17" t="s">
        <v>559</v>
      </c>
      <c r="E2" s="26">
        <f>资产资本表!E17</f>
        <v>1849602499.6399999</v>
      </c>
      <c r="F2" s="26">
        <f>资产资本表!F17</f>
        <v>1792450902.72</v>
      </c>
      <c r="G2" s="26">
        <f>资产资本表!G17</f>
        <v>1387195544.6099999</v>
      </c>
      <c r="H2" s="26">
        <f>资产资本表!H17</f>
        <v>1514732959.2</v>
      </c>
      <c r="I2" s="26">
        <f>资产资本表!I17</f>
        <v>1499492133.6400001</v>
      </c>
      <c r="J2" s="26">
        <f>资产资本表!J17</f>
        <v>1656358681.8400002</v>
      </c>
      <c r="K2" s="26">
        <f>资产资本表!K17</f>
        <v>1261242453.3200002</v>
      </c>
      <c r="L2" s="26">
        <f>资产资本表!L17</f>
        <v>1652159090.1100001</v>
      </c>
      <c r="M2" s="26">
        <f>资产资本表!M17</f>
        <v>1539516870.0600002</v>
      </c>
      <c r="N2" s="26">
        <f>资产资本表!N17</f>
        <v>1510633622.3099999</v>
      </c>
      <c r="O2" s="26">
        <f>资产资本表!O17</f>
        <v>1121183408.26</v>
      </c>
      <c r="P2" s="26">
        <f>资产资本表!P17</f>
        <v>1086391641.8600001</v>
      </c>
      <c r="Q2" s="26">
        <f>资产资本表!Q17</f>
        <v>1021953083.2800001</v>
      </c>
      <c r="R2" s="26">
        <f>资产资本表!R17</f>
        <v>985785694.81999993</v>
      </c>
      <c r="S2" s="26">
        <f>资产资本表!S17</f>
        <v>836529547.91999996</v>
      </c>
      <c r="T2" s="26">
        <f>资产资本表!T17</f>
        <v>895550444.64999998</v>
      </c>
      <c r="U2" s="26">
        <f>资产资本表!U17</f>
        <v>907982191.83000004</v>
      </c>
      <c r="V2" s="26">
        <f>资产资本表!V17</f>
        <v>1219667356.8800001</v>
      </c>
      <c r="W2" s="26">
        <f>资产资本表!W17</f>
        <v>1114598744.1800001</v>
      </c>
      <c r="X2" s="26">
        <f>资产资本表!X17</f>
        <v>1132314836.3599999</v>
      </c>
      <c r="Y2" s="26">
        <f>资产资本表!Y17</f>
        <v>1428163870.8199999</v>
      </c>
      <c r="Z2" s="26">
        <f>资产资本表!Z17</f>
        <v>1452877932.5900002</v>
      </c>
      <c r="AA2" s="26">
        <f>资产资本表!AA17</f>
        <v>1594835219.6399999</v>
      </c>
      <c r="AB2" s="26">
        <f>资产资本表!AB17</f>
        <v>1744188226.1199999</v>
      </c>
      <c r="AC2" s="26">
        <f>资产资本表!AC17</f>
        <v>1781600049.8700001</v>
      </c>
      <c r="AD2" s="26">
        <f>资产资本表!AD17</f>
        <v>1956252537.96</v>
      </c>
      <c r="AE2" s="26">
        <f>资产资本表!AE17</f>
        <v>2147678958.71</v>
      </c>
      <c r="AF2" s="26">
        <f>资产资本表!AF17</f>
        <v>2220014458.5100002</v>
      </c>
      <c r="AG2" s="26">
        <f>资产资本表!AG17</f>
        <v>2350417724.04</v>
      </c>
      <c r="AH2" s="26">
        <f>资产资本表!AH17</f>
        <v>248323725.44999999</v>
      </c>
      <c r="AI2" s="26">
        <f>资产资本表!AI17</f>
        <v>162967304.22</v>
      </c>
      <c r="AJ2" s="26">
        <f>资产资本表!AJ17</f>
        <v>86667925.920000002</v>
      </c>
      <c r="AK2" s="26">
        <f>资产资本表!AK17</f>
        <v>39443829.810000002</v>
      </c>
      <c r="AL2" s="26">
        <f>资产资本表!AL17</f>
        <v>41817588.009999998</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17" t="s">
        <v>560</v>
      </c>
      <c r="E3" s="26">
        <f>资产资本表!E19</f>
        <v>34201481.009999998</v>
      </c>
      <c r="F3" s="26">
        <f>资产资本表!F19</f>
        <v>32042302.07</v>
      </c>
      <c r="G3" s="26">
        <f>资产资本表!G19</f>
        <v>30953854.390000001</v>
      </c>
      <c r="H3" s="26">
        <f>资产资本表!H19</f>
        <v>29746328.850000001</v>
      </c>
      <c r="I3" s="26">
        <f>资产资本表!I19</f>
        <v>0</v>
      </c>
      <c r="J3" s="26">
        <f>资产资本表!J19</f>
        <v>129814951.83</v>
      </c>
      <c r="K3" s="26">
        <f>资产资本表!K19</f>
        <v>126216107.98999999</v>
      </c>
      <c r="L3" s="26">
        <f>资产资本表!L19</f>
        <v>128807295.33</v>
      </c>
      <c r="M3" s="26">
        <f>资产资本表!M19</f>
        <v>129222198.59</v>
      </c>
      <c r="N3" s="26">
        <f>资产资本表!N19</f>
        <v>125361019.34</v>
      </c>
      <c r="O3" s="26">
        <f>资产资本表!O19</f>
        <v>124843005.45</v>
      </c>
      <c r="P3" s="26">
        <f>资产资本表!P19</f>
        <v>124982361.79000001</v>
      </c>
      <c r="Q3" s="26">
        <f>资产资本表!Q19</f>
        <v>125877479.40000001</v>
      </c>
      <c r="R3" s="26">
        <f>资产资本表!R19</f>
        <v>123007966.56</v>
      </c>
      <c r="S3" s="26">
        <f>资产资本表!S19</f>
        <v>121549026.42</v>
      </c>
      <c r="T3" s="26">
        <f>资产资本表!T19</f>
        <v>120616390.53</v>
      </c>
      <c r="U3" s="26">
        <f>资产资本表!U19</f>
        <v>0</v>
      </c>
      <c r="V3" s="26">
        <f>资产资本表!V19</f>
        <v>0</v>
      </c>
      <c r="W3" s="26">
        <f>资产资本表!W19</f>
        <v>0</v>
      </c>
      <c r="X3" s="26">
        <f>资产资本表!X19</f>
        <v>0</v>
      </c>
      <c r="Y3" s="26">
        <f>资产资本表!Y19</f>
        <v>0</v>
      </c>
      <c r="Z3" s="26">
        <f>资产资本表!Z19</f>
        <v>0</v>
      </c>
      <c r="AA3" s="26">
        <f>资产资本表!AA19</f>
        <v>0</v>
      </c>
      <c r="AB3" s="26">
        <f>资产资本表!AB19</f>
        <v>0</v>
      </c>
      <c r="AC3" s="26">
        <f>资产资本表!AC19</f>
        <v>0</v>
      </c>
      <c r="AD3" s="26">
        <f>资产资本表!AD19</f>
        <v>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565</v>
      </c>
      <c r="E4" s="26">
        <f>资产资本表!E50</f>
        <v>-322265217.43000007</v>
      </c>
      <c r="F4" s="26">
        <f>资产资本表!F50</f>
        <v>-237410211.24000001</v>
      </c>
      <c r="G4" s="26">
        <f>资产资本表!G50</f>
        <v>-169499451.16000009</v>
      </c>
      <c r="H4" s="26">
        <f>资产资本表!H50</f>
        <v>-304013467.4199999</v>
      </c>
      <c r="I4" s="26">
        <f>资产资本表!I50</f>
        <v>-72176089.099999964</v>
      </c>
      <c r="J4" s="26">
        <f>资产资本表!J50</f>
        <v>-191452250.18000007</v>
      </c>
      <c r="K4" s="26">
        <f>资产资本表!K50</f>
        <v>23270407.850000024</v>
      </c>
      <c r="L4" s="26">
        <f>资产资本表!L50</f>
        <v>-389951689.99000007</v>
      </c>
      <c r="M4" s="26">
        <f>资产资本表!M50</f>
        <v>-416352568.55000007</v>
      </c>
      <c r="N4" s="26">
        <f>资产资本表!N50</f>
        <v>-1198010978.9300003</v>
      </c>
      <c r="O4" s="26">
        <f>资产资本表!O50</f>
        <v>-283039982.53999996</v>
      </c>
      <c r="P4" s="26">
        <f>资产资本表!P50</f>
        <v>-262745099.98999998</v>
      </c>
      <c r="Q4" s="26">
        <f>资产资本表!Q50</f>
        <v>-296852371.48000002</v>
      </c>
      <c r="R4" s="26">
        <f>资产资本表!R50</f>
        <v>-281283523.37000006</v>
      </c>
      <c r="S4" s="26">
        <f>资产资本表!S50</f>
        <v>-279237498.07999992</v>
      </c>
      <c r="T4" s="26">
        <f>资产资本表!T50</f>
        <v>-64659875.870000005</v>
      </c>
      <c r="U4" s="26">
        <f>资产资本表!U50</f>
        <v>113028774.55000001</v>
      </c>
      <c r="V4" s="26">
        <f>资产资本表!V50</f>
        <v>-127478271.50999999</v>
      </c>
      <c r="W4" s="26">
        <f>资产资本表!W50</f>
        <v>97927476.070000023</v>
      </c>
      <c r="X4" s="26">
        <f>资产资本表!X50</f>
        <v>145990939.25999999</v>
      </c>
      <c r="Y4" s="26">
        <f>资产资本表!Y50</f>
        <v>-118499017.08000003</v>
      </c>
      <c r="Z4" s="26">
        <f>资产资本表!Z50</f>
        <v>-49182966.179999977</v>
      </c>
      <c r="AA4" s="26">
        <f>资产资本表!AA50</f>
        <v>-105094679.30000003</v>
      </c>
      <c r="AB4" s="26">
        <f>资产资本表!AB50</f>
        <v>121591376.79000001</v>
      </c>
      <c r="AC4" s="26">
        <f>资产资本表!AC50</f>
        <v>106186123.34999998</v>
      </c>
      <c r="AD4" s="26">
        <f>资产资本表!AD50</f>
        <v>101380532.86999997</v>
      </c>
      <c r="AE4" s="26">
        <f>资产资本表!AE50</f>
        <v>-91596888.910000011</v>
      </c>
      <c r="AF4" s="26">
        <f>资产资本表!AF50</f>
        <v>-28275245.029999994</v>
      </c>
      <c r="AG4" s="26">
        <f>资产资本表!AG50</f>
        <v>-38529968.379999995</v>
      </c>
      <c r="AH4" s="26">
        <f>资产资本表!AH50</f>
        <v>-61735063.649999999</v>
      </c>
      <c r="AI4" s="26">
        <f>资产资本表!AI50</f>
        <v>-57216292.649999991</v>
      </c>
      <c r="AJ4" s="26">
        <f>资产资本表!AJ50</f>
        <v>-35351216.110000007</v>
      </c>
      <c r="AK4" s="26">
        <f>资产资本表!AK50</f>
        <v>-68595660.429999992</v>
      </c>
      <c r="AL4" s="26">
        <f>资产资本表!AL50</f>
        <v>-11440000.82</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336</v>
      </c>
      <c r="E5" s="26">
        <f>资产资本表!E33</f>
        <v>746706423.61000001</v>
      </c>
      <c r="F5" s="26">
        <f>资产资本表!F33</f>
        <v>621616593.14999998</v>
      </c>
      <c r="G5" s="26">
        <f>资产资本表!G33</f>
        <v>500447084.75</v>
      </c>
      <c r="H5" s="26">
        <f>资产资本表!H33</f>
        <v>422519288.93000001</v>
      </c>
      <c r="I5" s="26">
        <f>资产资本表!I33</f>
        <v>533190226.34999996</v>
      </c>
      <c r="J5" s="26">
        <f>资产资本表!J33</f>
        <v>578083781.53999996</v>
      </c>
      <c r="K5" s="26">
        <f>资产资本表!K33</f>
        <v>627770973.48000002</v>
      </c>
      <c r="L5" s="26">
        <f>资产资本表!L33</f>
        <v>294092691.19</v>
      </c>
      <c r="M5" s="26">
        <f>资产资本表!M33</f>
        <v>255833288.24000001</v>
      </c>
      <c r="N5" s="26">
        <f>资产资本表!N33</f>
        <v>210083659.81</v>
      </c>
      <c r="O5" s="26">
        <f>资产资本表!O33</f>
        <v>30909346.010000002</v>
      </c>
      <c r="P5" s="26">
        <f>资产资本表!P33</f>
        <v>33276394.66</v>
      </c>
      <c r="Q5" s="26">
        <f>资产资本表!Q33</f>
        <v>31152945.740000002</v>
      </c>
      <c r="R5" s="26">
        <f>资产资本表!R33</f>
        <v>38517494.399999999</v>
      </c>
      <c r="S5" s="26">
        <f>资产资本表!S33</f>
        <v>42817331.099999994</v>
      </c>
      <c r="T5" s="26">
        <f>资产资本表!T33</f>
        <v>135189193.19999999</v>
      </c>
      <c r="U5" s="26">
        <f>资产资本表!U33</f>
        <v>356411804.05000001</v>
      </c>
      <c r="V5" s="26">
        <f>资产资本表!V33</f>
        <v>110950019.78999999</v>
      </c>
      <c r="W5" s="26">
        <f>资产资本表!W33</f>
        <v>263336216.18000001</v>
      </c>
      <c r="X5" s="26">
        <f>资产资本表!X33</f>
        <v>314332701.18000001</v>
      </c>
      <c r="Y5" s="26">
        <f>资产资本表!Y33</f>
        <v>77677418.179999992</v>
      </c>
      <c r="Z5" s="26">
        <f>资产资本表!Z33</f>
        <v>146116897.02000001</v>
      </c>
      <c r="AA5" s="26">
        <f>资产资本表!AA33</f>
        <v>38192384.519999996</v>
      </c>
      <c r="AB5" s="26">
        <f>资产资本表!AB33</f>
        <v>224001279.68000001</v>
      </c>
      <c r="AC5" s="26">
        <f>资产资本表!AC33</f>
        <v>213242298.19999999</v>
      </c>
      <c r="AD5" s="26">
        <f>资产资本表!AD33</f>
        <v>230084624.38</v>
      </c>
      <c r="AE5" s="26">
        <f>资产资本表!AE33</f>
        <v>19782206.34</v>
      </c>
      <c r="AF5" s="26">
        <f>资产资本表!AF33</f>
        <v>25591480.520000003</v>
      </c>
      <c r="AG5" s="26">
        <f>资产资本表!AG33</f>
        <v>20697515.800000001</v>
      </c>
      <c r="AH5" s="26">
        <f>资产资本表!AH33</f>
        <v>10906117.130000001</v>
      </c>
      <c r="AI5" s="26">
        <f>资产资本表!AI33</f>
        <v>10182720.450000001</v>
      </c>
      <c r="AJ5" s="26">
        <f>资产资本表!AJ33</f>
        <v>8074878.6499999994</v>
      </c>
      <c r="AK5" s="26">
        <f>资产资本表!AK33</f>
        <v>5470374.25</v>
      </c>
      <c r="AL5" s="26">
        <f>资产资本表!AL33</f>
        <v>39502218.029999994</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337</v>
      </c>
      <c r="E6" s="26">
        <f>资产资本表!E49</f>
        <v>1068971641.0400001</v>
      </c>
      <c r="F6" s="26">
        <f>资产资本表!F49</f>
        <v>859026804.38999999</v>
      </c>
      <c r="G6" s="26">
        <f>资产资本表!G49</f>
        <v>669946535.91000009</v>
      </c>
      <c r="H6" s="26">
        <f>资产资本表!H49</f>
        <v>726532756.3499999</v>
      </c>
      <c r="I6" s="26">
        <f>资产资本表!I49</f>
        <v>605366315.44999993</v>
      </c>
      <c r="J6" s="26">
        <f>资产资本表!J49</f>
        <v>769536031.72000003</v>
      </c>
      <c r="K6" s="26">
        <f>资产资本表!K49</f>
        <v>604500565.63</v>
      </c>
      <c r="L6" s="26">
        <f>资产资本表!L49</f>
        <v>684044381.18000007</v>
      </c>
      <c r="M6" s="26">
        <f>资产资本表!M49</f>
        <v>672185856.79000008</v>
      </c>
      <c r="N6" s="26">
        <f>资产资本表!N49</f>
        <v>1408094638.7400002</v>
      </c>
      <c r="O6" s="26">
        <f>资产资本表!O49</f>
        <v>313949328.54999995</v>
      </c>
      <c r="P6" s="26">
        <f>资产资本表!P49</f>
        <v>296021494.64999998</v>
      </c>
      <c r="Q6" s="26">
        <f>资产资本表!Q49</f>
        <v>328005317.22000003</v>
      </c>
      <c r="R6" s="26">
        <f>资产资本表!R49</f>
        <v>319801017.77000004</v>
      </c>
      <c r="S6" s="26">
        <f>资产资本表!S49</f>
        <v>322054829.17999995</v>
      </c>
      <c r="T6" s="26">
        <f>资产资本表!T49</f>
        <v>199849069.06999999</v>
      </c>
      <c r="U6" s="26">
        <f>资产资本表!U49</f>
        <v>243383029.5</v>
      </c>
      <c r="V6" s="26">
        <f>资产资本表!V49</f>
        <v>238428291.29999998</v>
      </c>
      <c r="W6" s="26">
        <f>资产资本表!W49</f>
        <v>165408740.10999998</v>
      </c>
      <c r="X6" s="26">
        <f>资产资本表!X49</f>
        <v>168341761.92000002</v>
      </c>
      <c r="Y6" s="26">
        <f>资产资本表!Y49</f>
        <v>196176435.26000002</v>
      </c>
      <c r="Z6" s="26">
        <f>资产资本表!Z49</f>
        <v>195299863.19999999</v>
      </c>
      <c r="AA6" s="26">
        <f>资产资本表!AA49</f>
        <v>143287063.82000002</v>
      </c>
      <c r="AB6" s="26">
        <f>资产资本表!AB49</f>
        <v>102409902.89</v>
      </c>
      <c r="AC6" s="26">
        <f>资产资本表!AC49</f>
        <v>107056174.85000001</v>
      </c>
      <c r="AD6" s="26">
        <f>资产资本表!AD49</f>
        <v>128704091.51000002</v>
      </c>
      <c r="AE6" s="26">
        <f>资产资本表!AE49</f>
        <v>111379095.25000001</v>
      </c>
      <c r="AF6" s="26">
        <f>资产资本表!AF49</f>
        <v>53866725.549999997</v>
      </c>
      <c r="AG6" s="26">
        <f>资产资本表!AG49</f>
        <v>59227484.18</v>
      </c>
      <c r="AH6" s="26">
        <f>资产资本表!AH49</f>
        <v>72641180.780000001</v>
      </c>
      <c r="AI6" s="26">
        <f>资产资本表!AI49</f>
        <v>67399013.099999994</v>
      </c>
      <c r="AJ6" s="26">
        <f>资产资本表!AJ49</f>
        <v>43426094.760000005</v>
      </c>
      <c r="AK6" s="26">
        <f>资产资本表!AK49</f>
        <v>74066034.679999992</v>
      </c>
      <c r="AL6" s="26">
        <f>资产资本表!AL49</f>
        <v>50942218.849999994</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338</v>
      </c>
      <c r="E7" s="26">
        <f>资产资本表!E68</f>
        <v>6124170300.9099998</v>
      </c>
      <c r="F7" s="26">
        <f>资产资本表!F68</f>
        <v>5960115349.9799995</v>
      </c>
      <c r="G7" s="26">
        <f>资产资本表!G68</f>
        <v>5971973934.9500008</v>
      </c>
      <c r="H7" s="26">
        <f>资产资本表!H68</f>
        <v>5879810601.4700003</v>
      </c>
      <c r="I7" s="26">
        <f>资产资本表!I68</f>
        <v>5534654667.96</v>
      </c>
      <c r="J7" s="26">
        <f>资产资本表!J68</f>
        <v>5181500296.54</v>
      </c>
      <c r="K7" s="26">
        <f>资产资本表!K68</f>
        <v>5205015648.1099997</v>
      </c>
      <c r="L7" s="26">
        <f>资产资本表!L68</f>
        <v>5092499195.210001</v>
      </c>
      <c r="M7" s="26">
        <f>资产资本表!M68</f>
        <v>5062455240.999999</v>
      </c>
      <c r="N7" s="26">
        <f>资产资本表!N68</f>
        <v>5158912136.7599993</v>
      </c>
      <c r="O7" s="26">
        <f>资产资本表!O68</f>
        <v>2773933458.04</v>
      </c>
      <c r="P7" s="26">
        <f>资产资本表!P68</f>
        <v>2661327260.1899996</v>
      </c>
      <c r="Q7" s="26">
        <f>资产资本表!Q68</f>
        <v>2663369947.9700003</v>
      </c>
      <c r="R7" s="26">
        <f>资产资本表!R68</f>
        <v>2640838713.6500001</v>
      </c>
      <c r="S7" s="26">
        <f>资产资本表!S68</f>
        <v>2632888781.4699998</v>
      </c>
      <c r="T7" s="26">
        <f>资产资本表!T68</f>
        <v>2301609940.5100002</v>
      </c>
      <c r="U7" s="26">
        <f>资产资本表!U68</f>
        <v>2191422276.9000001</v>
      </c>
      <c r="V7" s="26">
        <f>资产资本表!V68</f>
        <v>2071315053.4499998</v>
      </c>
      <c r="W7" s="26">
        <f>资产资本表!W68</f>
        <v>1845921264.79</v>
      </c>
      <c r="X7" s="26">
        <f>资产资本表!X68</f>
        <v>1761621349.98</v>
      </c>
      <c r="Y7" s="26">
        <f>资产资本表!Y68</f>
        <v>1692988956.9599998</v>
      </c>
      <c r="Z7" s="26">
        <f>资产资本表!Z68</f>
        <v>1564687134.1800001</v>
      </c>
      <c r="AA7" s="26">
        <f>资产资本表!AA68</f>
        <v>1478062969.8499999</v>
      </c>
      <c r="AB7" s="26">
        <f>资产资本表!AB68</f>
        <v>1099582577.6300001</v>
      </c>
      <c r="AC7" s="26">
        <f>资产资本表!AC68</f>
        <v>1046678813.2700001</v>
      </c>
      <c r="AD7" s="26">
        <f>资产资本表!AD68</f>
        <v>875546134.26999998</v>
      </c>
      <c r="AE7" s="26">
        <f>资产资本表!AE68</f>
        <v>801047742.44000006</v>
      </c>
      <c r="AF7" s="26">
        <f>资产资本表!AF68</f>
        <v>670092305.58000004</v>
      </c>
      <c r="AG7" s="26">
        <f>资产资本表!AG68</f>
        <v>603319215.87</v>
      </c>
      <c r="AH7" s="26">
        <f>资产资本表!AH68</f>
        <v>618436435.02999997</v>
      </c>
      <c r="AI7" s="26">
        <f>资产资本表!AI68</f>
        <v>626795839.20000005</v>
      </c>
      <c r="AJ7" s="26">
        <f>资产资本表!AJ68</f>
        <v>615412283.76999998</v>
      </c>
      <c r="AK7" s="26">
        <f>资产资本表!AK68</f>
        <v>407861797.13999999</v>
      </c>
      <c r="AL7" s="26">
        <f>资产资本表!AL68</f>
        <v>246439757.44999999</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17" t="s">
        <v>339</v>
      </c>
      <c r="E8" s="26">
        <f>资产资本表!E69</f>
        <v>5801905083.4799995</v>
      </c>
      <c r="F8" s="26">
        <f>资产资本表!F69</f>
        <v>5722705138.7399998</v>
      </c>
      <c r="G8" s="26">
        <f>资产资本表!G69</f>
        <v>5802474483.7900009</v>
      </c>
      <c r="H8" s="26">
        <f>资产资本表!H69</f>
        <v>5575797134.0500002</v>
      </c>
      <c r="I8" s="26">
        <f>资产资本表!I69</f>
        <v>5462478578.8599997</v>
      </c>
      <c r="J8" s="26">
        <f>资产资本表!J69</f>
        <v>4990048046.3599997</v>
      </c>
      <c r="K8" s="26">
        <f>资产资本表!K69</f>
        <v>5228286055.96</v>
      </c>
      <c r="L8" s="26">
        <f>资产资本表!L69</f>
        <v>4702547505.2200012</v>
      </c>
      <c r="M8" s="26">
        <f>资产资本表!M69</f>
        <v>4646102672.4499989</v>
      </c>
      <c r="N8" s="26">
        <f>资产资本表!N69</f>
        <v>3960901157.829999</v>
      </c>
      <c r="O8" s="26">
        <f>资产资本表!O69</f>
        <v>2490893475.5</v>
      </c>
      <c r="P8" s="26">
        <f>资产资本表!P69</f>
        <v>2398582160.1999998</v>
      </c>
      <c r="Q8" s="26">
        <f>资产资本表!Q69</f>
        <v>2366517576.4900002</v>
      </c>
      <c r="R8" s="26">
        <f>资产资本表!R69</f>
        <v>2359555190.2800002</v>
      </c>
      <c r="S8" s="26">
        <f>资产资本表!S69</f>
        <v>2353651283.3899999</v>
      </c>
      <c r="T8" s="26">
        <f>资产资本表!T69</f>
        <v>2236950064.6400003</v>
      </c>
      <c r="U8" s="26">
        <f>资产资本表!U69</f>
        <v>2304451051.4500003</v>
      </c>
      <c r="V8" s="26">
        <f>资产资本表!V69</f>
        <v>1943836781.9399998</v>
      </c>
      <c r="W8" s="26">
        <f>资产资本表!W69</f>
        <v>1943848740.8599999</v>
      </c>
      <c r="X8" s="26">
        <f>资产资本表!X69</f>
        <v>1907612289.24</v>
      </c>
      <c r="Y8" s="26">
        <f>资产资本表!Y69</f>
        <v>1574489939.8799999</v>
      </c>
      <c r="Z8" s="26">
        <f>资产资本表!Z69</f>
        <v>1515504168</v>
      </c>
      <c r="AA8" s="26">
        <f>资产资本表!AA69</f>
        <v>1372968290.55</v>
      </c>
      <c r="AB8" s="26">
        <f>资产资本表!AB69</f>
        <v>1221173954.4200001</v>
      </c>
      <c r="AC8" s="26">
        <f>资产资本表!AC69</f>
        <v>1152864936.6200001</v>
      </c>
      <c r="AD8" s="26">
        <f>资产资本表!AD69</f>
        <v>976926667.13999999</v>
      </c>
      <c r="AE8" s="26">
        <f>资产资本表!AE69</f>
        <v>709450853.53000009</v>
      </c>
      <c r="AF8" s="26">
        <f>资产资本表!AF69</f>
        <v>641817060.55000007</v>
      </c>
      <c r="AG8" s="26">
        <f>资产资本表!AG69</f>
        <v>564789247.49000001</v>
      </c>
      <c r="AH8" s="26">
        <f>资产资本表!AH69</f>
        <v>556701371.38</v>
      </c>
      <c r="AI8" s="26">
        <f>资产资本表!AI69</f>
        <v>569579546.55000007</v>
      </c>
      <c r="AJ8" s="26">
        <f>资产资本表!AJ69</f>
        <v>580061067.65999997</v>
      </c>
      <c r="AK8" s="26">
        <f>资产资本表!AK69</f>
        <v>339266136.70999998</v>
      </c>
      <c r="AL8" s="26">
        <f>资产资本表!AL69</f>
        <v>234999756.63</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340</v>
      </c>
      <c r="E9" s="48">
        <f>资产资本表!E70</f>
        <v>7685709064.1299992</v>
      </c>
      <c r="F9" s="48">
        <f>资产资本表!F70</f>
        <v>7547198343.5299997</v>
      </c>
      <c r="G9" s="48">
        <f>资产资本表!G70</f>
        <v>7220623882.7900009</v>
      </c>
      <c r="H9" s="48">
        <f>资产资本表!H70</f>
        <v>7120276422.1000004</v>
      </c>
      <c r="I9" s="48">
        <f>资产资本表!I70</f>
        <v>6961970712.5</v>
      </c>
      <c r="J9" s="48">
        <f>资产资本表!J70</f>
        <v>6776221680.0299997</v>
      </c>
      <c r="K9" s="48">
        <f>资产资本表!K70</f>
        <v>6615744617.2700005</v>
      </c>
      <c r="L9" s="48">
        <f>资产资本表!L70</f>
        <v>6483513890.6600018</v>
      </c>
      <c r="M9" s="48">
        <f>资产资本表!M70</f>
        <v>6314841741.0999985</v>
      </c>
      <c r="N9" s="48">
        <f>资产资本表!N70</f>
        <v>5596895799.4799986</v>
      </c>
      <c r="O9" s="48">
        <f>资产资本表!O70</f>
        <v>3736919889.21</v>
      </c>
      <c r="P9" s="48">
        <f>资产资本表!P70</f>
        <v>3609956163.8499999</v>
      </c>
      <c r="Q9" s="48">
        <f>资产资本表!Q70</f>
        <v>3514348139.1700001</v>
      </c>
      <c r="R9" s="48">
        <f>资产资本表!R70</f>
        <v>3468348851.6599998</v>
      </c>
      <c r="S9" s="48">
        <f>资产资本表!S70</f>
        <v>3311729857.7299995</v>
      </c>
      <c r="T9" s="48">
        <f>资产资本表!T70</f>
        <v>3253116899.8200002</v>
      </c>
      <c r="U9" s="48">
        <f>资产资本表!U70</f>
        <v>3212433243.2800002</v>
      </c>
      <c r="V9" s="48">
        <f>资产资本表!V70</f>
        <v>3163504138.8199997</v>
      </c>
      <c r="W9" s="48">
        <f>资产资本表!W70</f>
        <v>3058447485.04</v>
      </c>
      <c r="X9" s="48">
        <f>资产资本表!X70</f>
        <v>3039927125.5999999</v>
      </c>
      <c r="Y9" s="48">
        <f>资产资本表!Y70</f>
        <v>3002653810.6999998</v>
      </c>
      <c r="Z9" s="48">
        <f>资产资本表!Z70</f>
        <v>2968382100.5900002</v>
      </c>
      <c r="AA9" s="48">
        <f>资产资本表!AA70</f>
        <v>2967803510.1899996</v>
      </c>
      <c r="AB9" s="48">
        <f>资产资本表!AB70</f>
        <v>2965362180.54</v>
      </c>
      <c r="AC9" s="48">
        <f>资产资本表!AC70</f>
        <v>2934464986.4900002</v>
      </c>
      <c r="AD9" s="48">
        <f>资产资本表!AD70</f>
        <v>2933179205.0999999</v>
      </c>
      <c r="AE9" s="48">
        <f>资产资本表!AE70</f>
        <v>2857129812.2400002</v>
      </c>
      <c r="AF9" s="48">
        <f>资产资本表!AF70</f>
        <v>2861831519.0600004</v>
      </c>
      <c r="AG9" s="48">
        <f>资产资本表!AG70</f>
        <v>2915206971.5299997</v>
      </c>
      <c r="AH9" s="48">
        <f>资产资本表!AH70</f>
        <v>805025096.82999992</v>
      </c>
      <c r="AI9" s="48">
        <f>资产资本表!AI70</f>
        <v>732546850.7700001</v>
      </c>
      <c r="AJ9" s="48">
        <f>资产资本表!AJ70</f>
        <v>666728993.57999992</v>
      </c>
      <c r="AK9" s="48">
        <f>资产资本表!AK70</f>
        <v>378709966.51999998</v>
      </c>
      <c r="AL9" s="48">
        <f>资产资本表!AL70</f>
        <v>276817344.63999999</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341</v>
      </c>
      <c r="E10" s="26">
        <f>资产资本表!E72</f>
        <v>200261250</v>
      </c>
      <c r="F10" s="26">
        <f>资产资本表!F72</f>
        <v>237500</v>
      </c>
      <c r="G10" s="26">
        <f>资产资本表!G72</f>
        <v>320625</v>
      </c>
      <c r="H10" s="26">
        <f>资产资本表!H72</f>
        <v>391875</v>
      </c>
      <c r="I10" s="26">
        <f>资产资本表!I72</f>
        <v>522500</v>
      </c>
      <c r="J10" s="26">
        <f>资产资本表!J72</f>
        <v>475000</v>
      </c>
      <c r="K10" s="26">
        <f>资产资本表!K72</f>
        <v>761250</v>
      </c>
      <c r="L10" s="26">
        <f>资产资本表!L72</f>
        <v>761250</v>
      </c>
      <c r="M10" s="26">
        <f>资产资本表!M72</f>
        <v>787500</v>
      </c>
      <c r="N10" s="26">
        <f>资产资本表!N72</f>
        <v>866250</v>
      </c>
      <c r="O10" s="26">
        <f>资产资本表!O72</f>
        <v>0</v>
      </c>
      <c r="P10" s="26">
        <f>资产资本表!P72</f>
        <v>0</v>
      </c>
      <c r="Q10" s="26">
        <f>资产资本表!Q72</f>
        <v>0</v>
      </c>
      <c r="R10" s="26">
        <f>资产资本表!R72</f>
        <v>0</v>
      </c>
      <c r="S10" s="26">
        <f>资产资本表!S72</f>
        <v>10033245.039999999</v>
      </c>
      <c r="T10" s="26">
        <f>资产资本表!T72</f>
        <v>20062578.289999999</v>
      </c>
      <c r="U10" s="26">
        <f>资产资本表!U72</f>
        <v>30082133.73</v>
      </c>
      <c r="V10" s="26">
        <f>资产资本表!V72</f>
        <v>40078222.460000001</v>
      </c>
      <c r="W10" s="26">
        <f>资产资本表!W72</f>
        <v>40115378.659999996</v>
      </c>
      <c r="X10" s="26">
        <f>资产资本表!X72</f>
        <v>40154489.530000001</v>
      </c>
      <c r="Y10" s="26">
        <f>资产资本表!Y72</f>
        <v>40164267.030000001</v>
      </c>
      <c r="Z10" s="26">
        <f>资产资本表!Z72</f>
        <v>80253366.689999998</v>
      </c>
      <c r="AA10" s="26">
        <f>资产资本表!AA72</f>
        <v>159925230.18000001</v>
      </c>
      <c r="AB10" s="26">
        <f>资产资本表!AB72</f>
        <v>160001836.78</v>
      </c>
      <c r="AC10" s="26">
        <f>资产资本表!AC72</f>
        <v>160006694.25</v>
      </c>
      <c r="AD10" s="26">
        <f>资产资本表!AD72</f>
        <v>60522418.909999996</v>
      </c>
      <c r="AE10" s="26">
        <f>资产资本表!AE72</f>
        <v>60518770.789999999</v>
      </c>
      <c r="AF10" s="26">
        <f>资产资本表!AF72</f>
        <v>80610130.209999993</v>
      </c>
      <c r="AG10" s="26">
        <f>资产资本表!AG72</f>
        <v>150567249.11000001</v>
      </c>
      <c r="AH10" s="26">
        <f>资产资本表!AH72</f>
        <v>158582250</v>
      </c>
      <c r="AI10" s="26">
        <f>资产资本表!AI72</f>
        <v>148582250</v>
      </c>
      <c r="AJ10" s="26">
        <f>资产资本表!AJ72</f>
        <v>38648200</v>
      </c>
      <c r="AK10" s="26">
        <f>资产资本表!AK72</f>
        <v>200000000</v>
      </c>
      <c r="AL10" s="26">
        <f>资产资本表!AL72</f>
        <v>140000000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342</v>
      </c>
      <c r="E11" s="26">
        <f>资产资本表!E81</f>
        <v>0</v>
      </c>
      <c r="F11" s="26">
        <f>资产资本表!F81</f>
        <v>200000000</v>
      </c>
      <c r="G11" s="26">
        <f>资产资本表!G81</f>
        <v>270000000</v>
      </c>
      <c r="H11" s="26">
        <f>资产资本表!H81</f>
        <v>300000000</v>
      </c>
      <c r="I11" s="26">
        <f>资产资本表!I81</f>
        <v>400000000</v>
      </c>
      <c r="J11" s="26">
        <f>资产资本表!J81</f>
        <v>400000000</v>
      </c>
      <c r="K11" s="26">
        <f>资产资本表!K81</f>
        <v>580000000</v>
      </c>
      <c r="L11" s="26">
        <f>资产资本表!L81</f>
        <v>580000000</v>
      </c>
      <c r="M11" s="26">
        <f>资产资本表!M81</f>
        <v>600000000</v>
      </c>
      <c r="N11" s="26">
        <f>资产资本表!N81</f>
        <v>600000000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10000000</v>
      </c>
      <c r="X11" s="26">
        <f>资产资本表!X81</f>
        <v>20000000</v>
      </c>
      <c r="Y11" s="26">
        <f>资产资本表!Y81</f>
        <v>30000000</v>
      </c>
      <c r="Z11" s="26">
        <f>资产资本表!Z81</f>
        <v>40000000</v>
      </c>
      <c r="AA11" s="26">
        <f>资产资本表!AA81</f>
        <v>50000000</v>
      </c>
      <c r="AB11" s="26">
        <f>资产资本表!AB81</f>
        <v>60000000</v>
      </c>
      <c r="AC11" s="26">
        <f>资产资本表!AC81</f>
        <v>70000000</v>
      </c>
      <c r="AD11" s="26">
        <f>资产资本表!AD81</f>
        <v>200000000</v>
      </c>
      <c r="AE11" s="26">
        <f>资产资本表!AE81</f>
        <v>210000000</v>
      </c>
      <c r="AF11" s="26">
        <f>资产资本表!AF81</f>
        <v>222000000</v>
      </c>
      <c r="AG11" s="26">
        <f>资产资本表!AG81</f>
        <v>232000000</v>
      </c>
      <c r="AH11" s="26">
        <f>资产资本表!AH81</f>
        <v>262000000</v>
      </c>
      <c r="AI11" s="26">
        <f>资产资本表!AI81</f>
        <v>272000000</v>
      </c>
      <c r="AJ11" s="26">
        <f>资产资本表!AJ81</f>
        <v>362000000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17" t="s">
        <v>343</v>
      </c>
      <c r="E12" s="26">
        <f>资产资本表!E89</f>
        <v>200261250</v>
      </c>
      <c r="F12" s="26">
        <f>资产资本表!F89</f>
        <v>200237500</v>
      </c>
      <c r="G12" s="26">
        <f>资产资本表!G89</f>
        <v>270320625</v>
      </c>
      <c r="H12" s="26">
        <f>资产资本表!H89</f>
        <v>300391875</v>
      </c>
      <c r="I12" s="26">
        <f>资产资本表!I89</f>
        <v>400522500</v>
      </c>
      <c r="J12" s="26">
        <f>资产资本表!J89</f>
        <v>400475000</v>
      </c>
      <c r="K12" s="26">
        <f>资产资本表!K89</f>
        <v>580761250</v>
      </c>
      <c r="L12" s="26">
        <f>资产资本表!L89</f>
        <v>580761250</v>
      </c>
      <c r="M12" s="26">
        <f>资产资本表!M89</f>
        <v>600787500</v>
      </c>
      <c r="N12" s="26">
        <f>资产资本表!N89</f>
        <v>600866250</v>
      </c>
      <c r="O12" s="26">
        <f>资产资本表!O89</f>
        <v>0</v>
      </c>
      <c r="P12" s="26">
        <f>资产资本表!P89</f>
        <v>0</v>
      </c>
      <c r="Q12" s="26">
        <f>资产资本表!Q89</f>
        <v>0</v>
      </c>
      <c r="R12" s="26">
        <f>资产资本表!R89</f>
        <v>0</v>
      </c>
      <c r="S12" s="26">
        <f>资产资本表!S89</f>
        <v>10033245.039999999</v>
      </c>
      <c r="T12" s="26">
        <f>资产资本表!T89</f>
        <v>20062578.289999999</v>
      </c>
      <c r="U12" s="26">
        <f>资产资本表!U89</f>
        <v>30082133.73</v>
      </c>
      <c r="V12" s="26">
        <f>资产资本表!V89</f>
        <v>40078222.460000001</v>
      </c>
      <c r="W12" s="26">
        <f>资产资本表!W89</f>
        <v>50115378.659999996</v>
      </c>
      <c r="X12" s="26">
        <f>资产资本表!X89</f>
        <v>60154489.530000001</v>
      </c>
      <c r="Y12" s="26">
        <f>资产资本表!Y89</f>
        <v>70164267.030000001</v>
      </c>
      <c r="Z12" s="26">
        <f>资产资本表!Z89</f>
        <v>120253366.69</v>
      </c>
      <c r="AA12" s="26">
        <f>资产资本表!AA89</f>
        <v>209925230.18000001</v>
      </c>
      <c r="AB12" s="26">
        <f>资产资本表!AB89</f>
        <v>220001836.78</v>
      </c>
      <c r="AC12" s="26">
        <f>资产资本表!AC89</f>
        <v>230006694.25</v>
      </c>
      <c r="AD12" s="26">
        <f>资产资本表!AD89</f>
        <v>260522418.91</v>
      </c>
      <c r="AE12" s="26">
        <f>资产资本表!AE89</f>
        <v>270518770.79000002</v>
      </c>
      <c r="AF12" s="26">
        <f>资产资本表!AF89</f>
        <v>302610130.20999998</v>
      </c>
      <c r="AG12" s="26">
        <f>资产资本表!AG89</f>
        <v>382567249.11000001</v>
      </c>
      <c r="AH12" s="26">
        <f>资产资本表!AH89</f>
        <v>420582250</v>
      </c>
      <c r="AI12" s="26">
        <f>资产资本表!AI89</f>
        <v>420582250</v>
      </c>
      <c r="AJ12" s="26">
        <f>资产资本表!AJ89</f>
        <v>400648200</v>
      </c>
      <c r="AK12" s="26">
        <f>资产资本表!AK89</f>
        <v>200000000</v>
      </c>
      <c r="AL12" s="26">
        <f>资产资本表!AL89</f>
        <v>140000000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17" t="s">
        <v>347</v>
      </c>
      <c r="E13" s="26">
        <f>E9-E12</f>
        <v>7485447814.1299992</v>
      </c>
      <c r="F13" s="26">
        <f t="shared" ref="F13:BQ13" si="0">F9-F12</f>
        <v>7346960843.5299997</v>
      </c>
      <c r="G13" s="26">
        <f t="shared" si="0"/>
        <v>6950303257.7900009</v>
      </c>
      <c r="H13" s="26">
        <f t="shared" si="0"/>
        <v>6819884547.1000004</v>
      </c>
      <c r="I13" s="26">
        <f t="shared" si="0"/>
        <v>6561448212.5</v>
      </c>
      <c r="J13" s="26">
        <f t="shared" si="0"/>
        <v>6375746680.0299997</v>
      </c>
      <c r="K13" s="26">
        <f t="shared" si="0"/>
        <v>6034983367.2700005</v>
      </c>
      <c r="L13" s="26">
        <f t="shared" si="0"/>
        <v>5902752640.6600018</v>
      </c>
      <c r="M13" s="26">
        <f t="shared" si="0"/>
        <v>5714054241.0999985</v>
      </c>
      <c r="N13" s="26">
        <f t="shared" si="0"/>
        <v>4996029549.4799986</v>
      </c>
      <c r="O13" s="26">
        <f t="shared" si="0"/>
        <v>3736919889.21</v>
      </c>
      <c r="P13" s="26">
        <f t="shared" si="0"/>
        <v>3609956163.8499999</v>
      </c>
      <c r="Q13" s="26">
        <f t="shared" si="0"/>
        <v>3514348139.1700001</v>
      </c>
      <c r="R13" s="26">
        <f t="shared" si="0"/>
        <v>3468348851.6599998</v>
      </c>
      <c r="S13" s="26">
        <f t="shared" si="0"/>
        <v>3301696612.6899996</v>
      </c>
      <c r="T13" s="26">
        <f t="shared" si="0"/>
        <v>3233054321.5300002</v>
      </c>
      <c r="U13" s="26">
        <f t="shared" si="0"/>
        <v>3182351109.5500002</v>
      </c>
      <c r="V13" s="26">
        <f t="shared" si="0"/>
        <v>3123425916.3599997</v>
      </c>
      <c r="W13" s="26">
        <f t="shared" si="0"/>
        <v>3008332106.3800001</v>
      </c>
      <c r="X13" s="26">
        <f t="shared" si="0"/>
        <v>2979772636.0699997</v>
      </c>
      <c r="Y13" s="26">
        <f t="shared" si="0"/>
        <v>2932489543.6699996</v>
      </c>
      <c r="Z13" s="26">
        <f t="shared" si="0"/>
        <v>2848128733.9000001</v>
      </c>
      <c r="AA13" s="26">
        <f t="shared" si="0"/>
        <v>2757878280.0099998</v>
      </c>
      <c r="AB13" s="26">
        <f t="shared" si="0"/>
        <v>2745360343.7599998</v>
      </c>
      <c r="AC13" s="26">
        <f t="shared" si="0"/>
        <v>2704458292.2400002</v>
      </c>
      <c r="AD13" s="26">
        <f t="shared" si="0"/>
        <v>2672656786.1900001</v>
      </c>
      <c r="AE13" s="26">
        <f t="shared" si="0"/>
        <v>2586611041.4500003</v>
      </c>
      <c r="AF13" s="26">
        <f t="shared" si="0"/>
        <v>2559221388.8500004</v>
      </c>
      <c r="AG13" s="26">
        <f t="shared" si="0"/>
        <v>2532639722.4199996</v>
      </c>
      <c r="AH13" s="26">
        <f t="shared" si="0"/>
        <v>384442846.82999992</v>
      </c>
      <c r="AI13" s="26">
        <f t="shared" si="0"/>
        <v>311964600.7700001</v>
      </c>
      <c r="AJ13" s="26">
        <f t="shared" si="0"/>
        <v>266080793.57999992</v>
      </c>
      <c r="AK13" s="26">
        <f t="shared" si="0"/>
        <v>178709966.51999998</v>
      </c>
      <c r="AL13" s="26">
        <f t="shared" si="0"/>
        <v>136817344.63999999</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c r="A14" s="46" t="s">
        <v>344</v>
      </c>
      <c r="E14" s="48">
        <f>E9</f>
        <v>7685709064.1299992</v>
      </c>
      <c r="F14" s="48">
        <f t="shared" ref="F14:BQ14" si="2">F9</f>
        <v>7547198343.5299997</v>
      </c>
      <c r="G14" s="48">
        <f t="shared" si="2"/>
        <v>7220623882.7900009</v>
      </c>
      <c r="H14" s="48">
        <f t="shared" si="2"/>
        <v>7120276422.1000004</v>
      </c>
      <c r="I14" s="48">
        <f t="shared" si="2"/>
        <v>6961970712.5</v>
      </c>
      <c r="J14" s="48">
        <f t="shared" si="2"/>
        <v>6776221680.0299997</v>
      </c>
      <c r="K14" s="48">
        <f t="shared" si="2"/>
        <v>6615744617.2700005</v>
      </c>
      <c r="L14" s="48">
        <f t="shared" si="2"/>
        <v>6483513890.6600018</v>
      </c>
      <c r="M14" s="48">
        <f t="shared" si="2"/>
        <v>6314841741.0999985</v>
      </c>
      <c r="N14" s="48">
        <f t="shared" si="2"/>
        <v>5596895799.4799986</v>
      </c>
      <c r="O14" s="48">
        <f t="shared" si="2"/>
        <v>3736919889.21</v>
      </c>
      <c r="P14" s="48">
        <f t="shared" si="2"/>
        <v>3609956163.8499999</v>
      </c>
      <c r="Q14" s="48">
        <f t="shared" si="2"/>
        <v>3514348139.1700001</v>
      </c>
      <c r="R14" s="48">
        <f t="shared" si="2"/>
        <v>3468348851.6599998</v>
      </c>
      <c r="S14" s="48">
        <f t="shared" si="2"/>
        <v>3311729857.7299995</v>
      </c>
      <c r="T14" s="48">
        <f t="shared" si="2"/>
        <v>3253116899.8200002</v>
      </c>
      <c r="U14" s="48">
        <f t="shared" si="2"/>
        <v>3212433243.2800002</v>
      </c>
      <c r="V14" s="48">
        <f t="shared" si="2"/>
        <v>3163504138.8199997</v>
      </c>
      <c r="W14" s="48">
        <f t="shared" si="2"/>
        <v>3058447485.04</v>
      </c>
      <c r="X14" s="48">
        <f t="shared" si="2"/>
        <v>3039927125.5999999</v>
      </c>
      <c r="Y14" s="48">
        <f t="shared" si="2"/>
        <v>3002653810.6999998</v>
      </c>
      <c r="Z14" s="48">
        <f t="shared" si="2"/>
        <v>2968382100.5900002</v>
      </c>
      <c r="AA14" s="48">
        <f t="shared" si="2"/>
        <v>2967803510.1899996</v>
      </c>
      <c r="AB14" s="48">
        <f t="shared" si="2"/>
        <v>2965362180.54</v>
      </c>
      <c r="AC14" s="48">
        <f t="shared" si="2"/>
        <v>2934464986.4900002</v>
      </c>
      <c r="AD14" s="48">
        <f t="shared" si="2"/>
        <v>2933179205.0999999</v>
      </c>
      <c r="AE14" s="48">
        <f t="shared" si="2"/>
        <v>2857129812.2400002</v>
      </c>
      <c r="AF14" s="48">
        <f t="shared" si="2"/>
        <v>2861831519.0600004</v>
      </c>
      <c r="AG14" s="48">
        <f t="shared" si="2"/>
        <v>2915206971.5299997</v>
      </c>
      <c r="AH14" s="48">
        <f t="shared" si="2"/>
        <v>805025096.82999992</v>
      </c>
      <c r="AI14" s="48">
        <f t="shared" si="2"/>
        <v>732546850.7700001</v>
      </c>
      <c r="AJ14" s="48">
        <f t="shared" si="2"/>
        <v>666728993.57999992</v>
      </c>
      <c r="AK14" s="48">
        <f t="shared" si="2"/>
        <v>378709966.51999998</v>
      </c>
      <c r="AL14" s="48">
        <f t="shared" si="2"/>
        <v>276817344.63999999</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26" customFormat="1">
      <c r="A15" s="20" t="s">
        <v>345</v>
      </c>
      <c r="E15" s="26">
        <f>E11+E13-E3-E4-E7</f>
        <v>1649341249.6399994</v>
      </c>
      <c r="F15" s="26">
        <f t="shared" ref="F15:BQ15" si="4">F11+F13-F3-F4-F7</f>
        <v>1792213402.7200003</v>
      </c>
      <c r="G15" s="26">
        <f t="shared" si="4"/>
        <v>1386874919.6099997</v>
      </c>
      <c r="H15" s="26">
        <f t="shared" si="4"/>
        <v>1514341084.1999998</v>
      </c>
      <c r="I15" s="26">
        <f t="shared" si="4"/>
        <v>1498969633.6400003</v>
      </c>
      <c r="J15" s="26">
        <f t="shared" si="4"/>
        <v>1655883681.8400002</v>
      </c>
      <c r="K15" s="26">
        <f t="shared" si="4"/>
        <v>1260481203.3200006</v>
      </c>
      <c r="L15" s="26">
        <f t="shared" si="4"/>
        <v>1651397840.1100006</v>
      </c>
      <c r="M15" s="26">
        <f t="shared" si="4"/>
        <v>1538729370.0599995</v>
      </c>
      <c r="N15" s="26">
        <f t="shared" si="4"/>
        <v>1509767372.3099995</v>
      </c>
      <c r="O15" s="26">
        <f t="shared" si="4"/>
        <v>1121183408.2600002</v>
      </c>
      <c r="P15" s="26">
        <f t="shared" si="4"/>
        <v>1086391641.8600001</v>
      </c>
      <c r="Q15" s="26">
        <f t="shared" si="4"/>
        <v>1021953083.2799997</v>
      </c>
      <c r="R15" s="26">
        <f t="shared" si="4"/>
        <v>985785694.81999969</v>
      </c>
      <c r="S15" s="26">
        <f t="shared" si="4"/>
        <v>826496302.87999964</v>
      </c>
      <c r="T15" s="26">
        <f t="shared" si="4"/>
        <v>875487866.35999966</v>
      </c>
      <c r="U15" s="26">
        <f t="shared" si="4"/>
        <v>877900058.0999999</v>
      </c>
      <c r="V15" s="26">
        <f t="shared" si="4"/>
        <v>1179589134.4200001</v>
      </c>
      <c r="W15" s="26">
        <f t="shared" si="4"/>
        <v>1074483365.52</v>
      </c>
      <c r="X15" s="26">
        <f t="shared" si="4"/>
        <v>1092160346.8299994</v>
      </c>
      <c r="Y15" s="26">
        <f t="shared" si="4"/>
        <v>1387999603.7899997</v>
      </c>
      <c r="Z15" s="26">
        <f t="shared" si="4"/>
        <v>1372624565.8999999</v>
      </c>
      <c r="AA15" s="26">
        <f t="shared" si="4"/>
        <v>1434909989.46</v>
      </c>
      <c r="AB15" s="26">
        <f t="shared" si="4"/>
        <v>1584186389.3399997</v>
      </c>
      <c r="AC15" s="26">
        <f t="shared" si="4"/>
        <v>1621593355.6200004</v>
      </c>
      <c r="AD15" s="26">
        <f t="shared" si="4"/>
        <v>1895730119.0500002</v>
      </c>
      <c r="AE15" s="26">
        <f t="shared" si="4"/>
        <v>2087160187.9200001</v>
      </c>
      <c r="AF15" s="26">
        <f t="shared" si="4"/>
        <v>2139404328.3000007</v>
      </c>
      <c r="AG15" s="26">
        <f t="shared" si="4"/>
        <v>2199850474.9299998</v>
      </c>
      <c r="AH15" s="26">
        <f t="shared" si="4"/>
        <v>89741475.449999928</v>
      </c>
      <c r="AI15" s="26">
        <f t="shared" si="4"/>
        <v>14385054.220000029</v>
      </c>
      <c r="AJ15" s="26">
        <f t="shared" si="4"/>
        <v>48019725.919999957</v>
      </c>
      <c r="AK15" s="26">
        <f t="shared" si="4"/>
        <v>-160556170.19</v>
      </c>
      <c r="AL15" s="26">
        <f t="shared" si="4"/>
        <v>-98182411.99000001</v>
      </c>
      <c r="AM15" s="26">
        <f t="shared" si="4"/>
        <v>0</v>
      </c>
      <c r="AN15" s="26">
        <f t="shared" si="4"/>
        <v>0</v>
      </c>
      <c r="AO15" s="26">
        <f t="shared" si="4"/>
        <v>0</v>
      </c>
      <c r="AP15" s="26">
        <f t="shared" si="4"/>
        <v>0</v>
      </c>
      <c r="AQ15" s="26">
        <f t="shared" si="4"/>
        <v>0</v>
      </c>
      <c r="AR15" s="26">
        <f t="shared" si="4"/>
        <v>0</v>
      </c>
      <c r="AS15" s="26">
        <f t="shared" si="4"/>
        <v>0</v>
      </c>
      <c r="AT15" s="26">
        <f t="shared" si="4"/>
        <v>0</v>
      </c>
      <c r="AU15" s="26">
        <f t="shared" si="4"/>
        <v>0</v>
      </c>
      <c r="AV15" s="26">
        <f t="shared" si="4"/>
        <v>0</v>
      </c>
      <c r="AW15" s="26">
        <f t="shared" si="4"/>
        <v>0</v>
      </c>
      <c r="AX15" s="26">
        <f t="shared" si="4"/>
        <v>0</v>
      </c>
      <c r="AY15" s="26">
        <f t="shared" si="4"/>
        <v>0</v>
      </c>
      <c r="AZ15" s="26">
        <f t="shared" si="4"/>
        <v>0</v>
      </c>
      <c r="BA15" s="26">
        <f t="shared" si="4"/>
        <v>0</v>
      </c>
      <c r="BB15" s="26">
        <f t="shared" si="4"/>
        <v>0</v>
      </c>
      <c r="BC15" s="26">
        <f t="shared" si="4"/>
        <v>0</v>
      </c>
      <c r="BD15" s="26">
        <f t="shared" si="4"/>
        <v>0</v>
      </c>
      <c r="BE15" s="26">
        <f t="shared" si="4"/>
        <v>0</v>
      </c>
      <c r="BF15" s="26">
        <f t="shared" si="4"/>
        <v>0</v>
      </c>
      <c r="BG15" s="26">
        <f t="shared" si="4"/>
        <v>0</v>
      </c>
      <c r="BH15" s="26">
        <f t="shared" si="4"/>
        <v>0</v>
      </c>
      <c r="BI15" s="26">
        <f t="shared" si="4"/>
        <v>0</v>
      </c>
      <c r="BJ15" s="26">
        <f t="shared" si="4"/>
        <v>0</v>
      </c>
      <c r="BK15" s="26">
        <f t="shared" si="4"/>
        <v>0</v>
      </c>
      <c r="BL15" s="26">
        <f t="shared" si="4"/>
        <v>0</v>
      </c>
      <c r="BM15" s="26">
        <f t="shared" si="4"/>
        <v>0</v>
      </c>
      <c r="BN15" s="26">
        <f t="shared" si="4"/>
        <v>0</v>
      </c>
      <c r="BO15" s="26">
        <f t="shared" si="4"/>
        <v>0</v>
      </c>
      <c r="BP15" s="26">
        <f t="shared" si="4"/>
        <v>0</v>
      </c>
      <c r="BQ15" s="26">
        <f t="shared" si="4"/>
        <v>0</v>
      </c>
      <c r="BR15" s="26">
        <f t="shared" ref="BR15:CL15" si="5">BR11+BR13-BR3-BR4-BR7</f>
        <v>0</v>
      </c>
      <c r="BS15" s="26">
        <f t="shared" si="5"/>
        <v>0</v>
      </c>
      <c r="BT15" s="26">
        <f t="shared" si="5"/>
        <v>0</v>
      </c>
      <c r="BU15" s="26">
        <f t="shared" si="5"/>
        <v>0</v>
      </c>
      <c r="BV15" s="26">
        <f t="shared" si="5"/>
        <v>0</v>
      </c>
      <c r="BW15" s="26">
        <f t="shared" si="5"/>
        <v>0</v>
      </c>
      <c r="BX15" s="26">
        <f t="shared" si="5"/>
        <v>0</v>
      </c>
      <c r="BY15" s="26">
        <f t="shared" si="5"/>
        <v>0</v>
      </c>
      <c r="BZ15" s="26">
        <f t="shared" si="5"/>
        <v>0</v>
      </c>
      <c r="CA15" s="26">
        <f t="shared" si="5"/>
        <v>0</v>
      </c>
      <c r="CB15" s="26">
        <f t="shared" si="5"/>
        <v>0</v>
      </c>
      <c r="CC15" s="26">
        <f t="shared" si="5"/>
        <v>0</v>
      </c>
      <c r="CD15" s="26">
        <f t="shared" si="5"/>
        <v>0</v>
      </c>
      <c r="CE15" s="26">
        <f t="shared" si="5"/>
        <v>0</v>
      </c>
      <c r="CF15" s="26">
        <f t="shared" si="5"/>
        <v>0</v>
      </c>
      <c r="CG15" s="26">
        <f t="shared" si="5"/>
        <v>0</v>
      </c>
      <c r="CH15" s="26">
        <f t="shared" si="5"/>
        <v>0</v>
      </c>
      <c r="CI15" s="26">
        <f t="shared" si="5"/>
        <v>0</v>
      </c>
      <c r="CJ15" s="26">
        <f t="shared" si="5"/>
        <v>0</v>
      </c>
      <c r="CK15" s="26">
        <f t="shared" si="5"/>
        <v>0</v>
      </c>
      <c r="CL15" s="26">
        <f t="shared" si="5"/>
        <v>0</v>
      </c>
    </row>
    <row r="16" spans="1:90" s="26" customFormat="1">
      <c r="A16" s="20" t="s">
        <v>346</v>
      </c>
      <c r="E16" s="26">
        <f>E10-E2</f>
        <v>-1649341249.6399999</v>
      </c>
      <c r="F16" s="26">
        <f t="shared" ref="F16:BQ16" si="6">F10-F2</f>
        <v>-1792213402.72</v>
      </c>
      <c r="G16" s="26">
        <f t="shared" si="6"/>
        <v>-1386874919.6099999</v>
      </c>
      <c r="H16" s="26">
        <f t="shared" si="6"/>
        <v>-1514341084.2</v>
      </c>
      <c r="I16" s="26">
        <f t="shared" si="6"/>
        <v>-1498969633.6400001</v>
      </c>
      <c r="J16" s="26">
        <f t="shared" si="6"/>
        <v>-1655883681.8400002</v>
      </c>
      <c r="K16" s="26">
        <f t="shared" si="6"/>
        <v>-1260481203.3200002</v>
      </c>
      <c r="L16" s="26">
        <f t="shared" si="6"/>
        <v>-1651397840.1100001</v>
      </c>
      <c r="M16" s="26">
        <f t="shared" si="6"/>
        <v>-1538729370.0600002</v>
      </c>
      <c r="N16" s="26">
        <f t="shared" si="6"/>
        <v>-1509767372.3099999</v>
      </c>
      <c r="O16" s="26">
        <f t="shared" si="6"/>
        <v>-1121183408.26</v>
      </c>
      <c r="P16" s="26">
        <f t="shared" si="6"/>
        <v>-1086391641.8600001</v>
      </c>
      <c r="Q16" s="26">
        <f t="shared" si="6"/>
        <v>-1021953083.2800001</v>
      </c>
      <c r="R16" s="26">
        <f t="shared" si="6"/>
        <v>-985785694.81999993</v>
      </c>
      <c r="S16" s="26">
        <f t="shared" si="6"/>
        <v>-826496302.88</v>
      </c>
      <c r="T16" s="26">
        <f t="shared" si="6"/>
        <v>-875487866.36000001</v>
      </c>
      <c r="U16" s="26">
        <f t="shared" si="6"/>
        <v>-877900058.10000002</v>
      </c>
      <c r="V16" s="26">
        <f t="shared" si="6"/>
        <v>-1179589134.4200001</v>
      </c>
      <c r="W16" s="26">
        <f t="shared" si="6"/>
        <v>-1074483365.52</v>
      </c>
      <c r="X16" s="26">
        <f t="shared" si="6"/>
        <v>-1092160346.8299999</v>
      </c>
      <c r="Y16" s="26">
        <f t="shared" si="6"/>
        <v>-1387999603.79</v>
      </c>
      <c r="Z16" s="26">
        <f t="shared" si="6"/>
        <v>-1372624565.9000001</v>
      </c>
      <c r="AA16" s="26">
        <f t="shared" si="6"/>
        <v>-1434909989.4599998</v>
      </c>
      <c r="AB16" s="26">
        <f t="shared" si="6"/>
        <v>-1584186389.3399999</v>
      </c>
      <c r="AC16" s="26">
        <f t="shared" si="6"/>
        <v>-1621593355.6200001</v>
      </c>
      <c r="AD16" s="26">
        <f t="shared" si="6"/>
        <v>-1895730119.05</v>
      </c>
      <c r="AE16" s="26">
        <f t="shared" si="6"/>
        <v>-2087160187.9200001</v>
      </c>
      <c r="AF16" s="26">
        <f t="shared" si="6"/>
        <v>-2139404328.3000002</v>
      </c>
      <c r="AG16" s="26">
        <f t="shared" si="6"/>
        <v>-2199850474.9299998</v>
      </c>
      <c r="AH16" s="26">
        <f t="shared" si="6"/>
        <v>-89741475.449999988</v>
      </c>
      <c r="AI16" s="26">
        <f t="shared" si="6"/>
        <v>-14385054.219999999</v>
      </c>
      <c r="AJ16" s="26">
        <f t="shared" si="6"/>
        <v>-48019725.920000002</v>
      </c>
      <c r="AK16" s="26">
        <f t="shared" si="6"/>
        <v>160556170.19</v>
      </c>
      <c r="AL16" s="26">
        <f t="shared" si="6"/>
        <v>98182411.99000001</v>
      </c>
      <c r="AM16" s="26">
        <f t="shared" si="6"/>
        <v>0</v>
      </c>
      <c r="AN16" s="26">
        <f t="shared" si="6"/>
        <v>0</v>
      </c>
      <c r="AO16" s="26">
        <f t="shared" si="6"/>
        <v>0</v>
      </c>
      <c r="AP16" s="26">
        <f t="shared" si="6"/>
        <v>0</v>
      </c>
      <c r="AQ16" s="26">
        <f t="shared" si="6"/>
        <v>0</v>
      </c>
      <c r="AR16" s="26">
        <f t="shared" si="6"/>
        <v>0</v>
      </c>
      <c r="AS16" s="26">
        <f t="shared" si="6"/>
        <v>0</v>
      </c>
      <c r="AT16" s="26">
        <f t="shared" si="6"/>
        <v>0</v>
      </c>
      <c r="AU16" s="26">
        <f t="shared" si="6"/>
        <v>0</v>
      </c>
      <c r="AV16" s="26">
        <f t="shared" si="6"/>
        <v>0</v>
      </c>
      <c r="AW16" s="26">
        <f t="shared" si="6"/>
        <v>0</v>
      </c>
      <c r="AX16" s="26">
        <f t="shared" si="6"/>
        <v>0</v>
      </c>
      <c r="AY16" s="26">
        <f t="shared" si="6"/>
        <v>0</v>
      </c>
      <c r="AZ16" s="26">
        <f t="shared" si="6"/>
        <v>0</v>
      </c>
      <c r="BA16" s="26">
        <f t="shared" si="6"/>
        <v>0</v>
      </c>
      <c r="BB16" s="26">
        <f t="shared" si="6"/>
        <v>0</v>
      </c>
      <c r="BC16" s="26">
        <f t="shared" si="6"/>
        <v>0</v>
      </c>
      <c r="BD16" s="26">
        <f t="shared" si="6"/>
        <v>0</v>
      </c>
      <c r="BE16" s="26">
        <f t="shared" si="6"/>
        <v>0</v>
      </c>
      <c r="BF16" s="26">
        <f t="shared" si="6"/>
        <v>0</v>
      </c>
      <c r="BG16" s="26">
        <f t="shared" si="6"/>
        <v>0</v>
      </c>
      <c r="BH16" s="26">
        <f t="shared" si="6"/>
        <v>0</v>
      </c>
      <c r="BI16" s="26">
        <f t="shared" si="6"/>
        <v>0</v>
      </c>
      <c r="BJ16" s="26">
        <f t="shared" si="6"/>
        <v>0</v>
      </c>
      <c r="BK16" s="26">
        <f t="shared" si="6"/>
        <v>0</v>
      </c>
      <c r="BL16" s="26">
        <f t="shared" si="6"/>
        <v>0</v>
      </c>
      <c r="BM16" s="26">
        <f t="shared" si="6"/>
        <v>0</v>
      </c>
      <c r="BN16" s="26">
        <f t="shared" si="6"/>
        <v>0</v>
      </c>
      <c r="BO16" s="26">
        <f t="shared" si="6"/>
        <v>0</v>
      </c>
      <c r="BP16" s="26">
        <f t="shared" si="6"/>
        <v>0</v>
      </c>
      <c r="BQ16" s="26">
        <f t="shared" si="6"/>
        <v>0</v>
      </c>
      <c r="BR16" s="26">
        <f t="shared" ref="BR16:CL16" si="7">BR10-BR2</f>
        <v>0</v>
      </c>
      <c r="BS16" s="26">
        <f t="shared" si="7"/>
        <v>0</v>
      </c>
      <c r="BT16" s="26">
        <f t="shared" si="7"/>
        <v>0</v>
      </c>
      <c r="BU16" s="26">
        <f t="shared" si="7"/>
        <v>0</v>
      </c>
      <c r="BV16" s="26">
        <f t="shared" si="7"/>
        <v>0</v>
      </c>
      <c r="BW16" s="26">
        <f t="shared" si="7"/>
        <v>0</v>
      </c>
      <c r="BX16" s="26">
        <f t="shared" si="7"/>
        <v>0</v>
      </c>
      <c r="BY16" s="26">
        <f t="shared" si="7"/>
        <v>0</v>
      </c>
      <c r="BZ16" s="26">
        <f t="shared" si="7"/>
        <v>0</v>
      </c>
      <c r="CA16" s="26">
        <f t="shared" si="7"/>
        <v>0</v>
      </c>
      <c r="CB16" s="26">
        <f t="shared" si="7"/>
        <v>0</v>
      </c>
      <c r="CC16" s="26">
        <f t="shared" si="7"/>
        <v>0</v>
      </c>
      <c r="CD16" s="26">
        <f t="shared" si="7"/>
        <v>0</v>
      </c>
      <c r="CE16" s="26">
        <f t="shared" si="7"/>
        <v>0</v>
      </c>
      <c r="CF16" s="26">
        <f t="shared" si="7"/>
        <v>0</v>
      </c>
      <c r="CG16" s="26">
        <f t="shared" si="7"/>
        <v>0</v>
      </c>
      <c r="CH16" s="26">
        <f t="shared" si="7"/>
        <v>0</v>
      </c>
      <c r="CI16" s="26">
        <f t="shared" si="7"/>
        <v>0</v>
      </c>
      <c r="CJ16" s="26">
        <f t="shared" si="7"/>
        <v>0</v>
      </c>
      <c r="CK16" s="26">
        <f t="shared" si="7"/>
        <v>0</v>
      </c>
      <c r="CL16" s="26">
        <f t="shared" si="7"/>
        <v>0</v>
      </c>
    </row>
    <row r="17" spans="1:90" s="63" customFormat="1">
      <c r="A17" s="20" t="s">
        <v>348</v>
      </c>
      <c r="E17" s="63">
        <f>(E11+E13-E7-E3)/E4</f>
        <v>-4.1179623503683151</v>
      </c>
      <c r="F17" s="63">
        <f t="shared" ref="F17:BQ17" si="8">(F11+F13-F7-F3)/F4</f>
        <v>-6.5490156609491255</v>
      </c>
      <c r="G17" s="63">
        <f t="shared" si="8"/>
        <v>-7.1821794119017577</v>
      </c>
      <c r="H17" s="63">
        <f t="shared" si="8"/>
        <v>-3.9811644762036531</v>
      </c>
      <c r="I17" s="63">
        <f t="shared" si="8"/>
        <v>-19.768230203816913</v>
      </c>
      <c r="J17" s="63">
        <f t="shared" si="8"/>
        <v>-7.6490687901717891</v>
      </c>
      <c r="K17" s="63">
        <f t="shared" si="8"/>
        <v>55.166700104484825</v>
      </c>
      <c r="L17" s="63">
        <f t="shared" si="8"/>
        <v>-3.2348780182292565</v>
      </c>
      <c r="M17" s="63">
        <f t="shared" si="8"/>
        <v>-2.6957364654163589</v>
      </c>
      <c r="N17" s="63">
        <f t="shared" si="8"/>
        <v>-0.26022832750534852</v>
      </c>
      <c r="O17" s="63">
        <f t="shared" si="8"/>
        <v>-2.9612191825285721</v>
      </c>
      <c r="P17" s="63">
        <f t="shared" si="8"/>
        <v>-3.1347741286187571</v>
      </c>
      <c r="Q17" s="63">
        <f t="shared" si="8"/>
        <v>-2.4426306860373268</v>
      </c>
      <c r="R17" s="63">
        <f t="shared" si="8"/>
        <v>-2.5045980760248741</v>
      </c>
      <c r="S17" s="63">
        <f t="shared" si="8"/>
        <v>-1.9598327895174499</v>
      </c>
      <c r="T17" s="63">
        <f t="shared" si="8"/>
        <v>-12.539894015883764</v>
      </c>
      <c r="U17" s="63">
        <f t="shared" si="8"/>
        <v>8.7670492456029194</v>
      </c>
      <c r="V17" s="63">
        <f t="shared" si="8"/>
        <v>-8.2532564212518942</v>
      </c>
      <c r="W17" s="63">
        <f t="shared" si="8"/>
        <v>11.97223586924617</v>
      </c>
      <c r="X17" s="63">
        <f t="shared" si="8"/>
        <v>8.4810145914941746</v>
      </c>
      <c r="Y17" s="63">
        <f t="shared" si="8"/>
        <v>-10.713173982303546</v>
      </c>
      <c r="Z17" s="63">
        <f t="shared" si="8"/>
        <v>-26.908535668151128</v>
      </c>
      <c r="AA17" s="63">
        <f t="shared" si="8"/>
        <v>-12.653497960291121</v>
      </c>
      <c r="AB17" s="63">
        <f t="shared" si="8"/>
        <v>14.028772526163939</v>
      </c>
      <c r="AC17" s="63">
        <f t="shared" si="8"/>
        <v>16.271236056665032</v>
      </c>
      <c r="AD17" s="63">
        <f t="shared" si="8"/>
        <v>19.69915323369715</v>
      </c>
      <c r="AE17" s="63">
        <f t="shared" si="8"/>
        <v>-21.786365484211728</v>
      </c>
      <c r="AF17" s="63">
        <f t="shared" si="8"/>
        <v>-74.6635115285507</v>
      </c>
      <c r="AG17" s="63">
        <f t="shared" si="8"/>
        <v>-56.09453102151754</v>
      </c>
      <c r="AH17" s="63">
        <f t="shared" si="8"/>
        <v>-0.45365486231259361</v>
      </c>
      <c r="AI17" s="63">
        <f t="shared" si="8"/>
        <v>0.74858465038978639</v>
      </c>
      <c r="AJ17" s="63">
        <f t="shared" si="8"/>
        <v>-0.3583613579397153</v>
      </c>
      <c r="AK17" s="63">
        <f t="shared" si="8"/>
        <v>3.3406170183876753</v>
      </c>
      <c r="AL17" s="63">
        <f t="shared" si="8"/>
        <v>9.5823780552840905</v>
      </c>
      <c r="AM17" s="63" t="e">
        <f t="shared" si="8"/>
        <v>#DIV/0!</v>
      </c>
      <c r="AN17" s="63" t="e">
        <f t="shared" si="8"/>
        <v>#DIV/0!</v>
      </c>
      <c r="AO17" s="63" t="e">
        <f t="shared" si="8"/>
        <v>#DIV/0!</v>
      </c>
      <c r="AP17" s="63" t="e">
        <f t="shared" si="8"/>
        <v>#DIV/0!</v>
      </c>
      <c r="AQ17" s="63" t="e">
        <f t="shared" si="8"/>
        <v>#DIV/0!</v>
      </c>
      <c r="AR17" s="63" t="e">
        <f t="shared" si="8"/>
        <v>#DIV/0!</v>
      </c>
      <c r="AS17" s="63" t="e">
        <f t="shared" si="8"/>
        <v>#DIV/0!</v>
      </c>
      <c r="AT17" s="63" t="e">
        <f t="shared" si="8"/>
        <v>#DIV/0!</v>
      </c>
      <c r="AU17" s="63" t="e">
        <f t="shared" si="8"/>
        <v>#DIV/0!</v>
      </c>
      <c r="AV17" s="63" t="e">
        <f t="shared" si="8"/>
        <v>#DIV/0!</v>
      </c>
      <c r="AW17" s="63" t="e">
        <f t="shared" si="8"/>
        <v>#DIV/0!</v>
      </c>
      <c r="AX17" s="63" t="e">
        <f t="shared" si="8"/>
        <v>#DIV/0!</v>
      </c>
      <c r="AY17" s="63" t="e">
        <f t="shared" si="8"/>
        <v>#DIV/0!</v>
      </c>
      <c r="AZ17" s="63" t="e">
        <f t="shared" si="8"/>
        <v>#DIV/0!</v>
      </c>
      <c r="BA17" s="63" t="e">
        <f t="shared" si="8"/>
        <v>#DIV/0!</v>
      </c>
      <c r="BB17" s="63" t="e">
        <f t="shared" si="8"/>
        <v>#DIV/0!</v>
      </c>
      <c r="BC17" s="63" t="e">
        <f t="shared" si="8"/>
        <v>#DIV/0!</v>
      </c>
      <c r="BD17" s="63" t="e">
        <f t="shared" si="8"/>
        <v>#DIV/0!</v>
      </c>
      <c r="BE17" s="63" t="e">
        <f t="shared" si="8"/>
        <v>#DIV/0!</v>
      </c>
      <c r="BF17" s="63" t="e">
        <f t="shared" si="8"/>
        <v>#DIV/0!</v>
      </c>
      <c r="BG17" s="63" t="e">
        <f t="shared" si="8"/>
        <v>#DIV/0!</v>
      </c>
      <c r="BH17" s="63" t="e">
        <f t="shared" si="8"/>
        <v>#DIV/0!</v>
      </c>
      <c r="BI17" s="63" t="e">
        <f t="shared" si="8"/>
        <v>#DIV/0!</v>
      </c>
      <c r="BJ17" s="63" t="e">
        <f t="shared" si="8"/>
        <v>#DIV/0!</v>
      </c>
      <c r="BK17" s="63" t="e">
        <f t="shared" si="8"/>
        <v>#DIV/0!</v>
      </c>
      <c r="BL17" s="63" t="e">
        <f t="shared" si="8"/>
        <v>#DIV/0!</v>
      </c>
      <c r="BM17" s="63" t="e">
        <f t="shared" si="8"/>
        <v>#DIV/0!</v>
      </c>
      <c r="BN17" s="63" t="e">
        <f t="shared" si="8"/>
        <v>#DIV/0!</v>
      </c>
      <c r="BO17" s="63" t="e">
        <f t="shared" si="8"/>
        <v>#DIV/0!</v>
      </c>
      <c r="BP17" s="63" t="e">
        <f t="shared" si="8"/>
        <v>#DIV/0!</v>
      </c>
      <c r="BQ17" s="63" t="e">
        <f t="shared" si="8"/>
        <v>#DIV/0!</v>
      </c>
      <c r="BR17" s="63" t="e">
        <f t="shared" ref="BR17:CL17" si="9">(BR11+BR13-BR7-BR3)/BR4</f>
        <v>#DIV/0!</v>
      </c>
      <c r="BS17" s="63" t="e">
        <f t="shared" si="9"/>
        <v>#DIV/0!</v>
      </c>
      <c r="BT17" s="63" t="e">
        <f t="shared" si="9"/>
        <v>#DIV/0!</v>
      </c>
      <c r="BU17" s="63" t="e">
        <f t="shared" si="9"/>
        <v>#DIV/0!</v>
      </c>
      <c r="BV17" s="63" t="e">
        <f t="shared" si="9"/>
        <v>#DIV/0!</v>
      </c>
      <c r="BW17" s="63" t="e">
        <f t="shared" si="9"/>
        <v>#DIV/0!</v>
      </c>
      <c r="BX17" s="63" t="e">
        <f t="shared" si="9"/>
        <v>#DIV/0!</v>
      </c>
      <c r="BY17" s="63" t="e">
        <f t="shared" si="9"/>
        <v>#DIV/0!</v>
      </c>
      <c r="BZ17" s="63" t="e">
        <f t="shared" si="9"/>
        <v>#DIV/0!</v>
      </c>
      <c r="CA17" s="63" t="e">
        <f t="shared" si="9"/>
        <v>#DIV/0!</v>
      </c>
      <c r="CB17" s="63" t="e">
        <f t="shared" si="9"/>
        <v>#DIV/0!</v>
      </c>
      <c r="CC17" s="63" t="e">
        <f t="shared" si="9"/>
        <v>#DIV/0!</v>
      </c>
      <c r="CD17" s="63" t="e">
        <f t="shared" si="9"/>
        <v>#DIV/0!</v>
      </c>
      <c r="CE17" s="63" t="e">
        <f t="shared" si="9"/>
        <v>#DIV/0!</v>
      </c>
      <c r="CF17" s="63" t="e">
        <f t="shared" si="9"/>
        <v>#DIV/0!</v>
      </c>
      <c r="CG17" s="63" t="e">
        <f t="shared" si="9"/>
        <v>#DIV/0!</v>
      </c>
      <c r="CH17" s="63" t="e">
        <f t="shared" si="9"/>
        <v>#DIV/0!</v>
      </c>
      <c r="CI17" s="63" t="e">
        <f t="shared" si="9"/>
        <v>#DIV/0!</v>
      </c>
      <c r="CJ17" s="63" t="e">
        <f t="shared" si="9"/>
        <v>#DIV/0!</v>
      </c>
      <c r="CK17" s="63" t="e">
        <f t="shared" si="9"/>
        <v>#DIV/0!</v>
      </c>
      <c r="CL17" s="63" t="e">
        <f t="shared" si="9"/>
        <v>#DIV/0!</v>
      </c>
    </row>
    <row r="18" spans="1:90" s="16" customFormat="1" ht="135.75" customHeight="1">
      <c r="A18" s="208" t="s">
        <v>649</v>
      </c>
      <c r="B18" s="209"/>
      <c r="C18" s="209"/>
      <c r="D18" s="209"/>
      <c r="E18" s="209"/>
      <c r="F18" s="209"/>
      <c r="G18" s="209"/>
      <c r="H18" s="209"/>
      <c r="I18" s="209"/>
      <c r="J18" s="209"/>
      <c r="K18" s="209"/>
      <c r="L18" s="209"/>
      <c r="M18" s="209"/>
      <c r="N18" s="209"/>
      <c r="O18" s="209"/>
      <c r="P18" s="209"/>
      <c r="Q18" s="209"/>
      <c r="R18" s="209"/>
      <c r="S18" s="209"/>
      <c r="T18" s="209"/>
      <c r="U18" s="209"/>
      <c r="V18" s="209"/>
      <c r="W18" s="209"/>
      <c r="X18" s="209"/>
      <c r="Y18" s="209"/>
      <c r="Z18" s="209"/>
      <c r="AA18" s="209"/>
      <c r="AB18" s="209"/>
      <c r="AC18" s="209"/>
      <c r="AD18" s="209"/>
      <c r="AE18" s="209"/>
      <c r="AF18" s="209"/>
      <c r="AG18" s="209"/>
    </row>
    <row r="19" spans="1:90">
      <c r="A19" s="126" t="s">
        <v>582</v>
      </c>
      <c r="B19" s="127"/>
      <c r="C19" s="127"/>
      <c r="D19" s="127"/>
      <c r="E19" s="127" t="s">
        <v>574</v>
      </c>
      <c r="F19" s="127"/>
      <c r="G19" s="127"/>
      <c r="H19" s="127"/>
      <c r="I19" s="127" t="s">
        <v>611</v>
      </c>
      <c r="M19" s="127" t="s">
        <v>576</v>
      </c>
      <c r="N19" s="63"/>
      <c r="O19" s="63"/>
      <c r="P19" s="63"/>
      <c r="Q19" s="63"/>
      <c r="R19" s="63"/>
      <c r="S19" s="63"/>
      <c r="T19" s="63"/>
      <c r="U19" s="63"/>
    </row>
    <row r="20" spans="1:90" s="63" customFormat="1" ht="14.25" customHeight="1">
      <c r="A20" s="126" t="s">
        <v>583</v>
      </c>
      <c r="B20" s="128"/>
      <c r="C20" s="128"/>
      <c r="D20" s="128"/>
      <c r="E20" s="128">
        <f>POWER(E9/U9,1/5)-1</f>
        <v>0.19061120605962567</v>
      </c>
      <c r="F20" s="128"/>
      <c r="G20" s="128"/>
      <c r="H20" s="128"/>
      <c r="I20" s="128">
        <f>POWER(E9/Y9,1/6)-1</f>
        <v>0.16957958626045544</v>
      </c>
      <c r="M20" s="128">
        <f>POWER(E9/AC9,1/7)-1</f>
        <v>0.14745702673119898</v>
      </c>
    </row>
    <row r="21" spans="1:90" s="63" customFormat="1" ht="14.25" customHeight="1">
      <c r="A21" s="126" t="s">
        <v>581</v>
      </c>
      <c r="B21" s="128"/>
      <c r="C21" s="128"/>
      <c r="D21" s="128"/>
      <c r="E21" s="128">
        <f>POWER(E4/U4,1/5)-1</f>
        <v>-2.2331186977200823</v>
      </c>
      <c r="F21" s="128"/>
      <c r="G21" s="128"/>
      <c r="H21" s="128"/>
      <c r="I21" s="128">
        <f>POWER(E4/Y4,1/6)-1</f>
        <v>0.18145299523601377</v>
      </c>
      <c r="M21" s="128">
        <f>POWER(E4/AC4,1/7)-1</f>
        <v>-2.1718659961653475</v>
      </c>
    </row>
    <row r="22" spans="1:90" s="63" customFormat="1" ht="14.25" customHeight="1">
      <c r="A22" s="126" t="s">
        <v>584</v>
      </c>
      <c r="B22" s="128"/>
      <c r="C22" s="128"/>
      <c r="D22" s="128"/>
      <c r="E22" s="128">
        <f>POWER(E5/U5,1/5)-1</f>
        <v>0.15941672696392817</v>
      </c>
      <c r="F22" s="128"/>
      <c r="G22" s="128"/>
      <c r="H22" s="128"/>
      <c r="I22" s="128">
        <f>POWER(E5/Y5,1/6)-1</f>
        <v>0.4581734424121211</v>
      </c>
      <c r="M22" s="128">
        <f>POWER(E5/AC5,1/7)-1</f>
        <v>0.19606226923318171</v>
      </c>
    </row>
    <row r="23" spans="1:90" s="63" customFormat="1" ht="14.25" customHeight="1">
      <c r="A23" s="126" t="s">
        <v>585</v>
      </c>
      <c r="B23" s="128"/>
      <c r="C23" s="128"/>
      <c r="D23" s="128"/>
      <c r="E23" s="128">
        <f>POWER(E6/U6,1/5)-1</f>
        <v>0.344420661540914</v>
      </c>
      <c r="F23" s="128"/>
      <c r="G23" s="128"/>
      <c r="H23" s="128"/>
      <c r="I23" s="128">
        <f>POWER(E6/Y6,1/6)-1</f>
        <v>0.32653859737735558</v>
      </c>
      <c r="M23" s="128">
        <f>POWER(E6/AC6,1/7)-1</f>
        <v>0.38920047504064836</v>
      </c>
    </row>
    <row r="24" spans="1:90" s="63" customFormat="1" ht="14.25" customHeight="1">
      <c r="A24" s="126" t="s">
        <v>586</v>
      </c>
      <c r="B24" s="128"/>
      <c r="C24" s="128"/>
      <c r="D24" s="128"/>
      <c r="E24" s="128">
        <f>POWER(E7/U7,1/5)-1</f>
        <v>0.22818626808202258</v>
      </c>
      <c r="F24" s="128"/>
      <c r="G24" s="128"/>
      <c r="H24" s="128"/>
      <c r="I24" s="128">
        <f>POWER(E7/Y7,1/6)-1</f>
        <v>0.23898349868079349</v>
      </c>
      <c r="M24" s="128">
        <f>POWER(E7/AC7,1/7)-1</f>
        <v>0.28707789705078812</v>
      </c>
    </row>
    <row r="25" spans="1:90" s="119" customFormat="1">
      <c r="A25" s="157" t="s">
        <v>561</v>
      </c>
      <c r="B25" s="120"/>
      <c r="C25" s="120"/>
      <c r="D25" s="120"/>
      <c r="E25" s="120">
        <f>(E2-I2)/I2</f>
        <v>0.23348596377768974</v>
      </c>
      <c r="F25" s="120">
        <f t="shared" ref="F25:BQ25" si="10">(F2-J2)/J2</f>
        <v>8.2163496573591802E-2</v>
      </c>
      <c r="G25" s="120">
        <f t="shared" si="10"/>
        <v>9.9864297271670677E-2</v>
      </c>
      <c r="H25" s="120">
        <f t="shared" si="10"/>
        <v>-8.31797202416205E-2</v>
      </c>
      <c r="I25" s="120">
        <f t="shared" si="10"/>
        <v>-2.5998244773011273E-2</v>
      </c>
      <c r="J25" s="119">
        <f t="shared" si="10"/>
        <v>9.6466183049178617E-2</v>
      </c>
      <c r="K25" s="119">
        <f t="shared" si="10"/>
        <v>0.12492072575116166</v>
      </c>
      <c r="L25" s="119">
        <f t="shared" si="10"/>
        <v>0.52077669456417697</v>
      </c>
      <c r="M25" s="120">
        <f t="shared" si="10"/>
        <v>0.50644574124563335</v>
      </c>
      <c r="N25" s="120">
        <f t="shared" si="10"/>
        <v>0.53241584884819704</v>
      </c>
      <c r="O25" s="120">
        <f t="shared" si="10"/>
        <v>0.34027950482775104</v>
      </c>
      <c r="P25" s="120">
        <f t="shared" si="10"/>
        <v>0.21309932717925781</v>
      </c>
      <c r="Q25" s="120">
        <f t="shared" si="10"/>
        <v>0.12552106470314853</v>
      </c>
      <c r="R25" s="120">
        <f t="shared" si="10"/>
        <v>-0.19175856494043333</v>
      </c>
      <c r="S25" s="120">
        <f t="shared" si="10"/>
        <v>-0.24947919393590653</v>
      </c>
      <c r="T25" s="120">
        <f t="shared" si="10"/>
        <v>-0.20909766798703747</v>
      </c>
      <c r="U25" s="120">
        <f t="shared" si="10"/>
        <v>-0.36423108693495404</v>
      </c>
      <c r="V25" s="119">
        <f t="shared" si="10"/>
        <v>-0.1605162901017175</v>
      </c>
      <c r="W25" s="119">
        <f t="shared" si="10"/>
        <v>-0.3011198082071469</v>
      </c>
      <c r="X25" s="119">
        <f t="shared" si="10"/>
        <v>-0.35080697174589415</v>
      </c>
      <c r="Y25" s="119">
        <f t="shared" si="10"/>
        <v>-0.19838132530125924</v>
      </c>
      <c r="Z25" s="119">
        <f t="shared" si="10"/>
        <v>-0.25731575837081033</v>
      </c>
      <c r="AA25" s="119">
        <f t="shared" si="10"/>
        <v>-0.25741451571610352</v>
      </c>
      <c r="AB25" s="119">
        <f t="shared" si="10"/>
        <v>-0.21433474478781506</v>
      </c>
      <c r="AC25" s="119">
        <f t="shared" si="10"/>
        <v>-0.24200705617224982</v>
      </c>
      <c r="AD25" s="119">
        <f t="shared" si="10"/>
        <v>6.8778317875787973</v>
      </c>
      <c r="AE25" s="119">
        <f t="shared" si="10"/>
        <v>12.178587993397194</v>
      </c>
      <c r="AF25" s="119">
        <f t="shared" si="10"/>
        <v>24.615179259732308</v>
      </c>
      <c r="AG25" s="119">
        <f t="shared" si="10"/>
        <v>58.588983507988623</v>
      </c>
      <c r="AH25" s="119">
        <f t="shared" si="10"/>
        <v>4.938260365246733</v>
      </c>
      <c r="AI25" s="119" t="e">
        <f t="shared" si="10"/>
        <v>#DIV/0!</v>
      </c>
      <c r="AJ25" s="119" t="e">
        <f t="shared" si="10"/>
        <v>#DIV/0!</v>
      </c>
      <c r="AK25" s="119" t="e">
        <f t="shared" si="10"/>
        <v>#DIV/0!</v>
      </c>
      <c r="AL25" s="119" t="e">
        <f t="shared" si="10"/>
        <v>#DIV/0!</v>
      </c>
      <c r="AM25" s="119" t="e">
        <f t="shared" si="10"/>
        <v>#DIV/0!</v>
      </c>
      <c r="AN25" s="119" t="e">
        <f t="shared" si="10"/>
        <v>#DIV/0!</v>
      </c>
      <c r="AO25" s="119" t="e">
        <f t="shared" si="10"/>
        <v>#DIV/0!</v>
      </c>
      <c r="AP25" s="119" t="e">
        <f t="shared" si="10"/>
        <v>#DIV/0!</v>
      </c>
      <c r="AQ25" s="119" t="e">
        <f t="shared" si="10"/>
        <v>#DIV/0!</v>
      </c>
      <c r="AR25" s="119" t="e">
        <f t="shared" si="10"/>
        <v>#DIV/0!</v>
      </c>
      <c r="AS25" s="119" t="e">
        <f t="shared" si="10"/>
        <v>#DIV/0!</v>
      </c>
      <c r="AT25" s="119" t="e">
        <f t="shared" si="10"/>
        <v>#DIV/0!</v>
      </c>
      <c r="AU25" s="119" t="e">
        <f t="shared" si="10"/>
        <v>#DIV/0!</v>
      </c>
      <c r="AV25" s="119" t="e">
        <f t="shared" si="10"/>
        <v>#DIV/0!</v>
      </c>
      <c r="AW25" s="119" t="e">
        <f t="shared" si="10"/>
        <v>#DIV/0!</v>
      </c>
      <c r="AX25" s="119" t="e">
        <f t="shared" si="10"/>
        <v>#DIV/0!</v>
      </c>
      <c r="AY25" s="119" t="e">
        <f t="shared" si="10"/>
        <v>#DIV/0!</v>
      </c>
      <c r="AZ25" s="119" t="e">
        <f t="shared" si="10"/>
        <v>#DIV/0!</v>
      </c>
      <c r="BA25" s="119" t="e">
        <f t="shared" si="10"/>
        <v>#DIV/0!</v>
      </c>
      <c r="BB25" s="119" t="e">
        <f t="shared" si="10"/>
        <v>#DIV/0!</v>
      </c>
      <c r="BC25" s="119" t="e">
        <f t="shared" si="10"/>
        <v>#DIV/0!</v>
      </c>
      <c r="BD25" s="119" t="e">
        <f t="shared" si="10"/>
        <v>#DIV/0!</v>
      </c>
      <c r="BE25" s="119" t="e">
        <f t="shared" si="10"/>
        <v>#DIV/0!</v>
      </c>
      <c r="BF25" s="119" t="e">
        <f t="shared" si="10"/>
        <v>#DIV/0!</v>
      </c>
      <c r="BG25" s="119" t="e">
        <f t="shared" si="10"/>
        <v>#DIV/0!</v>
      </c>
      <c r="BH25" s="119" t="e">
        <f t="shared" si="10"/>
        <v>#DIV/0!</v>
      </c>
      <c r="BI25" s="119" t="e">
        <f t="shared" si="10"/>
        <v>#DIV/0!</v>
      </c>
      <c r="BJ25" s="119" t="e">
        <f t="shared" si="10"/>
        <v>#DIV/0!</v>
      </c>
      <c r="BK25" s="119" t="e">
        <f t="shared" si="10"/>
        <v>#DIV/0!</v>
      </c>
      <c r="BL25" s="119" t="e">
        <f t="shared" si="10"/>
        <v>#DIV/0!</v>
      </c>
      <c r="BM25" s="119" t="e">
        <f t="shared" si="10"/>
        <v>#DIV/0!</v>
      </c>
      <c r="BN25" s="119" t="e">
        <f t="shared" si="10"/>
        <v>#DIV/0!</v>
      </c>
      <c r="BO25" s="119" t="e">
        <f t="shared" si="10"/>
        <v>#DIV/0!</v>
      </c>
      <c r="BP25" s="119" t="e">
        <f t="shared" si="10"/>
        <v>#DIV/0!</v>
      </c>
      <c r="BQ25" s="119" t="e">
        <f t="shared" si="10"/>
        <v>#DIV/0!</v>
      </c>
      <c r="BR25" s="119" t="e">
        <f t="shared" ref="BR25:CK25" si="11">(BR2-BV2)/BV2</f>
        <v>#DIV/0!</v>
      </c>
      <c r="BS25" s="119" t="e">
        <f t="shared" si="11"/>
        <v>#DIV/0!</v>
      </c>
      <c r="BT25" s="119" t="e">
        <f t="shared" si="11"/>
        <v>#DIV/0!</v>
      </c>
      <c r="BU25" s="119" t="e">
        <f t="shared" si="11"/>
        <v>#DIV/0!</v>
      </c>
      <c r="BV25" s="119" t="e">
        <f t="shared" si="11"/>
        <v>#DIV/0!</v>
      </c>
      <c r="BW25" s="119" t="e">
        <f t="shared" si="11"/>
        <v>#DIV/0!</v>
      </c>
      <c r="BX25" s="119" t="e">
        <f t="shared" si="11"/>
        <v>#DIV/0!</v>
      </c>
      <c r="BY25" s="119" t="e">
        <f t="shared" si="11"/>
        <v>#DIV/0!</v>
      </c>
      <c r="BZ25" s="119" t="e">
        <f t="shared" si="11"/>
        <v>#DIV/0!</v>
      </c>
      <c r="CA25" s="119" t="e">
        <f t="shared" si="11"/>
        <v>#DIV/0!</v>
      </c>
      <c r="CB25" s="119" t="e">
        <f t="shared" si="11"/>
        <v>#DIV/0!</v>
      </c>
      <c r="CC25" s="119" t="e">
        <f t="shared" si="11"/>
        <v>#DIV/0!</v>
      </c>
      <c r="CD25" s="119" t="e">
        <f t="shared" si="11"/>
        <v>#DIV/0!</v>
      </c>
      <c r="CE25" s="119" t="e">
        <f t="shared" si="11"/>
        <v>#DIV/0!</v>
      </c>
      <c r="CF25" s="119" t="e">
        <f t="shared" si="11"/>
        <v>#DIV/0!</v>
      </c>
      <c r="CG25" s="119" t="e">
        <f t="shared" si="11"/>
        <v>#DIV/0!</v>
      </c>
      <c r="CH25" s="119" t="e">
        <f t="shared" si="11"/>
        <v>#DIV/0!</v>
      </c>
      <c r="CI25" s="119" t="e">
        <f t="shared" si="11"/>
        <v>#DIV/0!</v>
      </c>
      <c r="CJ25" s="119" t="e">
        <f t="shared" si="11"/>
        <v>#DIV/0!</v>
      </c>
      <c r="CK25" s="119" t="e">
        <f t="shared" si="11"/>
        <v>#DIV/0!</v>
      </c>
    </row>
    <row r="26" spans="1:90" s="120" customFormat="1">
      <c r="A26" s="157" t="s">
        <v>569</v>
      </c>
      <c r="E26" s="120">
        <f>E2/E9</f>
        <v>0.24065476382293555</v>
      </c>
      <c r="F26" s="120">
        <f t="shared" ref="F26:BQ26" si="12">F2/F9</f>
        <v>0.23749884674180025</v>
      </c>
      <c r="G26" s="120">
        <f t="shared" si="12"/>
        <v>0.19211574610835383</v>
      </c>
      <c r="H26" s="120">
        <f t="shared" si="12"/>
        <v>0.21273513406004205</v>
      </c>
      <c r="I26" s="120">
        <f t="shared" si="12"/>
        <v>0.21538328665297443</v>
      </c>
      <c r="J26" s="120">
        <f t="shared" si="12"/>
        <v>0.24443690895199094</v>
      </c>
      <c r="K26" s="120">
        <f t="shared" si="12"/>
        <v>0.1906425544341</v>
      </c>
      <c r="L26" s="120">
        <f t="shared" si="12"/>
        <v>0.25482463953537016</v>
      </c>
      <c r="M26" s="120">
        <f t="shared" si="12"/>
        <v>0.24379342082954999</v>
      </c>
      <c r="N26" s="120">
        <f t="shared" si="12"/>
        <v>0.26990561847700495</v>
      </c>
      <c r="O26" s="120">
        <f t="shared" si="12"/>
        <v>0.30002875135142987</v>
      </c>
      <c r="P26" s="120">
        <f t="shared" si="12"/>
        <v>0.30094316732682119</v>
      </c>
      <c r="Q26" s="120">
        <f t="shared" si="12"/>
        <v>0.29079449240944</v>
      </c>
      <c r="R26" s="120">
        <f t="shared" si="12"/>
        <v>0.28422333997578969</v>
      </c>
      <c r="S26" s="120">
        <f t="shared" si="12"/>
        <v>0.25259594950579478</v>
      </c>
      <c r="T26" s="120">
        <f t="shared" si="12"/>
        <v>0.27528996720024174</v>
      </c>
      <c r="U26" s="120">
        <f t="shared" si="12"/>
        <v>0.28264624447196929</v>
      </c>
      <c r="V26" s="120">
        <f t="shared" si="12"/>
        <v>0.38554315194761879</v>
      </c>
      <c r="W26" s="120">
        <f t="shared" si="12"/>
        <v>0.36443285347612331</v>
      </c>
      <c r="X26" s="120">
        <f t="shared" si="12"/>
        <v>0.37248091469841121</v>
      </c>
      <c r="Y26" s="120">
        <f t="shared" si="12"/>
        <v>0.47563387618336739</v>
      </c>
      <c r="Z26" s="120">
        <f t="shared" si="12"/>
        <v>0.48945111624990056</v>
      </c>
      <c r="AA26" s="120">
        <f t="shared" si="12"/>
        <v>0.53737897881854657</v>
      </c>
      <c r="AB26" s="120">
        <f t="shared" si="12"/>
        <v>0.5881872499643126</v>
      </c>
      <c r="AC26" s="120">
        <f t="shared" si="12"/>
        <v>0.60712942838722517</v>
      </c>
      <c r="AD26" s="120">
        <f t="shared" si="12"/>
        <v>0.66693931777458726</v>
      </c>
      <c r="AE26" s="120">
        <f t="shared" si="12"/>
        <v>0.75169106755643411</v>
      </c>
      <c r="AF26" s="120">
        <f t="shared" si="12"/>
        <v>0.77573205960048552</v>
      </c>
      <c r="AG26" s="120">
        <f t="shared" si="12"/>
        <v>0.80626101233780356</v>
      </c>
      <c r="AH26" s="120">
        <f t="shared" si="12"/>
        <v>0.30846706075107544</v>
      </c>
      <c r="AI26" s="120">
        <f t="shared" si="12"/>
        <v>0.22246673239902756</v>
      </c>
      <c r="AJ26" s="120">
        <f t="shared" si="12"/>
        <v>0.12998973609147663</v>
      </c>
      <c r="AK26" s="120">
        <f t="shared" si="12"/>
        <v>0.10415313378851079</v>
      </c>
      <c r="AL26" s="120">
        <f t="shared" si="12"/>
        <v>0.15106563522738659</v>
      </c>
      <c r="AM26" s="120" t="e">
        <f t="shared" si="12"/>
        <v>#DIV/0!</v>
      </c>
      <c r="AN26" s="120" t="e">
        <f t="shared" si="12"/>
        <v>#DIV/0!</v>
      </c>
      <c r="AO26" s="120" t="e">
        <f t="shared" si="12"/>
        <v>#DIV/0!</v>
      </c>
      <c r="AP26" s="120" t="e">
        <f t="shared" si="12"/>
        <v>#DIV/0!</v>
      </c>
      <c r="AQ26" s="120" t="e">
        <f t="shared" si="12"/>
        <v>#DIV/0!</v>
      </c>
      <c r="AR26" s="120" t="e">
        <f t="shared" si="12"/>
        <v>#DIV/0!</v>
      </c>
      <c r="AS26" s="120" t="e">
        <f t="shared" si="12"/>
        <v>#DIV/0!</v>
      </c>
      <c r="AT26" s="120" t="e">
        <f t="shared" si="12"/>
        <v>#DIV/0!</v>
      </c>
      <c r="AU26" s="120" t="e">
        <f t="shared" si="12"/>
        <v>#DIV/0!</v>
      </c>
      <c r="AV26" s="120" t="e">
        <f t="shared" si="12"/>
        <v>#DIV/0!</v>
      </c>
      <c r="AW26" s="120" t="e">
        <f t="shared" si="12"/>
        <v>#DIV/0!</v>
      </c>
      <c r="AX26" s="120" t="e">
        <f t="shared" si="12"/>
        <v>#DIV/0!</v>
      </c>
      <c r="AY26" s="120" t="e">
        <f t="shared" si="12"/>
        <v>#DIV/0!</v>
      </c>
      <c r="AZ26" s="120" t="e">
        <f t="shared" si="12"/>
        <v>#DIV/0!</v>
      </c>
      <c r="BA26" s="120" t="e">
        <f t="shared" si="12"/>
        <v>#DIV/0!</v>
      </c>
      <c r="BB26" s="120" t="e">
        <f t="shared" si="12"/>
        <v>#DIV/0!</v>
      </c>
      <c r="BC26" s="120" t="e">
        <f t="shared" si="12"/>
        <v>#DIV/0!</v>
      </c>
      <c r="BD26" s="120" t="e">
        <f t="shared" si="12"/>
        <v>#DIV/0!</v>
      </c>
      <c r="BE26" s="120" t="e">
        <f t="shared" si="12"/>
        <v>#DIV/0!</v>
      </c>
      <c r="BF26" s="120" t="e">
        <f t="shared" si="12"/>
        <v>#DIV/0!</v>
      </c>
      <c r="BG26" s="120" t="e">
        <f t="shared" si="12"/>
        <v>#DIV/0!</v>
      </c>
      <c r="BH26" s="120" t="e">
        <f t="shared" si="12"/>
        <v>#DIV/0!</v>
      </c>
      <c r="BI26" s="120" t="e">
        <f t="shared" si="12"/>
        <v>#DIV/0!</v>
      </c>
      <c r="BJ26" s="120" t="e">
        <f t="shared" si="12"/>
        <v>#DIV/0!</v>
      </c>
      <c r="BK26" s="120" t="e">
        <f t="shared" si="12"/>
        <v>#DIV/0!</v>
      </c>
      <c r="BL26" s="120" t="e">
        <f t="shared" si="12"/>
        <v>#DIV/0!</v>
      </c>
      <c r="BM26" s="120" t="e">
        <f t="shared" si="12"/>
        <v>#DIV/0!</v>
      </c>
      <c r="BN26" s="120" t="e">
        <f t="shared" si="12"/>
        <v>#DIV/0!</v>
      </c>
      <c r="BO26" s="120" t="e">
        <f t="shared" si="12"/>
        <v>#DIV/0!</v>
      </c>
      <c r="BP26" s="120" t="e">
        <f t="shared" si="12"/>
        <v>#DIV/0!</v>
      </c>
      <c r="BQ26" s="120" t="e">
        <f t="shared" si="12"/>
        <v>#DIV/0!</v>
      </c>
      <c r="BR26" s="120" t="e">
        <f t="shared" ref="BR26:CK26" si="13">BR2/BR9</f>
        <v>#DIV/0!</v>
      </c>
      <c r="BS26" s="120" t="e">
        <f t="shared" si="13"/>
        <v>#DIV/0!</v>
      </c>
      <c r="BT26" s="120" t="e">
        <f t="shared" si="13"/>
        <v>#DIV/0!</v>
      </c>
      <c r="BU26" s="120" t="e">
        <f t="shared" si="13"/>
        <v>#DIV/0!</v>
      </c>
      <c r="BV26" s="120" t="e">
        <f t="shared" si="13"/>
        <v>#DIV/0!</v>
      </c>
      <c r="BW26" s="120" t="e">
        <f t="shared" si="13"/>
        <v>#DIV/0!</v>
      </c>
      <c r="BX26" s="120" t="e">
        <f t="shared" si="13"/>
        <v>#DIV/0!</v>
      </c>
      <c r="BY26" s="120" t="e">
        <f t="shared" si="13"/>
        <v>#DIV/0!</v>
      </c>
      <c r="BZ26" s="120" t="e">
        <f t="shared" si="13"/>
        <v>#DIV/0!</v>
      </c>
      <c r="CA26" s="120" t="e">
        <f t="shared" si="13"/>
        <v>#DIV/0!</v>
      </c>
      <c r="CB26" s="120" t="e">
        <f t="shared" si="13"/>
        <v>#DIV/0!</v>
      </c>
      <c r="CC26" s="120" t="e">
        <f t="shared" si="13"/>
        <v>#DIV/0!</v>
      </c>
      <c r="CD26" s="120" t="e">
        <f t="shared" si="13"/>
        <v>#DIV/0!</v>
      </c>
      <c r="CE26" s="120" t="e">
        <f t="shared" si="13"/>
        <v>#DIV/0!</v>
      </c>
      <c r="CF26" s="120" t="e">
        <f t="shared" si="13"/>
        <v>#DIV/0!</v>
      </c>
      <c r="CG26" s="120" t="e">
        <f t="shared" si="13"/>
        <v>#DIV/0!</v>
      </c>
      <c r="CH26" s="120" t="e">
        <f t="shared" si="13"/>
        <v>#DIV/0!</v>
      </c>
      <c r="CI26" s="120" t="e">
        <f t="shared" si="13"/>
        <v>#DIV/0!</v>
      </c>
      <c r="CJ26" s="120" t="e">
        <f t="shared" si="13"/>
        <v>#DIV/0!</v>
      </c>
      <c r="CK26" s="120" t="e">
        <f t="shared" si="13"/>
        <v>#DIV/0!</v>
      </c>
    </row>
    <row r="27" spans="1:90" s="121" customFormat="1">
      <c r="A27" s="158" t="s">
        <v>562</v>
      </c>
      <c r="E27" s="121" t="e">
        <f>(E3-I3)/I3</f>
        <v>#DIV/0!</v>
      </c>
      <c r="F27" s="121">
        <f t="shared" ref="F27:BQ27" si="14">(F3-J3)/J3</f>
        <v>-0.75316940292084988</v>
      </c>
      <c r="G27" s="121">
        <f t="shared" si="14"/>
        <v>-0.75475511895476566</v>
      </c>
      <c r="H27" s="121">
        <f t="shared" si="14"/>
        <v>-0.76906332227696494</v>
      </c>
      <c r="I27" s="121">
        <f t="shared" si="14"/>
        <v>-1</v>
      </c>
      <c r="J27" s="121">
        <f t="shared" si="14"/>
        <v>3.5528847112515784E-2</v>
      </c>
      <c r="K27" s="121">
        <f t="shared" si="14"/>
        <v>1.0998634124920385E-2</v>
      </c>
      <c r="L27" s="121">
        <f t="shared" si="14"/>
        <v>3.0603786688131136E-2</v>
      </c>
      <c r="M27" s="121">
        <f t="shared" si="14"/>
        <v>2.6571227879226167E-2</v>
      </c>
      <c r="N27" s="121">
        <f t="shared" si="14"/>
        <v>1.9129271426922133E-2</v>
      </c>
      <c r="O27" s="121">
        <f t="shared" si="14"/>
        <v>2.7100003406181138E-2</v>
      </c>
      <c r="P27" s="121">
        <f t="shared" si="14"/>
        <v>3.6197163924533877E-2</v>
      </c>
      <c r="Q27" s="121" t="e">
        <f t="shared" si="14"/>
        <v>#DIV/0!</v>
      </c>
      <c r="R27" s="121" t="e">
        <f t="shared" si="14"/>
        <v>#DIV/0!</v>
      </c>
      <c r="S27" s="121" t="e">
        <f t="shared" si="14"/>
        <v>#DIV/0!</v>
      </c>
      <c r="T27" s="121" t="e">
        <f t="shared" si="14"/>
        <v>#DIV/0!</v>
      </c>
      <c r="U27" s="121" t="e">
        <f t="shared" si="14"/>
        <v>#DIV/0!</v>
      </c>
      <c r="V27" s="121" t="e">
        <f t="shared" si="14"/>
        <v>#DIV/0!</v>
      </c>
      <c r="W27" s="121" t="e">
        <f t="shared" si="14"/>
        <v>#DIV/0!</v>
      </c>
      <c r="X27" s="121" t="e">
        <f t="shared" si="14"/>
        <v>#DIV/0!</v>
      </c>
      <c r="Y27" s="121" t="e">
        <f t="shared" si="14"/>
        <v>#DIV/0!</v>
      </c>
      <c r="Z27" s="121" t="e">
        <f t="shared" si="14"/>
        <v>#DIV/0!</v>
      </c>
      <c r="AA27" s="121" t="e">
        <f t="shared" si="14"/>
        <v>#DIV/0!</v>
      </c>
      <c r="AB27" s="121" t="e">
        <f t="shared" si="14"/>
        <v>#DIV/0!</v>
      </c>
      <c r="AC27" s="121" t="e">
        <f t="shared" si="14"/>
        <v>#DIV/0!</v>
      </c>
      <c r="AD27" s="121" t="e">
        <f t="shared" si="14"/>
        <v>#DIV/0!</v>
      </c>
      <c r="AE27" s="121" t="e">
        <f t="shared" si="14"/>
        <v>#DIV/0!</v>
      </c>
      <c r="AF27" s="121" t="e">
        <f t="shared" si="14"/>
        <v>#DIV/0!</v>
      </c>
      <c r="AG27" s="121" t="e">
        <f t="shared" si="14"/>
        <v>#DIV/0!</v>
      </c>
      <c r="AH27" s="121" t="e">
        <f t="shared" si="14"/>
        <v>#DIV/0!</v>
      </c>
      <c r="AI27" s="121" t="e">
        <f t="shared" si="14"/>
        <v>#DIV/0!</v>
      </c>
      <c r="AJ27" s="121" t="e">
        <f t="shared" si="14"/>
        <v>#DIV/0!</v>
      </c>
      <c r="AK27" s="121" t="e">
        <f t="shared" si="14"/>
        <v>#DIV/0!</v>
      </c>
      <c r="AL27" s="121" t="e">
        <f t="shared" si="14"/>
        <v>#DIV/0!</v>
      </c>
      <c r="AM27" s="121" t="e">
        <f t="shared" si="14"/>
        <v>#DIV/0!</v>
      </c>
      <c r="AN27" s="121" t="e">
        <f t="shared" si="14"/>
        <v>#DIV/0!</v>
      </c>
      <c r="AO27" s="121" t="e">
        <f t="shared" si="14"/>
        <v>#DIV/0!</v>
      </c>
      <c r="AP27" s="121" t="e">
        <f t="shared" si="14"/>
        <v>#DIV/0!</v>
      </c>
      <c r="AQ27" s="121" t="e">
        <f t="shared" si="14"/>
        <v>#DIV/0!</v>
      </c>
      <c r="AR27" s="121" t="e">
        <f t="shared" si="14"/>
        <v>#DIV/0!</v>
      </c>
      <c r="AS27" s="121" t="e">
        <f t="shared" si="14"/>
        <v>#DIV/0!</v>
      </c>
      <c r="AT27" s="121" t="e">
        <f t="shared" si="14"/>
        <v>#DIV/0!</v>
      </c>
      <c r="AU27" s="121" t="e">
        <f t="shared" si="14"/>
        <v>#DIV/0!</v>
      </c>
      <c r="AV27" s="121" t="e">
        <f t="shared" si="14"/>
        <v>#DIV/0!</v>
      </c>
      <c r="AW27" s="121" t="e">
        <f t="shared" si="14"/>
        <v>#DIV/0!</v>
      </c>
      <c r="AX27" s="121" t="e">
        <f t="shared" si="14"/>
        <v>#DIV/0!</v>
      </c>
      <c r="AY27" s="121" t="e">
        <f t="shared" si="14"/>
        <v>#DIV/0!</v>
      </c>
      <c r="AZ27" s="121" t="e">
        <f t="shared" si="14"/>
        <v>#DIV/0!</v>
      </c>
      <c r="BA27" s="121" t="e">
        <f t="shared" si="14"/>
        <v>#DIV/0!</v>
      </c>
      <c r="BB27" s="121" t="e">
        <f t="shared" si="14"/>
        <v>#DIV/0!</v>
      </c>
      <c r="BC27" s="121" t="e">
        <f t="shared" si="14"/>
        <v>#DIV/0!</v>
      </c>
      <c r="BD27" s="121" t="e">
        <f t="shared" si="14"/>
        <v>#DIV/0!</v>
      </c>
      <c r="BE27" s="121" t="e">
        <f t="shared" si="14"/>
        <v>#DIV/0!</v>
      </c>
      <c r="BF27" s="121" t="e">
        <f t="shared" si="14"/>
        <v>#DIV/0!</v>
      </c>
      <c r="BG27" s="121" t="e">
        <f t="shared" si="14"/>
        <v>#DIV/0!</v>
      </c>
      <c r="BH27" s="121" t="e">
        <f t="shared" si="14"/>
        <v>#DIV/0!</v>
      </c>
      <c r="BI27" s="121" t="e">
        <f t="shared" si="14"/>
        <v>#DIV/0!</v>
      </c>
      <c r="BJ27" s="121" t="e">
        <f t="shared" si="14"/>
        <v>#DIV/0!</v>
      </c>
      <c r="BK27" s="121" t="e">
        <f t="shared" si="14"/>
        <v>#DIV/0!</v>
      </c>
      <c r="BL27" s="121" t="e">
        <f t="shared" si="14"/>
        <v>#DIV/0!</v>
      </c>
      <c r="BM27" s="121" t="e">
        <f t="shared" si="14"/>
        <v>#DIV/0!</v>
      </c>
      <c r="BN27" s="121" t="e">
        <f t="shared" si="14"/>
        <v>#DIV/0!</v>
      </c>
      <c r="BO27" s="121" t="e">
        <f t="shared" si="14"/>
        <v>#DIV/0!</v>
      </c>
      <c r="BP27" s="121" t="e">
        <f t="shared" si="14"/>
        <v>#DIV/0!</v>
      </c>
      <c r="BQ27" s="121" t="e">
        <f t="shared" si="14"/>
        <v>#DIV/0!</v>
      </c>
      <c r="BR27" s="121" t="e">
        <f t="shared" ref="BR27:CL27" si="15">(BR3-BV3)/BV3</f>
        <v>#DIV/0!</v>
      </c>
      <c r="BS27" s="121" t="e">
        <f t="shared" si="15"/>
        <v>#DIV/0!</v>
      </c>
      <c r="BT27" s="121" t="e">
        <f t="shared" si="15"/>
        <v>#DIV/0!</v>
      </c>
      <c r="BU27" s="121" t="e">
        <f t="shared" si="15"/>
        <v>#DIV/0!</v>
      </c>
      <c r="BV27" s="121" t="e">
        <f t="shared" si="15"/>
        <v>#DIV/0!</v>
      </c>
      <c r="BW27" s="121" t="e">
        <f t="shared" si="15"/>
        <v>#DIV/0!</v>
      </c>
      <c r="BX27" s="121" t="e">
        <f t="shared" si="15"/>
        <v>#DIV/0!</v>
      </c>
      <c r="BY27" s="121" t="e">
        <f t="shared" si="15"/>
        <v>#DIV/0!</v>
      </c>
      <c r="BZ27" s="121" t="e">
        <f t="shared" si="15"/>
        <v>#DIV/0!</v>
      </c>
      <c r="CA27" s="121" t="e">
        <f t="shared" si="15"/>
        <v>#DIV/0!</v>
      </c>
      <c r="CB27" s="121" t="e">
        <f t="shared" si="15"/>
        <v>#DIV/0!</v>
      </c>
      <c r="CC27" s="121" t="e">
        <f t="shared" si="15"/>
        <v>#DIV/0!</v>
      </c>
      <c r="CD27" s="121" t="e">
        <f t="shared" si="15"/>
        <v>#DIV/0!</v>
      </c>
      <c r="CE27" s="121" t="e">
        <f t="shared" si="15"/>
        <v>#DIV/0!</v>
      </c>
      <c r="CF27" s="121" t="e">
        <f t="shared" si="15"/>
        <v>#DIV/0!</v>
      </c>
      <c r="CG27" s="121" t="e">
        <f t="shared" si="15"/>
        <v>#DIV/0!</v>
      </c>
      <c r="CH27" s="121" t="e">
        <f t="shared" si="15"/>
        <v>#DIV/0!</v>
      </c>
      <c r="CI27" s="121" t="e">
        <f t="shared" si="15"/>
        <v>#DIV/0!</v>
      </c>
      <c r="CJ27" s="121" t="e">
        <f t="shared" si="15"/>
        <v>#DIV/0!</v>
      </c>
      <c r="CK27" s="121" t="e">
        <f t="shared" si="15"/>
        <v>#DIV/0!</v>
      </c>
      <c r="CL27" s="121" t="e">
        <f t="shared" si="15"/>
        <v>#DIV/0!</v>
      </c>
    </row>
    <row r="28" spans="1:90" s="121" customFormat="1">
      <c r="A28" s="158" t="s">
        <v>570</v>
      </c>
      <c r="E28" s="121">
        <f>E3/E9</f>
        <v>4.4500098461470331E-3</v>
      </c>
      <c r="F28" s="121">
        <f t="shared" ref="F28:BQ28" si="16">F3/F9</f>
        <v>4.245588973750632E-3</v>
      </c>
      <c r="G28" s="121">
        <f t="shared" si="16"/>
        <v>4.2868670204214594E-3</v>
      </c>
      <c r="H28" s="121">
        <f t="shared" si="16"/>
        <v>4.1776929836140888E-3</v>
      </c>
      <c r="I28" s="121">
        <f t="shared" si="16"/>
        <v>0</v>
      </c>
      <c r="J28" s="121">
        <f t="shared" si="16"/>
        <v>1.915742399818084E-2</v>
      </c>
      <c r="K28" s="121">
        <f t="shared" si="16"/>
        <v>1.9078140903522861E-2</v>
      </c>
      <c r="L28" s="121">
        <f t="shared" si="16"/>
        <v>1.9866895868852347E-2</v>
      </c>
      <c r="M28" s="121">
        <f t="shared" si="16"/>
        <v>2.0463252111127404E-2</v>
      </c>
      <c r="N28" s="121">
        <f t="shared" si="16"/>
        <v>2.2398312177197788E-2</v>
      </c>
      <c r="O28" s="121">
        <f t="shared" si="16"/>
        <v>3.3407996197743567E-2</v>
      </c>
      <c r="P28" s="121">
        <f t="shared" si="16"/>
        <v>3.4621573259412369E-2</v>
      </c>
      <c r="Q28" s="121">
        <f t="shared" si="16"/>
        <v>3.5818158706874464E-2</v>
      </c>
      <c r="R28" s="121">
        <f t="shared" si="16"/>
        <v>3.5465857623037743E-2</v>
      </c>
      <c r="S28" s="121">
        <f t="shared" si="16"/>
        <v>3.6702578906395125E-2</v>
      </c>
      <c r="T28" s="121">
        <f t="shared" si="16"/>
        <v>3.7077176825915444E-2</v>
      </c>
      <c r="U28" s="121">
        <f t="shared" si="16"/>
        <v>0</v>
      </c>
      <c r="V28" s="121">
        <f t="shared" si="16"/>
        <v>0</v>
      </c>
      <c r="W28" s="121">
        <f t="shared" si="16"/>
        <v>0</v>
      </c>
      <c r="X28" s="121">
        <f t="shared" si="16"/>
        <v>0</v>
      </c>
      <c r="Y28" s="121">
        <f t="shared" si="16"/>
        <v>0</v>
      </c>
      <c r="Z28" s="121">
        <f t="shared" si="16"/>
        <v>0</v>
      </c>
      <c r="AA28" s="121">
        <f t="shared" si="16"/>
        <v>0</v>
      </c>
      <c r="AB28" s="121">
        <f t="shared" si="16"/>
        <v>0</v>
      </c>
      <c r="AC28" s="121">
        <f t="shared" si="16"/>
        <v>0</v>
      </c>
      <c r="AD28" s="121">
        <f t="shared" si="16"/>
        <v>0</v>
      </c>
      <c r="AE28" s="121">
        <f t="shared" si="16"/>
        <v>0</v>
      </c>
      <c r="AF28" s="121">
        <f t="shared" si="16"/>
        <v>0</v>
      </c>
      <c r="AG28" s="121">
        <f t="shared" si="16"/>
        <v>0</v>
      </c>
      <c r="AH28" s="121">
        <f t="shared" si="16"/>
        <v>0</v>
      </c>
      <c r="AI28" s="121">
        <f t="shared" si="16"/>
        <v>0</v>
      </c>
      <c r="AJ28" s="121">
        <f t="shared" si="16"/>
        <v>0</v>
      </c>
      <c r="AK28" s="121">
        <f t="shared" si="16"/>
        <v>0</v>
      </c>
      <c r="AL28" s="121">
        <f t="shared" si="16"/>
        <v>0</v>
      </c>
      <c r="AM28" s="121" t="e">
        <f t="shared" si="16"/>
        <v>#DIV/0!</v>
      </c>
      <c r="AN28" s="121" t="e">
        <f t="shared" si="16"/>
        <v>#DIV/0!</v>
      </c>
      <c r="AO28" s="121" t="e">
        <f t="shared" si="16"/>
        <v>#DIV/0!</v>
      </c>
      <c r="AP28" s="121" t="e">
        <f t="shared" si="16"/>
        <v>#DIV/0!</v>
      </c>
      <c r="AQ28" s="121" t="e">
        <f t="shared" si="16"/>
        <v>#DIV/0!</v>
      </c>
      <c r="AR28" s="121" t="e">
        <f t="shared" si="16"/>
        <v>#DIV/0!</v>
      </c>
      <c r="AS28" s="121" t="e">
        <f t="shared" si="16"/>
        <v>#DIV/0!</v>
      </c>
      <c r="AT28" s="121" t="e">
        <f t="shared" si="16"/>
        <v>#DIV/0!</v>
      </c>
      <c r="AU28" s="121" t="e">
        <f t="shared" si="16"/>
        <v>#DIV/0!</v>
      </c>
      <c r="AV28" s="121" t="e">
        <f t="shared" si="16"/>
        <v>#DIV/0!</v>
      </c>
      <c r="AW28" s="121" t="e">
        <f t="shared" si="16"/>
        <v>#DIV/0!</v>
      </c>
      <c r="AX28" s="121" t="e">
        <f t="shared" si="16"/>
        <v>#DIV/0!</v>
      </c>
      <c r="AY28" s="121" t="e">
        <f t="shared" si="16"/>
        <v>#DIV/0!</v>
      </c>
      <c r="AZ28" s="121" t="e">
        <f t="shared" si="16"/>
        <v>#DIV/0!</v>
      </c>
      <c r="BA28" s="121" t="e">
        <f t="shared" si="16"/>
        <v>#DIV/0!</v>
      </c>
      <c r="BB28" s="121" t="e">
        <f t="shared" si="16"/>
        <v>#DIV/0!</v>
      </c>
      <c r="BC28" s="121" t="e">
        <f t="shared" si="16"/>
        <v>#DIV/0!</v>
      </c>
      <c r="BD28" s="121" t="e">
        <f t="shared" si="16"/>
        <v>#DIV/0!</v>
      </c>
      <c r="BE28" s="121" t="e">
        <f t="shared" si="16"/>
        <v>#DIV/0!</v>
      </c>
      <c r="BF28" s="121" t="e">
        <f t="shared" si="16"/>
        <v>#DIV/0!</v>
      </c>
      <c r="BG28" s="121" t="e">
        <f t="shared" si="16"/>
        <v>#DIV/0!</v>
      </c>
      <c r="BH28" s="121" t="e">
        <f t="shared" si="16"/>
        <v>#DIV/0!</v>
      </c>
      <c r="BI28" s="121" t="e">
        <f t="shared" si="16"/>
        <v>#DIV/0!</v>
      </c>
      <c r="BJ28" s="121" t="e">
        <f t="shared" si="16"/>
        <v>#DIV/0!</v>
      </c>
      <c r="BK28" s="121" t="e">
        <f t="shared" si="16"/>
        <v>#DIV/0!</v>
      </c>
      <c r="BL28" s="121" t="e">
        <f t="shared" si="16"/>
        <v>#DIV/0!</v>
      </c>
      <c r="BM28" s="121" t="e">
        <f t="shared" si="16"/>
        <v>#DIV/0!</v>
      </c>
      <c r="BN28" s="121" t="e">
        <f t="shared" si="16"/>
        <v>#DIV/0!</v>
      </c>
      <c r="BO28" s="121" t="e">
        <f t="shared" si="16"/>
        <v>#DIV/0!</v>
      </c>
      <c r="BP28" s="121" t="e">
        <f t="shared" si="16"/>
        <v>#DIV/0!</v>
      </c>
      <c r="BQ28" s="121" t="e">
        <f t="shared" si="16"/>
        <v>#DIV/0!</v>
      </c>
      <c r="BR28" s="121" t="e">
        <f t="shared" ref="BR28:CK28" si="17">BR3/BR9</f>
        <v>#DIV/0!</v>
      </c>
      <c r="BS28" s="121" t="e">
        <f t="shared" si="17"/>
        <v>#DIV/0!</v>
      </c>
      <c r="BT28" s="121" t="e">
        <f t="shared" si="17"/>
        <v>#DIV/0!</v>
      </c>
      <c r="BU28" s="121" t="e">
        <f t="shared" si="17"/>
        <v>#DIV/0!</v>
      </c>
      <c r="BV28" s="121" t="e">
        <f t="shared" si="17"/>
        <v>#DIV/0!</v>
      </c>
      <c r="BW28" s="121" t="e">
        <f t="shared" si="17"/>
        <v>#DIV/0!</v>
      </c>
      <c r="BX28" s="121" t="e">
        <f t="shared" si="17"/>
        <v>#DIV/0!</v>
      </c>
      <c r="BY28" s="121" t="e">
        <f t="shared" si="17"/>
        <v>#DIV/0!</v>
      </c>
      <c r="BZ28" s="121" t="e">
        <f t="shared" si="17"/>
        <v>#DIV/0!</v>
      </c>
      <c r="CA28" s="121" t="e">
        <f t="shared" si="17"/>
        <v>#DIV/0!</v>
      </c>
      <c r="CB28" s="121" t="e">
        <f t="shared" si="17"/>
        <v>#DIV/0!</v>
      </c>
      <c r="CC28" s="121" t="e">
        <f t="shared" si="17"/>
        <v>#DIV/0!</v>
      </c>
      <c r="CD28" s="121" t="e">
        <f t="shared" si="17"/>
        <v>#DIV/0!</v>
      </c>
      <c r="CE28" s="121" t="e">
        <f t="shared" si="17"/>
        <v>#DIV/0!</v>
      </c>
      <c r="CF28" s="121" t="e">
        <f t="shared" si="17"/>
        <v>#DIV/0!</v>
      </c>
      <c r="CG28" s="121" t="e">
        <f t="shared" si="17"/>
        <v>#DIV/0!</v>
      </c>
      <c r="CH28" s="121" t="e">
        <f t="shared" si="17"/>
        <v>#DIV/0!</v>
      </c>
      <c r="CI28" s="121" t="e">
        <f t="shared" si="17"/>
        <v>#DIV/0!</v>
      </c>
      <c r="CJ28" s="121" t="e">
        <f t="shared" si="17"/>
        <v>#DIV/0!</v>
      </c>
      <c r="CK28" s="121" t="e">
        <f t="shared" si="17"/>
        <v>#DIV/0!</v>
      </c>
    </row>
    <row r="29" spans="1:90" s="120" customFormat="1">
      <c r="A29" s="157" t="s">
        <v>580</v>
      </c>
      <c r="E29" s="120">
        <f>(E4-I4)/I4</f>
        <v>3.464985862333184</v>
      </c>
      <c r="F29" s="120">
        <f t="shared" ref="F29:BQ29" si="18">(F4-J4)/J4</f>
        <v>0.24004920818006092</v>
      </c>
      <c r="G29" s="120">
        <f t="shared" si="18"/>
        <v>-8.2839054756833548</v>
      </c>
      <c r="H29" s="120">
        <f t="shared" si="18"/>
        <v>-0.22038171593051431</v>
      </c>
      <c r="I29" s="120">
        <f t="shared" si="18"/>
        <v>-0.82664670629663162</v>
      </c>
      <c r="J29" s="120">
        <f t="shared" si="18"/>
        <v>-0.84019157290946112</v>
      </c>
      <c r="K29" s="120">
        <f t="shared" si="18"/>
        <v>-1.082215974016008</v>
      </c>
      <c r="L29" s="120">
        <f t="shared" si="18"/>
        <v>0.48414448073376648</v>
      </c>
      <c r="M29" s="120">
        <f t="shared" si="18"/>
        <v>0.40255766350868177</v>
      </c>
      <c r="N29" s="120">
        <f t="shared" si="18"/>
        <v>3.2590869332724397</v>
      </c>
      <c r="O29" s="120">
        <f t="shared" si="18"/>
        <v>1.36173847930361E-2</v>
      </c>
      <c r="P29" s="120">
        <f t="shared" si="18"/>
        <v>3.0634952736107062</v>
      </c>
      <c r="Q29" s="120">
        <f t="shared" si="18"/>
        <v>-3.6263433595724144</v>
      </c>
      <c r="R29" s="120">
        <f t="shared" si="18"/>
        <v>1.2065213156575854</v>
      </c>
      <c r="S29" s="120">
        <f t="shared" si="18"/>
        <v>-3.8514724292536329</v>
      </c>
      <c r="T29" s="120">
        <f t="shared" si="18"/>
        <v>-1.4429033486444329</v>
      </c>
      <c r="U29" s="120">
        <f t="shared" si="18"/>
        <v>-1.953837232875046</v>
      </c>
      <c r="V29" s="120">
        <f t="shared" si="18"/>
        <v>1.5919191421569534</v>
      </c>
      <c r="W29" s="120">
        <f t="shared" si="18"/>
        <v>-1.9318024159002312</v>
      </c>
      <c r="X29" s="120">
        <f t="shared" si="18"/>
        <v>0.20066852694776516</v>
      </c>
      <c r="Y29" s="120">
        <f t="shared" si="18"/>
        <v>-2.1159557703167629</v>
      </c>
      <c r="Z29" s="120">
        <f t="shared" si="18"/>
        <v>-1.4851322516036405</v>
      </c>
      <c r="AA29" s="120">
        <f t="shared" si="18"/>
        <v>0.14736079522594359</v>
      </c>
      <c r="AB29" s="120">
        <f t="shared" si="18"/>
        <v>-5.3002766788047895</v>
      </c>
      <c r="AC29" s="120">
        <f t="shared" si="18"/>
        <v>-3.7559359068957527</v>
      </c>
      <c r="AD29" s="120">
        <f t="shared" si="18"/>
        <v>-2.6421872251523948</v>
      </c>
      <c r="AE29" s="120">
        <f t="shared" si="18"/>
        <v>0.60088822025416611</v>
      </c>
      <c r="AF29" s="120">
        <f t="shared" si="18"/>
        <v>-0.2001620271840773</v>
      </c>
      <c r="AG29" s="120">
        <f t="shared" si="18"/>
        <v>-0.43830312094860896</v>
      </c>
      <c r="AH29" s="120">
        <f t="shared" si="18"/>
        <v>4.3964212609208531</v>
      </c>
      <c r="AI29" s="120" t="e">
        <f t="shared" si="18"/>
        <v>#DIV/0!</v>
      </c>
      <c r="AJ29" s="120" t="e">
        <f t="shared" si="18"/>
        <v>#DIV/0!</v>
      </c>
      <c r="AK29" s="120" t="e">
        <f t="shared" si="18"/>
        <v>#DIV/0!</v>
      </c>
      <c r="AL29" s="120" t="e">
        <f t="shared" si="18"/>
        <v>#DIV/0!</v>
      </c>
      <c r="AM29" s="120" t="e">
        <f t="shared" si="18"/>
        <v>#DIV/0!</v>
      </c>
      <c r="AN29" s="120" t="e">
        <f t="shared" si="18"/>
        <v>#DIV/0!</v>
      </c>
      <c r="AO29" s="120" t="e">
        <f t="shared" si="18"/>
        <v>#DIV/0!</v>
      </c>
      <c r="AP29" s="120" t="e">
        <f t="shared" si="18"/>
        <v>#DIV/0!</v>
      </c>
      <c r="AQ29" s="120" t="e">
        <f t="shared" si="18"/>
        <v>#DIV/0!</v>
      </c>
      <c r="AR29" s="120" t="e">
        <f t="shared" si="18"/>
        <v>#DIV/0!</v>
      </c>
      <c r="AS29" s="120" t="e">
        <f t="shared" si="18"/>
        <v>#DIV/0!</v>
      </c>
      <c r="AT29" s="120" t="e">
        <f t="shared" si="18"/>
        <v>#DIV/0!</v>
      </c>
      <c r="AU29" s="120" t="e">
        <f t="shared" si="18"/>
        <v>#DIV/0!</v>
      </c>
      <c r="AV29" s="120" t="e">
        <f t="shared" si="18"/>
        <v>#DIV/0!</v>
      </c>
      <c r="AW29" s="120" t="e">
        <f t="shared" si="18"/>
        <v>#DIV/0!</v>
      </c>
      <c r="AX29" s="120" t="e">
        <f t="shared" si="18"/>
        <v>#DIV/0!</v>
      </c>
      <c r="AY29" s="120" t="e">
        <f t="shared" si="18"/>
        <v>#DIV/0!</v>
      </c>
      <c r="AZ29" s="120" t="e">
        <f t="shared" si="18"/>
        <v>#DIV/0!</v>
      </c>
      <c r="BA29" s="120" t="e">
        <f t="shared" si="18"/>
        <v>#DIV/0!</v>
      </c>
      <c r="BB29" s="120" t="e">
        <f t="shared" si="18"/>
        <v>#DIV/0!</v>
      </c>
      <c r="BC29" s="120" t="e">
        <f t="shared" si="18"/>
        <v>#DIV/0!</v>
      </c>
      <c r="BD29" s="120" t="e">
        <f t="shared" si="18"/>
        <v>#DIV/0!</v>
      </c>
      <c r="BE29" s="120" t="e">
        <f t="shared" si="18"/>
        <v>#DIV/0!</v>
      </c>
      <c r="BF29" s="120" t="e">
        <f t="shared" si="18"/>
        <v>#DIV/0!</v>
      </c>
      <c r="BG29" s="120" t="e">
        <f t="shared" si="18"/>
        <v>#DIV/0!</v>
      </c>
      <c r="BH29" s="120" t="e">
        <f t="shared" si="18"/>
        <v>#DIV/0!</v>
      </c>
      <c r="BI29" s="120" t="e">
        <f t="shared" si="18"/>
        <v>#DIV/0!</v>
      </c>
      <c r="BJ29" s="120" t="e">
        <f t="shared" si="18"/>
        <v>#DIV/0!</v>
      </c>
      <c r="BK29" s="120" t="e">
        <f t="shared" si="18"/>
        <v>#DIV/0!</v>
      </c>
      <c r="BL29" s="120" t="e">
        <f t="shared" si="18"/>
        <v>#DIV/0!</v>
      </c>
      <c r="BM29" s="120" t="e">
        <f t="shared" si="18"/>
        <v>#DIV/0!</v>
      </c>
      <c r="BN29" s="120" t="e">
        <f t="shared" si="18"/>
        <v>#DIV/0!</v>
      </c>
      <c r="BO29" s="120" t="e">
        <f t="shared" si="18"/>
        <v>#DIV/0!</v>
      </c>
      <c r="BP29" s="120" t="e">
        <f t="shared" si="18"/>
        <v>#DIV/0!</v>
      </c>
      <c r="BQ29" s="120" t="e">
        <f t="shared" si="18"/>
        <v>#DIV/0!</v>
      </c>
      <c r="BR29" s="120" t="e">
        <f t="shared" ref="BR29:CK29" si="19">(BR4-BV4)/BV4</f>
        <v>#DIV/0!</v>
      </c>
      <c r="BS29" s="120" t="e">
        <f t="shared" si="19"/>
        <v>#DIV/0!</v>
      </c>
      <c r="BT29" s="120" t="e">
        <f t="shared" si="19"/>
        <v>#DIV/0!</v>
      </c>
      <c r="BU29" s="120" t="e">
        <f t="shared" si="19"/>
        <v>#DIV/0!</v>
      </c>
      <c r="BV29" s="120" t="e">
        <f t="shared" si="19"/>
        <v>#DIV/0!</v>
      </c>
      <c r="BW29" s="120" t="e">
        <f t="shared" si="19"/>
        <v>#DIV/0!</v>
      </c>
      <c r="BX29" s="120" t="e">
        <f t="shared" si="19"/>
        <v>#DIV/0!</v>
      </c>
      <c r="BY29" s="120" t="e">
        <f t="shared" si="19"/>
        <v>#DIV/0!</v>
      </c>
      <c r="BZ29" s="120" t="e">
        <f t="shared" si="19"/>
        <v>#DIV/0!</v>
      </c>
      <c r="CA29" s="120" t="e">
        <f t="shared" si="19"/>
        <v>#DIV/0!</v>
      </c>
      <c r="CB29" s="120" t="e">
        <f t="shared" si="19"/>
        <v>#DIV/0!</v>
      </c>
      <c r="CC29" s="120" t="e">
        <f t="shared" si="19"/>
        <v>#DIV/0!</v>
      </c>
      <c r="CD29" s="120" t="e">
        <f t="shared" si="19"/>
        <v>#DIV/0!</v>
      </c>
      <c r="CE29" s="120" t="e">
        <f t="shared" si="19"/>
        <v>#DIV/0!</v>
      </c>
      <c r="CF29" s="120" t="e">
        <f t="shared" si="19"/>
        <v>#DIV/0!</v>
      </c>
      <c r="CG29" s="120" t="e">
        <f t="shared" si="19"/>
        <v>#DIV/0!</v>
      </c>
      <c r="CH29" s="120" t="e">
        <f t="shared" si="19"/>
        <v>#DIV/0!</v>
      </c>
      <c r="CI29" s="120" t="e">
        <f t="shared" si="19"/>
        <v>#DIV/0!</v>
      </c>
      <c r="CJ29" s="120" t="e">
        <f t="shared" si="19"/>
        <v>#DIV/0!</v>
      </c>
      <c r="CK29" s="120" t="e">
        <f t="shared" si="19"/>
        <v>#DIV/0!</v>
      </c>
    </row>
    <row r="30" spans="1:90" s="120" customFormat="1">
      <c r="A30" s="157" t="s">
        <v>563</v>
      </c>
      <c r="E30" s="120">
        <f>(E5-I5)/I5</f>
        <v>0.40045032093263172</v>
      </c>
      <c r="F30" s="120">
        <f t="shared" ref="F30:BQ30" si="20">(F5-J5)/J5</f>
        <v>7.5305367491939931E-2</v>
      </c>
      <c r="G30" s="120">
        <f t="shared" si="20"/>
        <v>-0.20281901220151968</v>
      </c>
      <c r="H30" s="120">
        <f t="shared" si="20"/>
        <v>0.43668748522903411</v>
      </c>
      <c r="I30" s="120">
        <f t="shared" si="20"/>
        <v>1.0841315452655573</v>
      </c>
      <c r="J30" s="120">
        <f t="shared" si="20"/>
        <v>1.7516836962133078</v>
      </c>
      <c r="K30" s="120">
        <f t="shared" si="20"/>
        <v>19.310069752912252</v>
      </c>
      <c r="L30" s="120">
        <f t="shared" si="20"/>
        <v>7.8378772458638704</v>
      </c>
      <c r="M30" s="120">
        <f t="shared" si="20"/>
        <v>7.2121700584966888</v>
      </c>
      <c r="N30" s="120">
        <f t="shared" si="20"/>
        <v>4.4542400299537661</v>
      </c>
      <c r="O30" s="120">
        <f t="shared" si="20"/>
        <v>-0.27811133445447267</v>
      </c>
      <c r="P30" s="120">
        <f t="shared" si="20"/>
        <v>-0.75385314556341332</v>
      </c>
      <c r="Q30" s="120">
        <f t="shared" si="20"/>
        <v>-0.91259283394657253</v>
      </c>
      <c r="R30" s="120">
        <f t="shared" si="20"/>
        <v>-0.65283922911502157</v>
      </c>
      <c r="S30" s="120">
        <f t="shared" si="20"/>
        <v>-0.83740432014587474</v>
      </c>
      <c r="T30" s="120">
        <f t="shared" si="20"/>
        <v>-0.56991686613418879</v>
      </c>
      <c r="U30" s="120">
        <f t="shared" si="20"/>
        <v>3.5883580119011627</v>
      </c>
      <c r="V30" s="120">
        <f t="shared" si="20"/>
        <v>-0.24067632113202136</v>
      </c>
      <c r="W30" s="120">
        <f t="shared" si="20"/>
        <v>5.8949927973756182</v>
      </c>
      <c r="X30" s="120">
        <f t="shared" si="20"/>
        <v>0.40326297076982842</v>
      </c>
      <c r="Y30" s="120">
        <f t="shared" si="20"/>
        <v>-0.63573165907663243</v>
      </c>
      <c r="Z30" s="120">
        <f t="shared" si="20"/>
        <v>-0.36494280131175444</v>
      </c>
      <c r="AA30" s="120">
        <f t="shared" si="20"/>
        <v>0.9306433197380144</v>
      </c>
      <c r="AB30" s="120">
        <f t="shared" si="20"/>
        <v>7.7529629051723177</v>
      </c>
      <c r="AC30" s="120">
        <f t="shared" si="20"/>
        <v>9.3027967346689966</v>
      </c>
      <c r="AD30" s="120">
        <f t="shared" si="20"/>
        <v>20.096841491560248</v>
      </c>
      <c r="AE30" s="120">
        <f t="shared" si="20"/>
        <v>0.94272310991312713</v>
      </c>
      <c r="AF30" s="120">
        <f t="shared" si="20"/>
        <v>2.1692712211842351</v>
      </c>
      <c r="AG30" s="120">
        <f t="shared" si="20"/>
        <v>2.783564863043877</v>
      </c>
      <c r="AH30" s="120">
        <f t="shared" si="20"/>
        <v>-0.72391127197674465</v>
      </c>
      <c r="AI30" s="120" t="e">
        <f t="shared" si="20"/>
        <v>#DIV/0!</v>
      </c>
      <c r="AJ30" s="120" t="e">
        <f t="shared" si="20"/>
        <v>#DIV/0!</v>
      </c>
      <c r="AK30" s="120" t="e">
        <f t="shared" si="20"/>
        <v>#DIV/0!</v>
      </c>
      <c r="AL30" s="120" t="e">
        <f t="shared" si="20"/>
        <v>#DIV/0!</v>
      </c>
      <c r="AM30" s="120" t="e">
        <f t="shared" si="20"/>
        <v>#DIV/0!</v>
      </c>
      <c r="AN30" s="120" t="e">
        <f t="shared" si="20"/>
        <v>#DIV/0!</v>
      </c>
      <c r="AO30" s="120" t="e">
        <f t="shared" si="20"/>
        <v>#DIV/0!</v>
      </c>
      <c r="AP30" s="120" t="e">
        <f t="shared" si="20"/>
        <v>#DIV/0!</v>
      </c>
      <c r="AQ30" s="120" t="e">
        <f t="shared" si="20"/>
        <v>#DIV/0!</v>
      </c>
      <c r="AR30" s="120" t="e">
        <f t="shared" si="20"/>
        <v>#DIV/0!</v>
      </c>
      <c r="AS30" s="120" t="e">
        <f t="shared" si="20"/>
        <v>#DIV/0!</v>
      </c>
      <c r="AT30" s="120" t="e">
        <f t="shared" si="20"/>
        <v>#DIV/0!</v>
      </c>
      <c r="AU30" s="120" t="e">
        <f t="shared" si="20"/>
        <v>#DIV/0!</v>
      </c>
      <c r="AV30" s="120" t="e">
        <f t="shared" si="20"/>
        <v>#DIV/0!</v>
      </c>
      <c r="AW30" s="120" t="e">
        <f t="shared" si="20"/>
        <v>#DIV/0!</v>
      </c>
      <c r="AX30" s="120" t="e">
        <f t="shared" si="20"/>
        <v>#DIV/0!</v>
      </c>
      <c r="AY30" s="120" t="e">
        <f t="shared" si="20"/>
        <v>#DIV/0!</v>
      </c>
      <c r="AZ30" s="120" t="e">
        <f t="shared" si="20"/>
        <v>#DIV/0!</v>
      </c>
      <c r="BA30" s="120" t="e">
        <f t="shared" si="20"/>
        <v>#DIV/0!</v>
      </c>
      <c r="BB30" s="120" t="e">
        <f t="shared" si="20"/>
        <v>#DIV/0!</v>
      </c>
      <c r="BC30" s="120" t="e">
        <f t="shared" si="20"/>
        <v>#DIV/0!</v>
      </c>
      <c r="BD30" s="120" t="e">
        <f t="shared" si="20"/>
        <v>#DIV/0!</v>
      </c>
      <c r="BE30" s="120" t="e">
        <f t="shared" si="20"/>
        <v>#DIV/0!</v>
      </c>
      <c r="BF30" s="120" t="e">
        <f t="shared" si="20"/>
        <v>#DIV/0!</v>
      </c>
      <c r="BG30" s="120" t="e">
        <f t="shared" si="20"/>
        <v>#DIV/0!</v>
      </c>
      <c r="BH30" s="120" t="e">
        <f t="shared" si="20"/>
        <v>#DIV/0!</v>
      </c>
      <c r="BI30" s="120" t="e">
        <f t="shared" si="20"/>
        <v>#DIV/0!</v>
      </c>
      <c r="BJ30" s="120" t="e">
        <f t="shared" si="20"/>
        <v>#DIV/0!</v>
      </c>
      <c r="BK30" s="120" t="e">
        <f t="shared" si="20"/>
        <v>#DIV/0!</v>
      </c>
      <c r="BL30" s="120" t="e">
        <f t="shared" si="20"/>
        <v>#DIV/0!</v>
      </c>
      <c r="BM30" s="120" t="e">
        <f t="shared" si="20"/>
        <v>#DIV/0!</v>
      </c>
      <c r="BN30" s="120" t="e">
        <f t="shared" si="20"/>
        <v>#DIV/0!</v>
      </c>
      <c r="BO30" s="120" t="e">
        <f t="shared" si="20"/>
        <v>#DIV/0!</v>
      </c>
      <c r="BP30" s="120" t="e">
        <f t="shared" si="20"/>
        <v>#DIV/0!</v>
      </c>
      <c r="BQ30" s="120" t="e">
        <f t="shared" si="20"/>
        <v>#DIV/0!</v>
      </c>
      <c r="BR30" s="120" t="e">
        <f t="shared" ref="BR30:CK30" si="21">(BR5-BV5)/BV5</f>
        <v>#DIV/0!</v>
      </c>
      <c r="BS30" s="120" t="e">
        <f t="shared" si="21"/>
        <v>#DIV/0!</v>
      </c>
      <c r="BT30" s="120" t="e">
        <f t="shared" si="21"/>
        <v>#DIV/0!</v>
      </c>
      <c r="BU30" s="120" t="e">
        <f t="shared" si="21"/>
        <v>#DIV/0!</v>
      </c>
      <c r="BV30" s="120" t="e">
        <f t="shared" si="21"/>
        <v>#DIV/0!</v>
      </c>
      <c r="BW30" s="120" t="e">
        <f t="shared" si="21"/>
        <v>#DIV/0!</v>
      </c>
      <c r="BX30" s="120" t="e">
        <f t="shared" si="21"/>
        <v>#DIV/0!</v>
      </c>
      <c r="BY30" s="120" t="e">
        <f t="shared" si="21"/>
        <v>#DIV/0!</v>
      </c>
      <c r="BZ30" s="120" t="e">
        <f t="shared" si="21"/>
        <v>#DIV/0!</v>
      </c>
      <c r="CA30" s="120" t="e">
        <f t="shared" si="21"/>
        <v>#DIV/0!</v>
      </c>
      <c r="CB30" s="120" t="e">
        <f t="shared" si="21"/>
        <v>#DIV/0!</v>
      </c>
      <c r="CC30" s="120" t="e">
        <f t="shared" si="21"/>
        <v>#DIV/0!</v>
      </c>
      <c r="CD30" s="120" t="e">
        <f t="shared" si="21"/>
        <v>#DIV/0!</v>
      </c>
      <c r="CE30" s="120" t="e">
        <f t="shared" si="21"/>
        <v>#DIV/0!</v>
      </c>
      <c r="CF30" s="120" t="e">
        <f t="shared" si="21"/>
        <v>#DIV/0!</v>
      </c>
      <c r="CG30" s="120" t="e">
        <f t="shared" si="21"/>
        <v>#DIV/0!</v>
      </c>
      <c r="CH30" s="120" t="e">
        <f t="shared" si="21"/>
        <v>#DIV/0!</v>
      </c>
      <c r="CI30" s="120" t="e">
        <f t="shared" si="21"/>
        <v>#DIV/0!</v>
      </c>
      <c r="CJ30" s="120" t="e">
        <f t="shared" si="21"/>
        <v>#DIV/0!</v>
      </c>
      <c r="CK30" s="120" t="e">
        <f t="shared" si="21"/>
        <v>#DIV/0!</v>
      </c>
    </row>
    <row r="31" spans="1:90" s="120" customFormat="1">
      <c r="A31" s="157" t="s">
        <v>564</v>
      </c>
      <c r="E31" s="120">
        <f>(E6-I6)/I6</f>
        <v>0.7658261019121595</v>
      </c>
      <c r="F31" s="120">
        <f t="shared" ref="F31:BQ31" si="22">(F6-J6)/J6</f>
        <v>0.11629185506749821</v>
      </c>
      <c r="G31" s="120">
        <f t="shared" si="22"/>
        <v>0.10826453108740013</v>
      </c>
      <c r="H31" s="120">
        <f t="shared" si="22"/>
        <v>6.2113477340031552E-2</v>
      </c>
      <c r="I31" s="120">
        <f t="shared" si="22"/>
        <v>-9.9406348207167761E-2</v>
      </c>
      <c r="J31" s="120">
        <f t="shared" si="22"/>
        <v>-0.45349125651909239</v>
      </c>
      <c r="K31" s="120">
        <f t="shared" si="22"/>
        <v>0.92547175820357419</v>
      </c>
      <c r="L31" s="120">
        <f t="shared" si="22"/>
        <v>1.3107929442379773</v>
      </c>
      <c r="M31" s="120">
        <f t="shared" si="22"/>
        <v>1.0493139028571021</v>
      </c>
      <c r="N31" s="120">
        <f t="shared" si="22"/>
        <v>3.4030336381002324</v>
      </c>
      <c r="O31" s="120">
        <f t="shared" si="22"/>
        <v>-2.5168076661473512E-2</v>
      </c>
      <c r="P31" s="120">
        <f t="shared" si="22"/>
        <v>0.4812252868003814</v>
      </c>
      <c r="Q31" s="120">
        <f t="shared" si="22"/>
        <v>0.34769181686104383</v>
      </c>
      <c r="R31" s="120">
        <f t="shared" si="22"/>
        <v>0.34128804944382063</v>
      </c>
      <c r="S31" s="120">
        <f t="shared" si="22"/>
        <v>0.9470242561900134</v>
      </c>
      <c r="T31" s="120">
        <f t="shared" si="22"/>
        <v>0.18716275029230711</v>
      </c>
      <c r="U31" s="120">
        <f t="shared" si="22"/>
        <v>0.24063335730122379</v>
      </c>
      <c r="V31" s="120">
        <f t="shared" si="22"/>
        <v>0.22083183978390006</v>
      </c>
      <c r="W31" s="120">
        <f t="shared" si="22"/>
        <v>0.15438711423237508</v>
      </c>
      <c r="X31" s="120">
        <f t="shared" si="22"/>
        <v>0.64380354994397759</v>
      </c>
      <c r="Y31" s="120">
        <f t="shared" si="22"/>
        <v>0.8324625883081419</v>
      </c>
      <c r="Z31" s="120">
        <f t="shared" si="22"/>
        <v>0.51743321372829565</v>
      </c>
      <c r="AA31" s="120">
        <f t="shared" si="22"/>
        <v>0.28648076641653275</v>
      </c>
      <c r="AB31" s="120">
        <f t="shared" si="22"/>
        <v>0.90117186155934825</v>
      </c>
      <c r="AC31" s="120">
        <f t="shared" si="22"/>
        <v>0.80754216276758306</v>
      </c>
      <c r="AD31" s="120">
        <f t="shared" si="22"/>
        <v>0.77177862650376394</v>
      </c>
      <c r="AE31" s="120">
        <f t="shared" si="22"/>
        <v>0.65253302870691476</v>
      </c>
      <c r="AF31" s="120">
        <f t="shared" si="22"/>
        <v>0.24042297258598785</v>
      </c>
      <c r="AG31" s="120">
        <f t="shared" si="22"/>
        <v>-0.20034217525090267</v>
      </c>
      <c r="AH31" s="120">
        <f t="shared" si="22"/>
        <v>0.42595243041715308</v>
      </c>
      <c r="AI31" s="120" t="e">
        <f t="shared" si="22"/>
        <v>#DIV/0!</v>
      </c>
      <c r="AJ31" s="120" t="e">
        <f t="shared" si="22"/>
        <v>#DIV/0!</v>
      </c>
      <c r="AK31" s="120" t="e">
        <f t="shared" si="22"/>
        <v>#DIV/0!</v>
      </c>
      <c r="AL31" s="120" t="e">
        <f t="shared" si="22"/>
        <v>#DIV/0!</v>
      </c>
      <c r="AM31" s="120" t="e">
        <f t="shared" si="22"/>
        <v>#DIV/0!</v>
      </c>
      <c r="AN31" s="120" t="e">
        <f t="shared" si="22"/>
        <v>#DIV/0!</v>
      </c>
      <c r="AO31" s="120" t="e">
        <f t="shared" si="22"/>
        <v>#DIV/0!</v>
      </c>
      <c r="AP31" s="120" t="e">
        <f t="shared" si="22"/>
        <v>#DIV/0!</v>
      </c>
      <c r="AQ31" s="120" t="e">
        <f t="shared" si="22"/>
        <v>#DIV/0!</v>
      </c>
      <c r="AR31" s="120" t="e">
        <f t="shared" si="22"/>
        <v>#DIV/0!</v>
      </c>
      <c r="AS31" s="120" t="e">
        <f t="shared" si="22"/>
        <v>#DIV/0!</v>
      </c>
      <c r="AT31" s="120" t="e">
        <f t="shared" si="22"/>
        <v>#DIV/0!</v>
      </c>
      <c r="AU31" s="120" t="e">
        <f t="shared" si="22"/>
        <v>#DIV/0!</v>
      </c>
      <c r="AV31" s="120" t="e">
        <f t="shared" si="22"/>
        <v>#DIV/0!</v>
      </c>
      <c r="AW31" s="120" t="e">
        <f t="shared" si="22"/>
        <v>#DIV/0!</v>
      </c>
      <c r="AX31" s="120" t="e">
        <f t="shared" si="22"/>
        <v>#DIV/0!</v>
      </c>
      <c r="AY31" s="120" t="e">
        <f t="shared" si="22"/>
        <v>#DIV/0!</v>
      </c>
      <c r="AZ31" s="120" t="e">
        <f t="shared" si="22"/>
        <v>#DIV/0!</v>
      </c>
      <c r="BA31" s="120" t="e">
        <f t="shared" si="22"/>
        <v>#DIV/0!</v>
      </c>
      <c r="BB31" s="120" t="e">
        <f t="shared" si="22"/>
        <v>#DIV/0!</v>
      </c>
      <c r="BC31" s="120" t="e">
        <f t="shared" si="22"/>
        <v>#DIV/0!</v>
      </c>
      <c r="BD31" s="120" t="e">
        <f t="shared" si="22"/>
        <v>#DIV/0!</v>
      </c>
      <c r="BE31" s="120" t="e">
        <f t="shared" si="22"/>
        <v>#DIV/0!</v>
      </c>
      <c r="BF31" s="120" t="e">
        <f t="shared" si="22"/>
        <v>#DIV/0!</v>
      </c>
      <c r="BG31" s="120" t="e">
        <f t="shared" si="22"/>
        <v>#DIV/0!</v>
      </c>
      <c r="BH31" s="120" t="e">
        <f t="shared" si="22"/>
        <v>#DIV/0!</v>
      </c>
      <c r="BI31" s="120" t="e">
        <f t="shared" si="22"/>
        <v>#DIV/0!</v>
      </c>
      <c r="BJ31" s="120" t="e">
        <f t="shared" si="22"/>
        <v>#DIV/0!</v>
      </c>
      <c r="BK31" s="120" t="e">
        <f t="shared" si="22"/>
        <v>#DIV/0!</v>
      </c>
      <c r="BL31" s="120" t="e">
        <f t="shared" si="22"/>
        <v>#DIV/0!</v>
      </c>
      <c r="BM31" s="120" t="e">
        <f t="shared" si="22"/>
        <v>#DIV/0!</v>
      </c>
      <c r="BN31" s="120" t="e">
        <f t="shared" si="22"/>
        <v>#DIV/0!</v>
      </c>
      <c r="BO31" s="120" t="e">
        <f t="shared" si="22"/>
        <v>#DIV/0!</v>
      </c>
      <c r="BP31" s="120" t="e">
        <f t="shared" si="22"/>
        <v>#DIV/0!</v>
      </c>
      <c r="BQ31" s="120" t="e">
        <f t="shared" si="22"/>
        <v>#DIV/0!</v>
      </c>
      <c r="BR31" s="120" t="e">
        <f t="shared" ref="BR31:CK31" si="23">(BR6-BV6)/BV6</f>
        <v>#DIV/0!</v>
      </c>
      <c r="BS31" s="120" t="e">
        <f t="shared" si="23"/>
        <v>#DIV/0!</v>
      </c>
      <c r="BT31" s="120" t="e">
        <f t="shared" si="23"/>
        <v>#DIV/0!</v>
      </c>
      <c r="BU31" s="120" t="e">
        <f t="shared" si="23"/>
        <v>#DIV/0!</v>
      </c>
      <c r="BV31" s="120" t="e">
        <f t="shared" si="23"/>
        <v>#DIV/0!</v>
      </c>
      <c r="BW31" s="120" t="e">
        <f t="shared" si="23"/>
        <v>#DIV/0!</v>
      </c>
      <c r="BX31" s="120" t="e">
        <f t="shared" si="23"/>
        <v>#DIV/0!</v>
      </c>
      <c r="BY31" s="120" t="e">
        <f t="shared" si="23"/>
        <v>#DIV/0!</v>
      </c>
      <c r="BZ31" s="120" t="e">
        <f t="shared" si="23"/>
        <v>#DIV/0!</v>
      </c>
      <c r="CA31" s="120" t="e">
        <f t="shared" si="23"/>
        <v>#DIV/0!</v>
      </c>
      <c r="CB31" s="120" t="e">
        <f t="shared" si="23"/>
        <v>#DIV/0!</v>
      </c>
      <c r="CC31" s="120" t="e">
        <f t="shared" si="23"/>
        <v>#DIV/0!</v>
      </c>
      <c r="CD31" s="120" t="e">
        <f t="shared" si="23"/>
        <v>#DIV/0!</v>
      </c>
      <c r="CE31" s="120" t="e">
        <f t="shared" si="23"/>
        <v>#DIV/0!</v>
      </c>
      <c r="CF31" s="120" t="e">
        <f t="shared" si="23"/>
        <v>#DIV/0!</v>
      </c>
      <c r="CG31" s="120" t="e">
        <f t="shared" si="23"/>
        <v>#DIV/0!</v>
      </c>
      <c r="CH31" s="120" t="e">
        <f t="shared" si="23"/>
        <v>#DIV/0!</v>
      </c>
      <c r="CI31" s="120" t="e">
        <f t="shared" si="23"/>
        <v>#DIV/0!</v>
      </c>
      <c r="CJ31" s="120" t="e">
        <f t="shared" si="23"/>
        <v>#DIV/0!</v>
      </c>
      <c r="CK31" s="120" t="e">
        <f t="shared" si="23"/>
        <v>#DIV/0!</v>
      </c>
    </row>
    <row r="32" spans="1:90" s="121" customFormat="1">
      <c r="A32" s="158" t="s">
        <v>566</v>
      </c>
      <c r="E32" s="121">
        <f>(E7-I7)/I7</f>
        <v>0.1065135348665371</v>
      </c>
      <c r="F32" s="121">
        <f t="shared" ref="F32:BQ32" si="24">(F7-J7)/J7</f>
        <v>0.15026826379995148</v>
      </c>
      <c r="G32" s="121">
        <f t="shared" si="24"/>
        <v>0.14734985227537065</v>
      </c>
      <c r="H32" s="121">
        <f t="shared" si="24"/>
        <v>0.15460216606426636</v>
      </c>
      <c r="I32" s="121">
        <f t="shared" si="24"/>
        <v>9.3274785549852343E-2</v>
      </c>
      <c r="J32" s="121">
        <f t="shared" si="24"/>
        <v>4.3784734419196648E-3</v>
      </c>
      <c r="K32" s="121">
        <f t="shared" si="24"/>
        <v>0.87640249012597027</v>
      </c>
      <c r="L32" s="121">
        <f t="shared" si="24"/>
        <v>0.91351859329259388</v>
      </c>
      <c r="M32" s="121">
        <f t="shared" si="24"/>
        <v>0.90077058009104694</v>
      </c>
      <c r="N32" s="121">
        <f t="shared" si="24"/>
        <v>0.95351276474952817</v>
      </c>
      <c r="O32" s="121">
        <f t="shared" si="24"/>
        <v>5.357031317185066E-2</v>
      </c>
      <c r="P32" s="121">
        <f t="shared" si="24"/>
        <v>0.15628943608068172</v>
      </c>
      <c r="Q32" s="121">
        <f t="shared" si="24"/>
        <v>0.21536135506371704</v>
      </c>
      <c r="R32" s="121">
        <f t="shared" si="24"/>
        <v>0.27495752481081853</v>
      </c>
      <c r="S32" s="121">
        <f t="shared" si="24"/>
        <v>0.42632778097907048</v>
      </c>
      <c r="T32" s="121">
        <f t="shared" si="24"/>
        <v>0.30652931774250508</v>
      </c>
      <c r="U32" s="121">
        <f t="shared" si="24"/>
        <v>0.29441026055775787</v>
      </c>
      <c r="V32" s="121">
        <f t="shared" si="24"/>
        <v>0.32378864004368924</v>
      </c>
      <c r="W32" s="121">
        <f t="shared" si="24"/>
        <v>0.24887863537866176</v>
      </c>
      <c r="X32" s="121">
        <f t="shared" si="24"/>
        <v>0.60208190436859588</v>
      </c>
      <c r="Y32" s="121">
        <f t="shared" si="24"/>
        <v>0.61748660190304072</v>
      </c>
      <c r="Z32" s="121">
        <f t="shared" si="24"/>
        <v>0.78709844397243778</v>
      </c>
      <c r="AA32" s="121">
        <f t="shared" si="24"/>
        <v>0.84516214395387246</v>
      </c>
      <c r="AB32" s="121">
        <f t="shared" si="24"/>
        <v>0.64094195452409164</v>
      </c>
      <c r="AC32" s="121">
        <f t="shared" si="24"/>
        <v>0.73486735667894398</v>
      </c>
      <c r="AD32" s="121">
        <f t="shared" si="24"/>
        <v>0.41574151307486884</v>
      </c>
      <c r="AE32" s="121">
        <f t="shared" si="24"/>
        <v>0.27800424371419469</v>
      </c>
      <c r="AF32" s="121">
        <f t="shared" si="24"/>
        <v>8.8851040598396311E-2</v>
      </c>
      <c r="AG32" s="121">
        <f t="shared" si="24"/>
        <v>0.47922462976572572</v>
      </c>
      <c r="AH32" s="121">
        <f t="shared" si="24"/>
        <v>1.5094832158138045</v>
      </c>
      <c r="AI32" s="121" t="e">
        <f t="shared" si="24"/>
        <v>#DIV/0!</v>
      </c>
      <c r="AJ32" s="121" t="e">
        <f t="shared" si="24"/>
        <v>#DIV/0!</v>
      </c>
      <c r="AK32" s="121" t="e">
        <f t="shared" si="24"/>
        <v>#DIV/0!</v>
      </c>
      <c r="AL32" s="121" t="e">
        <f t="shared" si="24"/>
        <v>#DIV/0!</v>
      </c>
      <c r="AM32" s="121" t="e">
        <f t="shared" si="24"/>
        <v>#DIV/0!</v>
      </c>
      <c r="AN32" s="121" t="e">
        <f t="shared" si="24"/>
        <v>#DIV/0!</v>
      </c>
      <c r="AO32" s="121" t="e">
        <f t="shared" si="24"/>
        <v>#DIV/0!</v>
      </c>
      <c r="AP32" s="121" t="e">
        <f t="shared" si="24"/>
        <v>#DIV/0!</v>
      </c>
      <c r="AQ32" s="121" t="e">
        <f t="shared" si="24"/>
        <v>#DIV/0!</v>
      </c>
      <c r="AR32" s="121" t="e">
        <f t="shared" si="24"/>
        <v>#DIV/0!</v>
      </c>
      <c r="AS32" s="121" t="e">
        <f t="shared" si="24"/>
        <v>#DIV/0!</v>
      </c>
      <c r="AT32" s="121" t="e">
        <f t="shared" si="24"/>
        <v>#DIV/0!</v>
      </c>
      <c r="AU32" s="121" t="e">
        <f t="shared" si="24"/>
        <v>#DIV/0!</v>
      </c>
      <c r="AV32" s="121" t="e">
        <f t="shared" si="24"/>
        <v>#DIV/0!</v>
      </c>
      <c r="AW32" s="121" t="e">
        <f t="shared" si="24"/>
        <v>#DIV/0!</v>
      </c>
      <c r="AX32" s="121" t="e">
        <f t="shared" si="24"/>
        <v>#DIV/0!</v>
      </c>
      <c r="AY32" s="121" t="e">
        <f t="shared" si="24"/>
        <v>#DIV/0!</v>
      </c>
      <c r="AZ32" s="121" t="e">
        <f t="shared" si="24"/>
        <v>#DIV/0!</v>
      </c>
      <c r="BA32" s="121" t="e">
        <f t="shared" si="24"/>
        <v>#DIV/0!</v>
      </c>
      <c r="BB32" s="121" t="e">
        <f t="shared" si="24"/>
        <v>#DIV/0!</v>
      </c>
      <c r="BC32" s="121" t="e">
        <f t="shared" si="24"/>
        <v>#DIV/0!</v>
      </c>
      <c r="BD32" s="121" t="e">
        <f t="shared" si="24"/>
        <v>#DIV/0!</v>
      </c>
      <c r="BE32" s="121" t="e">
        <f t="shared" si="24"/>
        <v>#DIV/0!</v>
      </c>
      <c r="BF32" s="121" t="e">
        <f t="shared" si="24"/>
        <v>#DIV/0!</v>
      </c>
      <c r="BG32" s="121" t="e">
        <f t="shared" si="24"/>
        <v>#DIV/0!</v>
      </c>
      <c r="BH32" s="121" t="e">
        <f t="shared" si="24"/>
        <v>#DIV/0!</v>
      </c>
      <c r="BI32" s="121" t="e">
        <f t="shared" si="24"/>
        <v>#DIV/0!</v>
      </c>
      <c r="BJ32" s="121" t="e">
        <f t="shared" si="24"/>
        <v>#DIV/0!</v>
      </c>
      <c r="BK32" s="121" t="e">
        <f t="shared" si="24"/>
        <v>#DIV/0!</v>
      </c>
      <c r="BL32" s="121" t="e">
        <f t="shared" si="24"/>
        <v>#DIV/0!</v>
      </c>
      <c r="BM32" s="121" t="e">
        <f t="shared" si="24"/>
        <v>#DIV/0!</v>
      </c>
      <c r="BN32" s="121" t="e">
        <f t="shared" si="24"/>
        <v>#DIV/0!</v>
      </c>
      <c r="BO32" s="121" t="e">
        <f t="shared" si="24"/>
        <v>#DIV/0!</v>
      </c>
      <c r="BP32" s="121" t="e">
        <f t="shared" si="24"/>
        <v>#DIV/0!</v>
      </c>
      <c r="BQ32" s="121" t="e">
        <f t="shared" si="24"/>
        <v>#DIV/0!</v>
      </c>
      <c r="BR32" s="121" t="e">
        <f t="shared" ref="BR32:CK32" si="25">(BR7-BV7)/BV7</f>
        <v>#DIV/0!</v>
      </c>
      <c r="BS32" s="121" t="e">
        <f t="shared" si="25"/>
        <v>#DIV/0!</v>
      </c>
      <c r="BT32" s="121" t="e">
        <f t="shared" si="25"/>
        <v>#DIV/0!</v>
      </c>
      <c r="BU32" s="121" t="e">
        <f t="shared" si="25"/>
        <v>#DIV/0!</v>
      </c>
      <c r="BV32" s="121" t="e">
        <f t="shared" si="25"/>
        <v>#DIV/0!</v>
      </c>
      <c r="BW32" s="121" t="e">
        <f t="shared" si="25"/>
        <v>#DIV/0!</v>
      </c>
      <c r="BX32" s="121" t="e">
        <f t="shared" si="25"/>
        <v>#DIV/0!</v>
      </c>
      <c r="BY32" s="121" t="e">
        <f t="shared" si="25"/>
        <v>#DIV/0!</v>
      </c>
      <c r="BZ32" s="121" t="e">
        <f t="shared" si="25"/>
        <v>#DIV/0!</v>
      </c>
      <c r="CA32" s="121" t="e">
        <f t="shared" si="25"/>
        <v>#DIV/0!</v>
      </c>
      <c r="CB32" s="121" t="e">
        <f t="shared" si="25"/>
        <v>#DIV/0!</v>
      </c>
      <c r="CC32" s="121" t="e">
        <f t="shared" si="25"/>
        <v>#DIV/0!</v>
      </c>
      <c r="CD32" s="121" t="e">
        <f t="shared" si="25"/>
        <v>#DIV/0!</v>
      </c>
      <c r="CE32" s="121" t="e">
        <f t="shared" si="25"/>
        <v>#DIV/0!</v>
      </c>
      <c r="CF32" s="121" t="e">
        <f t="shared" si="25"/>
        <v>#DIV/0!</v>
      </c>
      <c r="CG32" s="121" t="e">
        <f t="shared" si="25"/>
        <v>#DIV/0!</v>
      </c>
      <c r="CH32" s="121" t="e">
        <f t="shared" si="25"/>
        <v>#DIV/0!</v>
      </c>
      <c r="CI32" s="121" t="e">
        <f t="shared" si="25"/>
        <v>#DIV/0!</v>
      </c>
      <c r="CJ32" s="121" t="e">
        <f t="shared" si="25"/>
        <v>#DIV/0!</v>
      </c>
      <c r="CK32" s="121" t="e">
        <f t="shared" si="25"/>
        <v>#DIV/0!</v>
      </c>
    </row>
    <row r="33" spans="1:89" s="121" customFormat="1">
      <c r="A33" s="158" t="s">
        <v>573</v>
      </c>
      <c r="E33" s="121">
        <f>E7/E9</f>
        <v>0.79682567344269351</v>
      </c>
      <c r="F33" s="121">
        <f t="shared" ref="F33:BQ33" si="26">F7/F9</f>
        <v>0.78971229835100842</v>
      </c>
      <c r="G33" s="121">
        <f t="shared" si="26"/>
        <v>0.82707173672124157</v>
      </c>
      <c r="H33" s="121">
        <f t="shared" si="26"/>
        <v>0.82578403602705264</v>
      </c>
      <c r="I33" s="121">
        <f t="shared" si="26"/>
        <v>0.79498390563791099</v>
      </c>
      <c r="J33" s="121">
        <f t="shared" si="26"/>
        <v>0.76465920703424517</v>
      </c>
      <c r="K33" s="121">
        <f t="shared" si="26"/>
        <v>0.78676187628564465</v>
      </c>
      <c r="L33" s="121">
        <f t="shared" si="26"/>
        <v>0.78545357981666952</v>
      </c>
      <c r="M33" s="121">
        <f t="shared" si="26"/>
        <v>0.80167571073889765</v>
      </c>
      <c r="N33" s="121">
        <f t="shared" si="26"/>
        <v>0.92174525336693036</v>
      </c>
      <c r="O33" s="121">
        <f t="shared" si="26"/>
        <v>0.74230476977830551</v>
      </c>
      <c r="P33" s="121">
        <f t="shared" si="26"/>
        <v>0.7372187193962233</v>
      </c>
      <c r="Q33" s="121">
        <f t="shared" si="26"/>
        <v>0.7578560354578362</v>
      </c>
      <c r="R33" s="121">
        <f t="shared" si="26"/>
        <v>0.76141092681206446</v>
      </c>
      <c r="S33" s="121">
        <f t="shared" si="26"/>
        <v>0.79501918772888491</v>
      </c>
      <c r="T33" s="121">
        <f t="shared" si="26"/>
        <v>0.70750914012261645</v>
      </c>
      <c r="U33" s="121">
        <f t="shared" si="26"/>
        <v>0.68216897004293409</v>
      </c>
      <c r="V33" s="121">
        <f t="shared" si="26"/>
        <v>0.65475338819142781</v>
      </c>
      <c r="W33" s="121">
        <f t="shared" si="26"/>
        <v>0.60354845843163396</v>
      </c>
      <c r="X33" s="121">
        <f t="shared" si="26"/>
        <v>0.57949459878328602</v>
      </c>
      <c r="Y33" s="121">
        <f t="shared" si="26"/>
        <v>0.56383088550768301</v>
      </c>
      <c r="Z33" s="121">
        <f t="shared" si="26"/>
        <v>0.52711783091166076</v>
      </c>
      <c r="AA33" s="121">
        <f t="shared" si="26"/>
        <v>0.4980326240517769</v>
      </c>
      <c r="AB33" s="121">
        <f t="shared" si="26"/>
        <v>0.37080886269000818</v>
      </c>
      <c r="AC33" s="121">
        <f t="shared" si="26"/>
        <v>0.35668471700593141</v>
      </c>
      <c r="AD33" s="121">
        <f t="shared" si="26"/>
        <v>0.29849732084138048</v>
      </c>
      <c r="AE33" s="121">
        <f t="shared" si="26"/>
        <v>0.28036798993461753</v>
      </c>
      <c r="AF33" s="121">
        <f t="shared" si="26"/>
        <v>0.23414806256662485</v>
      </c>
      <c r="AG33" s="121">
        <f t="shared" si="26"/>
        <v>0.20695587715110245</v>
      </c>
      <c r="AH33" s="121">
        <f t="shared" si="26"/>
        <v>0.76822006849880542</v>
      </c>
      <c r="AI33" s="121">
        <f t="shared" si="26"/>
        <v>0.85563925166173027</v>
      </c>
      <c r="AJ33" s="121">
        <f t="shared" si="26"/>
        <v>0.92303213103954729</v>
      </c>
      <c r="AK33" s="121">
        <f t="shared" si="26"/>
        <v>1.0769766660430904</v>
      </c>
      <c r="AL33" s="121">
        <f t="shared" si="26"/>
        <v>0.89026125790814903</v>
      </c>
      <c r="AM33" s="121" t="e">
        <f t="shared" si="26"/>
        <v>#DIV/0!</v>
      </c>
      <c r="AN33" s="121" t="e">
        <f t="shared" si="26"/>
        <v>#DIV/0!</v>
      </c>
      <c r="AO33" s="121" t="e">
        <f t="shared" si="26"/>
        <v>#DIV/0!</v>
      </c>
      <c r="AP33" s="121" t="e">
        <f t="shared" si="26"/>
        <v>#DIV/0!</v>
      </c>
      <c r="AQ33" s="121" t="e">
        <f t="shared" si="26"/>
        <v>#DIV/0!</v>
      </c>
      <c r="AR33" s="121" t="e">
        <f t="shared" si="26"/>
        <v>#DIV/0!</v>
      </c>
      <c r="AS33" s="121" t="e">
        <f t="shared" si="26"/>
        <v>#DIV/0!</v>
      </c>
      <c r="AT33" s="121" t="e">
        <f t="shared" si="26"/>
        <v>#DIV/0!</v>
      </c>
      <c r="AU33" s="121" t="e">
        <f t="shared" si="26"/>
        <v>#DIV/0!</v>
      </c>
      <c r="AV33" s="121" t="e">
        <f t="shared" si="26"/>
        <v>#DIV/0!</v>
      </c>
      <c r="AW33" s="121" t="e">
        <f t="shared" si="26"/>
        <v>#DIV/0!</v>
      </c>
      <c r="AX33" s="121" t="e">
        <f t="shared" si="26"/>
        <v>#DIV/0!</v>
      </c>
      <c r="AY33" s="121" t="e">
        <f t="shared" si="26"/>
        <v>#DIV/0!</v>
      </c>
      <c r="AZ33" s="121" t="e">
        <f t="shared" si="26"/>
        <v>#DIV/0!</v>
      </c>
      <c r="BA33" s="121" t="e">
        <f t="shared" si="26"/>
        <v>#DIV/0!</v>
      </c>
      <c r="BB33" s="121" t="e">
        <f t="shared" si="26"/>
        <v>#DIV/0!</v>
      </c>
      <c r="BC33" s="121" t="e">
        <f t="shared" si="26"/>
        <v>#DIV/0!</v>
      </c>
      <c r="BD33" s="121" t="e">
        <f t="shared" si="26"/>
        <v>#DIV/0!</v>
      </c>
      <c r="BE33" s="121" t="e">
        <f t="shared" si="26"/>
        <v>#DIV/0!</v>
      </c>
      <c r="BF33" s="121" t="e">
        <f t="shared" si="26"/>
        <v>#DIV/0!</v>
      </c>
      <c r="BG33" s="121" t="e">
        <f t="shared" si="26"/>
        <v>#DIV/0!</v>
      </c>
      <c r="BH33" s="121" t="e">
        <f t="shared" si="26"/>
        <v>#DIV/0!</v>
      </c>
      <c r="BI33" s="121" t="e">
        <f t="shared" si="26"/>
        <v>#DIV/0!</v>
      </c>
      <c r="BJ33" s="121" t="e">
        <f t="shared" si="26"/>
        <v>#DIV/0!</v>
      </c>
      <c r="BK33" s="121" t="e">
        <f t="shared" si="26"/>
        <v>#DIV/0!</v>
      </c>
      <c r="BL33" s="121" t="e">
        <f t="shared" si="26"/>
        <v>#DIV/0!</v>
      </c>
      <c r="BM33" s="121" t="e">
        <f t="shared" si="26"/>
        <v>#DIV/0!</v>
      </c>
      <c r="BN33" s="121" t="e">
        <f t="shared" si="26"/>
        <v>#DIV/0!</v>
      </c>
      <c r="BO33" s="121" t="e">
        <f t="shared" si="26"/>
        <v>#DIV/0!</v>
      </c>
      <c r="BP33" s="121" t="e">
        <f t="shared" si="26"/>
        <v>#DIV/0!</v>
      </c>
      <c r="BQ33" s="121" t="e">
        <f t="shared" si="26"/>
        <v>#DIV/0!</v>
      </c>
      <c r="BR33" s="121" t="e">
        <f t="shared" ref="BR33:CK33" si="27">BR7/BR9</f>
        <v>#DIV/0!</v>
      </c>
      <c r="BS33" s="121" t="e">
        <f t="shared" si="27"/>
        <v>#DIV/0!</v>
      </c>
      <c r="BT33" s="121" t="e">
        <f t="shared" si="27"/>
        <v>#DIV/0!</v>
      </c>
      <c r="BU33" s="121" t="e">
        <f t="shared" si="27"/>
        <v>#DIV/0!</v>
      </c>
      <c r="BV33" s="121" t="e">
        <f t="shared" si="27"/>
        <v>#DIV/0!</v>
      </c>
      <c r="BW33" s="121" t="e">
        <f t="shared" si="27"/>
        <v>#DIV/0!</v>
      </c>
      <c r="BX33" s="121" t="e">
        <f t="shared" si="27"/>
        <v>#DIV/0!</v>
      </c>
      <c r="BY33" s="121" t="e">
        <f t="shared" si="27"/>
        <v>#DIV/0!</v>
      </c>
      <c r="BZ33" s="121" t="e">
        <f t="shared" si="27"/>
        <v>#DIV/0!</v>
      </c>
      <c r="CA33" s="121" t="e">
        <f t="shared" si="27"/>
        <v>#DIV/0!</v>
      </c>
      <c r="CB33" s="121" t="e">
        <f t="shared" si="27"/>
        <v>#DIV/0!</v>
      </c>
      <c r="CC33" s="121" t="e">
        <f t="shared" si="27"/>
        <v>#DIV/0!</v>
      </c>
      <c r="CD33" s="121" t="e">
        <f t="shared" si="27"/>
        <v>#DIV/0!</v>
      </c>
      <c r="CE33" s="121" t="e">
        <f t="shared" si="27"/>
        <v>#DIV/0!</v>
      </c>
      <c r="CF33" s="121" t="e">
        <f t="shared" si="27"/>
        <v>#DIV/0!</v>
      </c>
      <c r="CG33" s="121" t="e">
        <f t="shared" si="27"/>
        <v>#DIV/0!</v>
      </c>
      <c r="CH33" s="121" t="e">
        <f t="shared" si="27"/>
        <v>#DIV/0!</v>
      </c>
      <c r="CI33" s="121" t="e">
        <f t="shared" si="27"/>
        <v>#DIV/0!</v>
      </c>
      <c r="CJ33" s="121" t="e">
        <f t="shared" si="27"/>
        <v>#DIV/0!</v>
      </c>
      <c r="CK33" s="121" t="e">
        <f t="shared" si="27"/>
        <v>#DIV/0!</v>
      </c>
    </row>
    <row r="34" spans="1:89" s="120" customFormat="1">
      <c r="A34" s="157" t="s">
        <v>567</v>
      </c>
      <c r="E34" s="120">
        <f>(E10-I10)/I10</f>
        <v>382.2751196172249</v>
      </c>
      <c r="F34" s="120">
        <f t="shared" ref="F34:BQ34" si="28">(F10-J10)/J10</f>
        <v>-0.5</v>
      </c>
      <c r="G34" s="120">
        <f t="shared" si="28"/>
        <v>-0.5788177339901478</v>
      </c>
      <c r="H34" s="120">
        <f t="shared" si="28"/>
        <v>-0.48522167487684731</v>
      </c>
      <c r="I34" s="120">
        <f t="shared" si="28"/>
        <v>-0.33650793650793653</v>
      </c>
      <c r="J34" s="120">
        <f t="shared" si="28"/>
        <v>-0.45165945165945165</v>
      </c>
      <c r="K34" s="120" t="e">
        <f t="shared" si="28"/>
        <v>#DIV/0!</v>
      </c>
      <c r="L34" s="120" t="e">
        <f t="shared" si="28"/>
        <v>#DIV/0!</v>
      </c>
      <c r="M34" s="120" t="e">
        <f t="shared" si="28"/>
        <v>#DIV/0!</v>
      </c>
      <c r="N34" s="120" t="e">
        <f t="shared" si="28"/>
        <v>#DIV/0!</v>
      </c>
      <c r="O34" s="120">
        <f t="shared" si="28"/>
        <v>-1</v>
      </c>
      <c r="P34" s="120">
        <f t="shared" si="28"/>
        <v>-1</v>
      </c>
      <c r="Q34" s="120">
        <f t="shared" si="28"/>
        <v>-1</v>
      </c>
      <c r="R34" s="120">
        <f t="shared" si="28"/>
        <v>-1</v>
      </c>
      <c r="S34" s="120">
        <f t="shared" si="28"/>
        <v>-0.74989030703069526</v>
      </c>
      <c r="T34" s="120">
        <f t="shared" si="28"/>
        <v>-0.50036525118789132</v>
      </c>
      <c r="U34" s="120">
        <f t="shared" si="28"/>
        <v>-0.2510224646317914</v>
      </c>
      <c r="V34" s="120">
        <f t="shared" si="28"/>
        <v>-0.50060384862341278</v>
      </c>
      <c r="W34" s="120">
        <f t="shared" si="28"/>
        <v>-0.7491616637671924</v>
      </c>
      <c r="X34" s="120">
        <f t="shared" si="28"/>
        <v>-0.74903732145767932</v>
      </c>
      <c r="Y34" s="120">
        <f t="shared" si="28"/>
        <v>-0.7489838333435852</v>
      </c>
      <c r="Z34" s="120">
        <f t="shared" si="28"/>
        <v>0.32601056162908743</v>
      </c>
      <c r="AA34" s="120">
        <f t="shared" si="28"/>
        <v>1.6425723472629707</v>
      </c>
      <c r="AB34" s="120">
        <f t="shared" si="28"/>
        <v>0.98488498112053868</v>
      </c>
      <c r="AC34" s="120">
        <f t="shared" si="28"/>
        <v>6.2692552303348539E-2</v>
      </c>
      <c r="AD34" s="120">
        <f t="shared" si="28"/>
        <v>-0.61835313277494808</v>
      </c>
      <c r="AE34" s="120">
        <f t="shared" si="28"/>
        <v>-0.59269178660304311</v>
      </c>
      <c r="AF34" s="120">
        <f t="shared" si="28"/>
        <v>1.0857408678800047</v>
      </c>
      <c r="AG34" s="120">
        <f t="shared" si="28"/>
        <v>-0.24716375444999994</v>
      </c>
      <c r="AH34" s="120">
        <f t="shared" si="28"/>
        <v>0.13273035714285714</v>
      </c>
      <c r="AI34" s="120" t="e">
        <f t="shared" si="28"/>
        <v>#DIV/0!</v>
      </c>
      <c r="AJ34" s="120" t="e">
        <f t="shared" si="28"/>
        <v>#DIV/0!</v>
      </c>
      <c r="AK34" s="120" t="e">
        <f t="shared" si="28"/>
        <v>#DIV/0!</v>
      </c>
      <c r="AL34" s="120" t="e">
        <f t="shared" si="28"/>
        <v>#DIV/0!</v>
      </c>
      <c r="AM34" s="120" t="e">
        <f t="shared" si="28"/>
        <v>#DIV/0!</v>
      </c>
      <c r="AN34" s="120" t="e">
        <f t="shared" si="28"/>
        <v>#DIV/0!</v>
      </c>
      <c r="AO34" s="120" t="e">
        <f t="shared" si="28"/>
        <v>#DIV/0!</v>
      </c>
      <c r="AP34" s="120" t="e">
        <f t="shared" si="28"/>
        <v>#DIV/0!</v>
      </c>
      <c r="AQ34" s="120" t="e">
        <f t="shared" si="28"/>
        <v>#DIV/0!</v>
      </c>
      <c r="AR34" s="120" t="e">
        <f t="shared" si="28"/>
        <v>#DIV/0!</v>
      </c>
      <c r="AS34" s="120" t="e">
        <f t="shared" si="28"/>
        <v>#DIV/0!</v>
      </c>
      <c r="AT34" s="120" t="e">
        <f t="shared" si="28"/>
        <v>#DIV/0!</v>
      </c>
      <c r="AU34" s="120" t="e">
        <f t="shared" si="28"/>
        <v>#DIV/0!</v>
      </c>
      <c r="AV34" s="120" t="e">
        <f t="shared" si="28"/>
        <v>#DIV/0!</v>
      </c>
      <c r="AW34" s="120" t="e">
        <f t="shared" si="28"/>
        <v>#DIV/0!</v>
      </c>
      <c r="AX34" s="120" t="e">
        <f t="shared" si="28"/>
        <v>#DIV/0!</v>
      </c>
      <c r="AY34" s="120" t="e">
        <f t="shared" si="28"/>
        <v>#DIV/0!</v>
      </c>
      <c r="AZ34" s="120" t="e">
        <f t="shared" si="28"/>
        <v>#DIV/0!</v>
      </c>
      <c r="BA34" s="120" t="e">
        <f t="shared" si="28"/>
        <v>#DIV/0!</v>
      </c>
      <c r="BB34" s="120" t="e">
        <f t="shared" si="28"/>
        <v>#DIV/0!</v>
      </c>
      <c r="BC34" s="120" t="e">
        <f t="shared" si="28"/>
        <v>#DIV/0!</v>
      </c>
      <c r="BD34" s="120" t="e">
        <f t="shared" si="28"/>
        <v>#DIV/0!</v>
      </c>
      <c r="BE34" s="120" t="e">
        <f t="shared" si="28"/>
        <v>#DIV/0!</v>
      </c>
      <c r="BF34" s="120" t="e">
        <f t="shared" si="28"/>
        <v>#DIV/0!</v>
      </c>
      <c r="BG34" s="120" t="e">
        <f t="shared" si="28"/>
        <v>#DIV/0!</v>
      </c>
      <c r="BH34" s="120" t="e">
        <f t="shared" si="28"/>
        <v>#DIV/0!</v>
      </c>
      <c r="BI34" s="120" t="e">
        <f t="shared" si="28"/>
        <v>#DIV/0!</v>
      </c>
      <c r="BJ34" s="120" t="e">
        <f t="shared" si="28"/>
        <v>#DIV/0!</v>
      </c>
      <c r="BK34" s="120" t="e">
        <f t="shared" si="28"/>
        <v>#DIV/0!</v>
      </c>
      <c r="BL34" s="120" t="e">
        <f t="shared" si="28"/>
        <v>#DIV/0!</v>
      </c>
      <c r="BM34" s="120" t="e">
        <f t="shared" si="28"/>
        <v>#DIV/0!</v>
      </c>
      <c r="BN34" s="120" t="e">
        <f t="shared" si="28"/>
        <v>#DIV/0!</v>
      </c>
      <c r="BO34" s="120" t="e">
        <f t="shared" si="28"/>
        <v>#DIV/0!</v>
      </c>
      <c r="BP34" s="120" t="e">
        <f t="shared" si="28"/>
        <v>#DIV/0!</v>
      </c>
      <c r="BQ34" s="120" t="e">
        <f t="shared" si="28"/>
        <v>#DIV/0!</v>
      </c>
      <c r="BR34" s="120" t="e">
        <f t="shared" ref="BR34:CK34" si="29">(BR10-BV10)/BV10</f>
        <v>#DIV/0!</v>
      </c>
      <c r="BS34" s="120" t="e">
        <f t="shared" si="29"/>
        <v>#DIV/0!</v>
      </c>
      <c r="BT34" s="120" t="e">
        <f t="shared" si="29"/>
        <v>#DIV/0!</v>
      </c>
      <c r="BU34" s="120" t="e">
        <f t="shared" si="29"/>
        <v>#DIV/0!</v>
      </c>
      <c r="BV34" s="120" t="e">
        <f t="shared" si="29"/>
        <v>#DIV/0!</v>
      </c>
      <c r="BW34" s="120" t="e">
        <f t="shared" si="29"/>
        <v>#DIV/0!</v>
      </c>
      <c r="BX34" s="120" t="e">
        <f t="shared" si="29"/>
        <v>#DIV/0!</v>
      </c>
      <c r="BY34" s="120" t="e">
        <f t="shared" si="29"/>
        <v>#DIV/0!</v>
      </c>
      <c r="BZ34" s="120" t="e">
        <f t="shared" si="29"/>
        <v>#DIV/0!</v>
      </c>
      <c r="CA34" s="120" t="e">
        <f t="shared" si="29"/>
        <v>#DIV/0!</v>
      </c>
      <c r="CB34" s="120" t="e">
        <f t="shared" si="29"/>
        <v>#DIV/0!</v>
      </c>
      <c r="CC34" s="120" t="e">
        <f t="shared" si="29"/>
        <v>#DIV/0!</v>
      </c>
      <c r="CD34" s="120" t="e">
        <f t="shared" si="29"/>
        <v>#DIV/0!</v>
      </c>
      <c r="CE34" s="120" t="e">
        <f t="shared" si="29"/>
        <v>#DIV/0!</v>
      </c>
      <c r="CF34" s="120" t="e">
        <f t="shared" si="29"/>
        <v>#DIV/0!</v>
      </c>
      <c r="CG34" s="120" t="e">
        <f t="shared" si="29"/>
        <v>#DIV/0!</v>
      </c>
      <c r="CH34" s="120" t="e">
        <f t="shared" si="29"/>
        <v>#DIV/0!</v>
      </c>
      <c r="CI34" s="120" t="e">
        <f t="shared" si="29"/>
        <v>#DIV/0!</v>
      </c>
      <c r="CJ34" s="120" t="e">
        <f t="shared" si="29"/>
        <v>#DIV/0!</v>
      </c>
      <c r="CK34" s="120" t="e">
        <f t="shared" si="29"/>
        <v>#DIV/0!</v>
      </c>
    </row>
    <row r="35" spans="1:89" s="120" customFormat="1">
      <c r="A35" s="157" t="s">
        <v>571</v>
      </c>
      <c r="E35" s="120">
        <f>E10/E12</f>
        <v>1</v>
      </c>
      <c r="F35" s="120">
        <f t="shared" ref="F35:BQ35" si="30">F10/F12</f>
        <v>1.1860915163243648E-3</v>
      </c>
      <c r="G35" s="120">
        <f t="shared" si="30"/>
        <v>1.1860915163243648E-3</v>
      </c>
      <c r="H35" s="120">
        <f t="shared" si="30"/>
        <v>1.3045459368699636E-3</v>
      </c>
      <c r="I35" s="120">
        <f t="shared" si="30"/>
        <v>1.3045459368699636E-3</v>
      </c>
      <c r="J35" s="120">
        <f t="shared" si="30"/>
        <v>1.1860915163243648E-3</v>
      </c>
      <c r="K35" s="120">
        <f t="shared" si="30"/>
        <v>1.3107796017726733E-3</v>
      </c>
      <c r="L35" s="120">
        <f t="shared" si="30"/>
        <v>1.3107796017726733E-3</v>
      </c>
      <c r="M35" s="120">
        <f t="shared" si="30"/>
        <v>1.3107796017726733E-3</v>
      </c>
      <c r="N35" s="120">
        <f t="shared" si="30"/>
        <v>1.4416685909717844E-3</v>
      </c>
      <c r="O35" s="120" t="e">
        <f t="shared" si="30"/>
        <v>#DIV/0!</v>
      </c>
      <c r="P35" s="120" t="e">
        <f t="shared" si="30"/>
        <v>#DIV/0!</v>
      </c>
      <c r="Q35" s="120" t="e">
        <f t="shared" si="30"/>
        <v>#DIV/0!</v>
      </c>
      <c r="R35" s="120" t="e">
        <f t="shared" si="30"/>
        <v>#DIV/0!</v>
      </c>
      <c r="S35" s="120">
        <f t="shared" si="30"/>
        <v>1</v>
      </c>
      <c r="T35" s="120">
        <f t="shared" si="30"/>
        <v>1</v>
      </c>
      <c r="U35" s="120">
        <f t="shared" si="30"/>
        <v>1</v>
      </c>
      <c r="V35" s="120">
        <f t="shared" si="30"/>
        <v>1</v>
      </c>
      <c r="W35" s="120">
        <f t="shared" si="30"/>
        <v>0.80046045211304406</v>
      </c>
      <c r="X35" s="120">
        <f t="shared" si="30"/>
        <v>0.6675227376000642</v>
      </c>
      <c r="Y35" s="120">
        <f t="shared" si="30"/>
        <v>0.5724319333775274</v>
      </c>
      <c r="Z35" s="120">
        <f t="shared" si="30"/>
        <v>0.66736898017071222</v>
      </c>
      <c r="AA35" s="120">
        <f t="shared" si="30"/>
        <v>0.76181995867229679</v>
      </c>
      <c r="AB35" s="120">
        <f t="shared" si="30"/>
        <v>0.72727500425371672</v>
      </c>
      <c r="AC35" s="120">
        <f t="shared" si="30"/>
        <v>0.69566103183103334</v>
      </c>
      <c r="AD35" s="120">
        <f t="shared" si="30"/>
        <v>0.23231174945795377</v>
      </c>
      <c r="AE35" s="120">
        <f t="shared" si="30"/>
        <v>0.2237137578781174</v>
      </c>
      <c r="AF35" s="120">
        <f t="shared" si="30"/>
        <v>0.26638278815735483</v>
      </c>
      <c r="AG35" s="120">
        <f t="shared" si="30"/>
        <v>0.39357067145783625</v>
      </c>
      <c r="AH35" s="120">
        <f t="shared" si="30"/>
        <v>0.37705407206319336</v>
      </c>
      <c r="AI35" s="120">
        <f t="shared" si="30"/>
        <v>0.35327750992820073</v>
      </c>
      <c r="AJ35" s="120">
        <f t="shared" si="30"/>
        <v>9.6464179796639543E-2</v>
      </c>
      <c r="AK35" s="120">
        <f t="shared" si="30"/>
        <v>1</v>
      </c>
      <c r="AL35" s="120">
        <f t="shared" si="30"/>
        <v>1</v>
      </c>
      <c r="AM35" s="120" t="e">
        <f t="shared" si="30"/>
        <v>#DIV/0!</v>
      </c>
      <c r="AN35" s="120" t="e">
        <f t="shared" si="30"/>
        <v>#DIV/0!</v>
      </c>
      <c r="AO35" s="120" t="e">
        <f t="shared" si="30"/>
        <v>#DIV/0!</v>
      </c>
      <c r="AP35" s="120" t="e">
        <f t="shared" si="30"/>
        <v>#DIV/0!</v>
      </c>
      <c r="AQ35" s="120" t="e">
        <f t="shared" si="30"/>
        <v>#DIV/0!</v>
      </c>
      <c r="AR35" s="120" t="e">
        <f t="shared" si="30"/>
        <v>#DIV/0!</v>
      </c>
      <c r="AS35" s="120" t="e">
        <f t="shared" si="30"/>
        <v>#DIV/0!</v>
      </c>
      <c r="AT35" s="120" t="e">
        <f t="shared" si="30"/>
        <v>#DIV/0!</v>
      </c>
      <c r="AU35" s="120" t="e">
        <f t="shared" si="30"/>
        <v>#DIV/0!</v>
      </c>
      <c r="AV35" s="120" t="e">
        <f t="shared" si="30"/>
        <v>#DIV/0!</v>
      </c>
      <c r="AW35" s="120" t="e">
        <f t="shared" si="30"/>
        <v>#DIV/0!</v>
      </c>
      <c r="AX35" s="120" t="e">
        <f t="shared" si="30"/>
        <v>#DIV/0!</v>
      </c>
      <c r="AY35" s="120" t="e">
        <f t="shared" si="30"/>
        <v>#DIV/0!</v>
      </c>
      <c r="AZ35" s="120" t="e">
        <f t="shared" si="30"/>
        <v>#DIV/0!</v>
      </c>
      <c r="BA35" s="120" t="e">
        <f t="shared" si="30"/>
        <v>#DIV/0!</v>
      </c>
      <c r="BB35" s="120" t="e">
        <f t="shared" si="30"/>
        <v>#DIV/0!</v>
      </c>
      <c r="BC35" s="120" t="e">
        <f t="shared" si="30"/>
        <v>#DIV/0!</v>
      </c>
      <c r="BD35" s="120" t="e">
        <f t="shared" si="30"/>
        <v>#DIV/0!</v>
      </c>
      <c r="BE35" s="120" t="e">
        <f t="shared" si="30"/>
        <v>#DIV/0!</v>
      </c>
      <c r="BF35" s="120" t="e">
        <f t="shared" si="30"/>
        <v>#DIV/0!</v>
      </c>
      <c r="BG35" s="120" t="e">
        <f t="shared" si="30"/>
        <v>#DIV/0!</v>
      </c>
      <c r="BH35" s="120" t="e">
        <f t="shared" si="30"/>
        <v>#DIV/0!</v>
      </c>
      <c r="BI35" s="120" t="e">
        <f t="shared" si="30"/>
        <v>#DIV/0!</v>
      </c>
      <c r="BJ35" s="120" t="e">
        <f t="shared" si="30"/>
        <v>#DIV/0!</v>
      </c>
      <c r="BK35" s="120" t="e">
        <f t="shared" si="30"/>
        <v>#DIV/0!</v>
      </c>
      <c r="BL35" s="120" t="e">
        <f t="shared" si="30"/>
        <v>#DIV/0!</v>
      </c>
      <c r="BM35" s="120" t="e">
        <f t="shared" si="30"/>
        <v>#DIV/0!</v>
      </c>
      <c r="BN35" s="120" t="e">
        <f t="shared" si="30"/>
        <v>#DIV/0!</v>
      </c>
      <c r="BO35" s="120" t="e">
        <f t="shared" si="30"/>
        <v>#DIV/0!</v>
      </c>
      <c r="BP35" s="120" t="e">
        <f t="shared" si="30"/>
        <v>#DIV/0!</v>
      </c>
      <c r="BQ35" s="120" t="e">
        <f t="shared" si="30"/>
        <v>#DIV/0!</v>
      </c>
      <c r="BR35" s="120" t="e">
        <f t="shared" ref="BR35:CK35" si="31">BR10/BR12</f>
        <v>#DIV/0!</v>
      </c>
      <c r="BS35" s="120" t="e">
        <f t="shared" si="31"/>
        <v>#DIV/0!</v>
      </c>
      <c r="BT35" s="120" t="e">
        <f t="shared" si="31"/>
        <v>#DIV/0!</v>
      </c>
      <c r="BU35" s="120" t="e">
        <f t="shared" si="31"/>
        <v>#DIV/0!</v>
      </c>
      <c r="BV35" s="120" t="e">
        <f t="shared" si="31"/>
        <v>#DIV/0!</v>
      </c>
      <c r="BW35" s="120" t="e">
        <f t="shared" si="31"/>
        <v>#DIV/0!</v>
      </c>
      <c r="BX35" s="120" t="e">
        <f t="shared" si="31"/>
        <v>#DIV/0!</v>
      </c>
      <c r="BY35" s="120" t="e">
        <f t="shared" si="31"/>
        <v>#DIV/0!</v>
      </c>
      <c r="BZ35" s="120" t="e">
        <f t="shared" si="31"/>
        <v>#DIV/0!</v>
      </c>
      <c r="CA35" s="120" t="e">
        <f t="shared" si="31"/>
        <v>#DIV/0!</v>
      </c>
      <c r="CB35" s="120" t="e">
        <f t="shared" si="31"/>
        <v>#DIV/0!</v>
      </c>
      <c r="CC35" s="120" t="e">
        <f t="shared" si="31"/>
        <v>#DIV/0!</v>
      </c>
      <c r="CD35" s="120" t="e">
        <f t="shared" si="31"/>
        <v>#DIV/0!</v>
      </c>
      <c r="CE35" s="120" t="e">
        <f t="shared" si="31"/>
        <v>#DIV/0!</v>
      </c>
      <c r="CF35" s="120" t="e">
        <f t="shared" si="31"/>
        <v>#DIV/0!</v>
      </c>
      <c r="CG35" s="120" t="e">
        <f t="shared" si="31"/>
        <v>#DIV/0!</v>
      </c>
      <c r="CH35" s="120" t="e">
        <f t="shared" si="31"/>
        <v>#DIV/0!</v>
      </c>
      <c r="CI35" s="120" t="e">
        <f t="shared" si="31"/>
        <v>#DIV/0!</v>
      </c>
      <c r="CJ35" s="120" t="e">
        <f t="shared" si="31"/>
        <v>#DIV/0!</v>
      </c>
      <c r="CK35" s="120" t="e">
        <f t="shared" si="31"/>
        <v>#DIV/0!</v>
      </c>
    </row>
    <row r="36" spans="1:89" s="120" customFormat="1">
      <c r="A36" s="157" t="s">
        <v>568</v>
      </c>
      <c r="E36" s="120">
        <f>(E11-I11)/I11</f>
        <v>-1</v>
      </c>
      <c r="F36" s="120">
        <f t="shared" ref="F36:BQ36" si="32">(F11-J11)/J11</f>
        <v>-0.5</v>
      </c>
      <c r="G36" s="120">
        <f t="shared" si="32"/>
        <v>-0.53448275862068961</v>
      </c>
      <c r="H36" s="120">
        <f t="shared" si="32"/>
        <v>-0.48275862068965519</v>
      </c>
      <c r="I36" s="120">
        <f t="shared" si="32"/>
        <v>-0.33333333333333331</v>
      </c>
      <c r="J36" s="120">
        <f t="shared" si="32"/>
        <v>-0.33333333333333331</v>
      </c>
      <c r="K36" s="120" t="e">
        <f t="shared" si="32"/>
        <v>#DIV/0!</v>
      </c>
      <c r="L36" s="120" t="e">
        <f t="shared" si="32"/>
        <v>#DIV/0!</v>
      </c>
      <c r="M36" s="120" t="e">
        <f t="shared" si="32"/>
        <v>#DIV/0!</v>
      </c>
      <c r="N36" s="120" t="e">
        <f t="shared" si="32"/>
        <v>#DIV/0!</v>
      </c>
      <c r="O36" s="120" t="e">
        <f t="shared" si="32"/>
        <v>#DIV/0!</v>
      </c>
      <c r="P36" s="120" t="e">
        <f t="shared" si="32"/>
        <v>#DIV/0!</v>
      </c>
      <c r="Q36" s="120" t="e">
        <f t="shared" si="32"/>
        <v>#DIV/0!</v>
      </c>
      <c r="R36" s="120" t="e">
        <f t="shared" si="32"/>
        <v>#DIV/0!</v>
      </c>
      <c r="S36" s="120">
        <f t="shared" si="32"/>
        <v>-1</v>
      </c>
      <c r="T36" s="120">
        <f t="shared" si="32"/>
        <v>-1</v>
      </c>
      <c r="U36" s="120">
        <f t="shared" si="32"/>
        <v>-1</v>
      </c>
      <c r="V36" s="120">
        <f t="shared" si="32"/>
        <v>-1</v>
      </c>
      <c r="W36" s="120">
        <f t="shared" si="32"/>
        <v>-0.8</v>
      </c>
      <c r="X36" s="120">
        <f t="shared" si="32"/>
        <v>-0.66666666666666663</v>
      </c>
      <c r="Y36" s="120">
        <f t="shared" si="32"/>
        <v>-0.5714285714285714</v>
      </c>
      <c r="Z36" s="120">
        <f t="shared" si="32"/>
        <v>-0.8</v>
      </c>
      <c r="AA36" s="120">
        <f t="shared" si="32"/>
        <v>-0.76190476190476186</v>
      </c>
      <c r="AB36" s="120">
        <f t="shared" si="32"/>
        <v>-0.72972972972972971</v>
      </c>
      <c r="AC36" s="120">
        <f t="shared" si="32"/>
        <v>-0.69827586206896552</v>
      </c>
      <c r="AD36" s="120">
        <f t="shared" si="32"/>
        <v>-0.23664122137404581</v>
      </c>
      <c r="AE36" s="120">
        <f t="shared" si="32"/>
        <v>-0.22794117647058823</v>
      </c>
      <c r="AF36" s="120">
        <f t="shared" si="32"/>
        <v>-0.38674033149171272</v>
      </c>
      <c r="AG36" s="120" t="e">
        <f t="shared" si="32"/>
        <v>#DIV/0!</v>
      </c>
      <c r="AH36" s="120" t="e">
        <f t="shared" si="32"/>
        <v>#DIV/0!</v>
      </c>
      <c r="AI36" s="120" t="e">
        <f t="shared" si="32"/>
        <v>#DIV/0!</v>
      </c>
      <c r="AJ36" s="120" t="e">
        <f t="shared" si="32"/>
        <v>#DIV/0!</v>
      </c>
      <c r="AK36" s="120" t="e">
        <f t="shared" si="32"/>
        <v>#DIV/0!</v>
      </c>
      <c r="AL36" s="120" t="e">
        <f t="shared" si="32"/>
        <v>#DIV/0!</v>
      </c>
      <c r="AM36" s="120" t="e">
        <f t="shared" si="32"/>
        <v>#DIV/0!</v>
      </c>
      <c r="AN36" s="120" t="e">
        <f t="shared" si="32"/>
        <v>#DIV/0!</v>
      </c>
      <c r="AO36" s="120" t="e">
        <f t="shared" si="32"/>
        <v>#DIV/0!</v>
      </c>
      <c r="AP36" s="120" t="e">
        <f t="shared" si="32"/>
        <v>#DIV/0!</v>
      </c>
      <c r="AQ36" s="120" t="e">
        <f t="shared" si="32"/>
        <v>#DIV/0!</v>
      </c>
      <c r="AR36" s="120" t="e">
        <f t="shared" si="32"/>
        <v>#DIV/0!</v>
      </c>
      <c r="AS36" s="120" t="e">
        <f t="shared" si="32"/>
        <v>#DIV/0!</v>
      </c>
      <c r="AT36" s="120" t="e">
        <f t="shared" si="32"/>
        <v>#DIV/0!</v>
      </c>
      <c r="AU36" s="120" t="e">
        <f t="shared" si="32"/>
        <v>#DIV/0!</v>
      </c>
      <c r="AV36" s="120" t="e">
        <f t="shared" si="32"/>
        <v>#DIV/0!</v>
      </c>
      <c r="AW36" s="120" t="e">
        <f t="shared" si="32"/>
        <v>#DIV/0!</v>
      </c>
      <c r="AX36" s="120" t="e">
        <f t="shared" si="32"/>
        <v>#DIV/0!</v>
      </c>
      <c r="AY36" s="120" t="e">
        <f t="shared" si="32"/>
        <v>#DIV/0!</v>
      </c>
      <c r="AZ36" s="120" t="e">
        <f t="shared" si="32"/>
        <v>#DIV/0!</v>
      </c>
      <c r="BA36" s="120" t="e">
        <f t="shared" si="32"/>
        <v>#DIV/0!</v>
      </c>
      <c r="BB36" s="120" t="e">
        <f t="shared" si="32"/>
        <v>#DIV/0!</v>
      </c>
      <c r="BC36" s="120" t="e">
        <f t="shared" si="32"/>
        <v>#DIV/0!</v>
      </c>
      <c r="BD36" s="120" t="e">
        <f t="shared" si="32"/>
        <v>#DIV/0!</v>
      </c>
      <c r="BE36" s="120" t="e">
        <f t="shared" si="32"/>
        <v>#DIV/0!</v>
      </c>
      <c r="BF36" s="120" t="e">
        <f t="shared" si="32"/>
        <v>#DIV/0!</v>
      </c>
      <c r="BG36" s="120" t="e">
        <f t="shared" si="32"/>
        <v>#DIV/0!</v>
      </c>
      <c r="BH36" s="120" t="e">
        <f t="shared" si="32"/>
        <v>#DIV/0!</v>
      </c>
      <c r="BI36" s="120" t="e">
        <f t="shared" si="32"/>
        <v>#DIV/0!</v>
      </c>
      <c r="BJ36" s="120" t="e">
        <f t="shared" si="32"/>
        <v>#DIV/0!</v>
      </c>
      <c r="BK36" s="120" t="e">
        <f t="shared" si="32"/>
        <v>#DIV/0!</v>
      </c>
      <c r="BL36" s="120" t="e">
        <f t="shared" si="32"/>
        <v>#DIV/0!</v>
      </c>
      <c r="BM36" s="120" t="e">
        <f t="shared" si="32"/>
        <v>#DIV/0!</v>
      </c>
      <c r="BN36" s="120" t="e">
        <f t="shared" si="32"/>
        <v>#DIV/0!</v>
      </c>
      <c r="BO36" s="120" t="e">
        <f t="shared" si="32"/>
        <v>#DIV/0!</v>
      </c>
      <c r="BP36" s="120" t="e">
        <f t="shared" si="32"/>
        <v>#DIV/0!</v>
      </c>
      <c r="BQ36" s="120" t="e">
        <f t="shared" si="32"/>
        <v>#DIV/0!</v>
      </c>
      <c r="BR36" s="120" t="e">
        <f t="shared" ref="BR36:CK36" si="33">(BR11-BV11)/BV11</f>
        <v>#DIV/0!</v>
      </c>
      <c r="BS36" s="120" t="e">
        <f t="shared" si="33"/>
        <v>#DIV/0!</v>
      </c>
      <c r="BT36" s="120" t="e">
        <f t="shared" si="33"/>
        <v>#DIV/0!</v>
      </c>
      <c r="BU36" s="120" t="e">
        <f t="shared" si="33"/>
        <v>#DIV/0!</v>
      </c>
      <c r="BV36" s="120" t="e">
        <f t="shared" si="33"/>
        <v>#DIV/0!</v>
      </c>
      <c r="BW36" s="120" t="e">
        <f t="shared" si="33"/>
        <v>#DIV/0!</v>
      </c>
      <c r="BX36" s="120" t="e">
        <f t="shared" si="33"/>
        <v>#DIV/0!</v>
      </c>
      <c r="BY36" s="120" t="e">
        <f t="shared" si="33"/>
        <v>#DIV/0!</v>
      </c>
      <c r="BZ36" s="120" t="e">
        <f t="shared" si="33"/>
        <v>#DIV/0!</v>
      </c>
      <c r="CA36" s="120" t="e">
        <f t="shared" si="33"/>
        <v>#DIV/0!</v>
      </c>
      <c r="CB36" s="120" t="e">
        <f t="shared" si="33"/>
        <v>#DIV/0!</v>
      </c>
      <c r="CC36" s="120" t="e">
        <f t="shared" si="33"/>
        <v>#DIV/0!</v>
      </c>
      <c r="CD36" s="120" t="e">
        <f t="shared" si="33"/>
        <v>#DIV/0!</v>
      </c>
      <c r="CE36" s="120" t="e">
        <f t="shared" si="33"/>
        <v>#DIV/0!</v>
      </c>
      <c r="CF36" s="120" t="e">
        <f t="shared" si="33"/>
        <v>#DIV/0!</v>
      </c>
      <c r="CG36" s="120" t="e">
        <f t="shared" si="33"/>
        <v>#DIV/0!</v>
      </c>
      <c r="CH36" s="120" t="e">
        <f t="shared" si="33"/>
        <v>#DIV/0!</v>
      </c>
      <c r="CI36" s="120" t="e">
        <f t="shared" si="33"/>
        <v>#DIV/0!</v>
      </c>
      <c r="CJ36" s="120" t="e">
        <f t="shared" si="33"/>
        <v>#DIV/0!</v>
      </c>
      <c r="CK36" s="120" t="e">
        <f t="shared" si="33"/>
        <v>#DIV/0!</v>
      </c>
    </row>
    <row r="37" spans="1:89" s="122" customFormat="1">
      <c r="A37" s="159" t="s">
        <v>572</v>
      </c>
      <c r="E37" s="122">
        <f>E11/E12</f>
        <v>0</v>
      </c>
      <c r="F37" s="122">
        <f t="shared" ref="F37:BQ37" si="34">F11/F12</f>
        <v>0.99881390848367568</v>
      </c>
      <c r="G37" s="122">
        <f t="shared" si="34"/>
        <v>0.99881390848367568</v>
      </c>
      <c r="H37" s="122">
        <f t="shared" si="34"/>
        <v>0.99869545406312998</v>
      </c>
      <c r="I37" s="122">
        <f t="shared" si="34"/>
        <v>0.99869545406312998</v>
      </c>
      <c r="J37" s="122">
        <f t="shared" si="34"/>
        <v>0.99881390848367568</v>
      </c>
      <c r="K37" s="122">
        <f t="shared" si="34"/>
        <v>0.99868922039822727</v>
      </c>
      <c r="L37" s="122">
        <f t="shared" si="34"/>
        <v>0.99868922039822727</v>
      </c>
      <c r="M37" s="122">
        <f t="shared" si="34"/>
        <v>0.99868922039822727</v>
      </c>
      <c r="N37" s="122">
        <f t="shared" si="34"/>
        <v>0.99855833140902817</v>
      </c>
      <c r="O37" s="122" t="e">
        <f t="shared" si="34"/>
        <v>#DIV/0!</v>
      </c>
      <c r="P37" s="122" t="e">
        <f t="shared" si="34"/>
        <v>#DIV/0!</v>
      </c>
      <c r="Q37" s="122" t="e">
        <f t="shared" si="34"/>
        <v>#DIV/0!</v>
      </c>
      <c r="R37" s="122" t="e">
        <f t="shared" si="34"/>
        <v>#DIV/0!</v>
      </c>
      <c r="S37" s="122">
        <f t="shared" si="34"/>
        <v>0</v>
      </c>
      <c r="T37" s="122">
        <f t="shared" si="34"/>
        <v>0</v>
      </c>
      <c r="U37" s="122">
        <f t="shared" si="34"/>
        <v>0</v>
      </c>
      <c r="V37" s="122">
        <f t="shared" si="34"/>
        <v>0</v>
      </c>
      <c r="W37" s="122">
        <f t="shared" si="34"/>
        <v>0.19953954788695596</v>
      </c>
      <c r="X37" s="122">
        <f t="shared" si="34"/>
        <v>0.3324772623999358</v>
      </c>
      <c r="Y37" s="122">
        <f t="shared" si="34"/>
        <v>0.4275680666224726</v>
      </c>
      <c r="Z37" s="122">
        <f t="shared" si="34"/>
        <v>0.33263101982928772</v>
      </c>
      <c r="AA37" s="122">
        <f t="shared" si="34"/>
        <v>0.23818004132770315</v>
      </c>
      <c r="AB37" s="122">
        <f t="shared" si="34"/>
        <v>0.27272499574628323</v>
      </c>
      <c r="AC37" s="122">
        <f t="shared" si="34"/>
        <v>0.30433896816896666</v>
      </c>
      <c r="AD37" s="122">
        <f t="shared" si="34"/>
        <v>0.76768825054204626</v>
      </c>
      <c r="AE37" s="122">
        <f t="shared" si="34"/>
        <v>0.77628624212188257</v>
      </c>
      <c r="AF37" s="122">
        <f t="shared" si="34"/>
        <v>0.73361721184264517</v>
      </c>
      <c r="AG37" s="122">
        <f t="shared" si="34"/>
        <v>0.60642932854216369</v>
      </c>
      <c r="AH37" s="122">
        <f t="shared" si="34"/>
        <v>0.6229459279368067</v>
      </c>
      <c r="AI37" s="122">
        <f t="shared" si="34"/>
        <v>0.64672249007179927</v>
      </c>
      <c r="AJ37" s="122">
        <f t="shared" si="34"/>
        <v>0.90353582020336043</v>
      </c>
      <c r="AK37" s="122">
        <f t="shared" si="34"/>
        <v>0</v>
      </c>
      <c r="AL37" s="122">
        <f t="shared" si="34"/>
        <v>0</v>
      </c>
      <c r="AM37" s="122" t="e">
        <f t="shared" si="34"/>
        <v>#DIV/0!</v>
      </c>
      <c r="AN37" s="122" t="e">
        <f t="shared" si="34"/>
        <v>#DIV/0!</v>
      </c>
      <c r="AO37" s="122" t="e">
        <f t="shared" si="34"/>
        <v>#DIV/0!</v>
      </c>
      <c r="AP37" s="122" t="e">
        <f t="shared" si="34"/>
        <v>#DIV/0!</v>
      </c>
      <c r="AQ37" s="122" t="e">
        <f t="shared" si="34"/>
        <v>#DIV/0!</v>
      </c>
      <c r="AR37" s="122" t="e">
        <f t="shared" si="34"/>
        <v>#DIV/0!</v>
      </c>
      <c r="AS37" s="122" t="e">
        <f t="shared" si="34"/>
        <v>#DIV/0!</v>
      </c>
      <c r="AT37" s="122" t="e">
        <f t="shared" si="34"/>
        <v>#DIV/0!</v>
      </c>
      <c r="AU37" s="122" t="e">
        <f t="shared" si="34"/>
        <v>#DIV/0!</v>
      </c>
      <c r="AV37" s="122" t="e">
        <f t="shared" si="34"/>
        <v>#DIV/0!</v>
      </c>
      <c r="AW37" s="122" t="e">
        <f t="shared" si="34"/>
        <v>#DIV/0!</v>
      </c>
      <c r="AX37" s="122" t="e">
        <f t="shared" si="34"/>
        <v>#DIV/0!</v>
      </c>
      <c r="AY37" s="122" t="e">
        <f t="shared" si="34"/>
        <v>#DIV/0!</v>
      </c>
      <c r="AZ37" s="122" t="e">
        <f t="shared" si="34"/>
        <v>#DIV/0!</v>
      </c>
      <c r="BA37" s="122" t="e">
        <f t="shared" si="34"/>
        <v>#DIV/0!</v>
      </c>
      <c r="BB37" s="122" t="e">
        <f t="shared" si="34"/>
        <v>#DIV/0!</v>
      </c>
      <c r="BC37" s="122" t="e">
        <f t="shared" si="34"/>
        <v>#DIV/0!</v>
      </c>
      <c r="BD37" s="122" t="e">
        <f t="shared" si="34"/>
        <v>#DIV/0!</v>
      </c>
      <c r="BE37" s="122" t="e">
        <f t="shared" si="34"/>
        <v>#DIV/0!</v>
      </c>
      <c r="BF37" s="122" t="e">
        <f t="shared" si="34"/>
        <v>#DIV/0!</v>
      </c>
      <c r="BG37" s="122" t="e">
        <f t="shared" si="34"/>
        <v>#DIV/0!</v>
      </c>
      <c r="BH37" s="122" t="e">
        <f t="shared" si="34"/>
        <v>#DIV/0!</v>
      </c>
      <c r="BI37" s="122" t="e">
        <f t="shared" si="34"/>
        <v>#DIV/0!</v>
      </c>
      <c r="BJ37" s="122" t="e">
        <f t="shared" si="34"/>
        <v>#DIV/0!</v>
      </c>
      <c r="BK37" s="122" t="e">
        <f t="shared" si="34"/>
        <v>#DIV/0!</v>
      </c>
      <c r="BL37" s="122" t="e">
        <f t="shared" si="34"/>
        <v>#DIV/0!</v>
      </c>
      <c r="BM37" s="122" t="e">
        <f t="shared" si="34"/>
        <v>#DIV/0!</v>
      </c>
      <c r="BN37" s="122" t="e">
        <f t="shared" si="34"/>
        <v>#DIV/0!</v>
      </c>
      <c r="BO37" s="122" t="e">
        <f t="shared" si="34"/>
        <v>#DIV/0!</v>
      </c>
      <c r="BP37" s="122" t="e">
        <f t="shared" si="34"/>
        <v>#DIV/0!</v>
      </c>
      <c r="BQ37" s="122" t="e">
        <f t="shared" si="34"/>
        <v>#DIV/0!</v>
      </c>
      <c r="BR37" s="122" t="e">
        <f t="shared" ref="BR37:CK37" si="35">BR11/BR12</f>
        <v>#DIV/0!</v>
      </c>
      <c r="BS37" s="122" t="e">
        <f t="shared" si="35"/>
        <v>#DIV/0!</v>
      </c>
      <c r="BT37" s="122" t="e">
        <f t="shared" si="35"/>
        <v>#DIV/0!</v>
      </c>
      <c r="BU37" s="122" t="e">
        <f t="shared" si="35"/>
        <v>#DIV/0!</v>
      </c>
      <c r="BV37" s="122" t="e">
        <f t="shared" si="35"/>
        <v>#DIV/0!</v>
      </c>
      <c r="BW37" s="122" t="e">
        <f t="shared" si="35"/>
        <v>#DIV/0!</v>
      </c>
      <c r="BX37" s="122" t="e">
        <f t="shared" si="35"/>
        <v>#DIV/0!</v>
      </c>
      <c r="BY37" s="122" t="e">
        <f t="shared" si="35"/>
        <v>#DIV/0!</v>
      </c>
      <c r="BZ37" s="122" t="e">
        <f t="shared" si="35"/>
        <v>#DIV/0!</v>
      </c>
      <c r="CA37" s="122" t="e">
        <f t="shared" si="35"/>
        <v>#DIV/0!</v>
      </c>
      <c r="CB37" s="122" t="e">
        <f t="shared" si="35"/>
        <v>#DIV/0!</v>
      </c>
      <c r="CC37" s="122" t="e">
        <f t="shared" si="35"/>
        <v>#DIV/0!</v>
      </c>
      <c r="CD37" s="122" t="e">
        <f t="shared" si="35"/>
        <v>#DIV/0!</v>
      </c>
      <c r="CE37" s="122" t="e">
        <f t="shared" si="35"/>
        <v>#DIV/0!</v>
      </c>
      <c r="CF37" s="122" t="e">
        <f t="shared" si="35"/>
        <v>#DIV/0!</v>
      </c>
      <c r="CG37" s="122" t="e">
        <f t="shared" si="35"/>
        <v>#DIV/0!</v>
      </c>
      <c r="CH37" s="122" t="e">
        <f t="shared" si="35"/>
        <v>#DIV/0!</v>
      </c>
      <c r="CI37" s="122" t="e">
        <f t="shared" si="35"/>
        <v>#DIV/0!</v>
      </c>
      <c r="CJ37" s="122" t="e">
        <f t="shared" si="35"/>
        <v>#DIV/0!</v>
      </c>
      <c r="CK37" s="122" t="e">
        <f t="shared" si="35"/>
        <v>#DIV/0!</v>
      </c>
    </row>
  </sheetData>
  <mergeCells count="1">
    <mergeCell ref="A18:AG18"/>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topLeftCell="A37" workbookViewId="0">
      <selection activeCell="Y55" sqref="Y55"/>
    </sheetView>
  </sheetViews>
  <sheetFormatPr defaultRowHeight="13.5"/>
  <cols>
    <col min="1" max="1" width="45.625" style="17" bestFit="1" customWidth="1"/>
    <col min="2" max="4" width="10.5" hidden="1" customWidth="1"/>
    <col min="5" max="5" width="19.375" bestFit="1" customWidth="1"/>
    <col min="6" max="7" width="19.375" hidden="1" customWidth="1"/>
    <col min="8" max="8" width="18.375" hidden="1" customWidth="1"/>
    <col min="9" max="9" width="19.375" bestFit="1" customWidth="1"/>
    <col min="10" max="11" width="19.375" hidden="1" customWidth="1"/>
    <col min="12" max="12" width="18.375" hidden="1" customWidth="1"/>
    <col min="13" max="13" width="19.375" bestFit="1" customWidth="1"/>
    <col min="14" max="14" width="19.375" hidden="1" customWidth="1"/>
    <col min="15" max="15" width="17.25" hidden="1" customWidth="1"/>
    <col min="16" max="16" width="18.375" hidden="1" customWidth="1"/>
    <col min="17" max="17" width="17.25" bestFit="1" customWidth="1"/>
    <col min="18" max="19" width="17.25" hidden="1" customWidth="1"/>
    <col min="20" max="20" width="18.375" hidden="1" customWidth="1"/>
    <col min="21" max="21" width="17.25" bestFit="1" customWidth="1"/>
    <col min="22" max="22" width="17.25" hidden="1" customWidth="1"/>
    <col min="23" max="24" width="18.375" hidden="1" customWidth="1"/>
    <col min="25" max="25" width="17.25" bestFit="1" customWidth="1"/>
    <col min="26" max="27" width="17.25" hidden="1" customWidth="1"/>
    <col min="28" max="28" width="18.375" hidden="1" customWidth="1"/>
    <col min="29" max="29" width="17.25" bestFit="1" customWidth="1"/>
    <col min="30" max="30" width="17.25" hidden="1" customWidth="1"/>
    <col min="31" max="32" width="18.375" hidden="1" customWidth="1"/>
    <col min="33" max="33" width="17.25" bestFit="1" customWidth="1"/>
    <col min="34" max="36" width="17.25" hidden="1" customWidth="1"/>
    <col min="37" max="37" width="17.25" bestFit="1" customWidth="1"/>
    <col min="38" max="38" width="17.25" hidden="1" customWidth="1"/>
    <col min="39" max="40" width="17.25" bestFit="1" customWidth="1"/>
    <col min="41" max="41" width="15" hidden="1" customWidth="1"/>
    <col min="42" max="44" width="17.25" bestFit="1" customWidth="1"/>
    <col min="45" max="45" width="9.625" bestFit="1" customWidth="1"/>
    <col min="46" max="76" width="18.375" bestFit="1" customWidth="1"/>
    <col min="77" max="78" width="17.25" bestFit="1" customWidth="1"/>
    <col min="79"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c r="A1" s="17">
        <v>300144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39813</v>
      </c>
      <c r="AN1" s="1">
        <v>39447</v>
      </c>
      <c r="AO1" s="1">
        <v>25569</v>
      </c>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355</v>
      </c>
      <c r="E2" s="26">
        <f>股权价值增加表!E4</f>
        <v>3023831231.2600002</v>
      </c>
      <c r="F2" s="26">
        <f>股权价值增加表!F4</f>
        <v>2314326039.1900001</v>
      </c>
      <c r="G2" s="26">
        <f>股权价值增加表!G4</f>
        <v>1392625375.96</v>
      </c>
      <c r="H2" s="26">
        <f>股权价值增加表!H4</f>
        <v>671536114.29999995</v>
      </c>
      <c r="I2" s="26">
        <f>股权价值增加表!I4</f>
        <v>2644228901.6500001</v>
      </c>
      <c r="J2" s="26">
        <f>股权价值增加表!J4</f>
        <v>1967937279.8800001</v>
      </c>
      <c r="K2" s="26">
        <f>股权价值增加表!K4</f>
        <v>1186096962.6400001</v>
      </c>
      <c r="L2" s="26">
        <f>股权价值增加表!L4</f>
        <v>573096382.94000006</v>
      </c>
      <c r="M2" s="26">
        <f>股权价值增加表!M4</f>
        <v>1694513980</v>
      </c>
      <c r="N2" s="26">
        <f>股权价值增加表!N4</f>
        <v>1186851491.97</v>
      </c>
      <c r="O2" s="26">
        <f>股权价值增加表!O4</f>
        <v>573096827.35000002</v>
      </c>
      <c r="P2" s="26">
        <f>股权价值增加表!P4</f>
        <v>215087091.66</v>
      </c>
      <c r="Q2" s="26">
        <f>股权价值增加表!Q4</f>
        <v>935119130.20000005</v>
      </c>
      <c r="R2" s="26">
        <f>股权价值增加表!R4</f>
        <v>717090481.13</v>
      </c>
      <c r="S2" s="26">
        <f>股权价值增加表!S4</f>
        <v>390702285.31999999</v>
      </c>
      <c r="T2" s="26">
        <f>股权价值增加表!T4</f>
        <v>136182814.12</v>
      </c>
      <c r="U2" s="26">
        <f>股权价值增加表!U4</f>
        <v>678715861.76999998</v>
      </c>
      <c r="V2" s="26">
        <f>股权价值增加表!V4</f>
        <v>493049084.73000002</v>
      </c>
      <c r="W2" s="26">
        <f>股权价值增加表!W4</f>
        <v>263261511.91</v>
      </c>
      <c r="X2" s="26">
        <f>股权价值增加表!X4</f>
        <v>87778558.150000006</v>
      </c>
      <c r="Y2" s="26">
        <f>股权价值增加表!Y4</f>
        <v>586157062.79999995</v>
      </c>
      <c r="Z2" s="26">
        <f>股权价值增加表!Z4</f>
        <v>448844863.13999999</v>
      </c>
      <c r="AA2" s="26">
        <f>股权价值增加表!AA4</f>
        <v>239641352.28999999</v>
      </c>
      <c r="AB2" s="26">
        <f>股权价值增加表!AB4</f>
        <v>70873420.760000005</v>
      </c>
      <c r="AC2" s="26">
        <f>股权价值增加表!AC4</f>
        <v>504532175.13999999</v>
      </c>
      <c r="AD2" s="26">
        <f>股权价值增加表!AD4</f>
        <v>387976059.27999997</v>
      </c>
      <c r="AE2" s="26">
        <f>股权价值增加表!AE4</f>
        <v>211943709.74000001</v>
      </c>
      <c r="AF2" s="26">
        <f>股权价值增加表!AF4</f>
        <v>55899969.600000001</v>
      </c>
      <c r="AG2" s="26">
        <f>股权价值增加表!AG4</f>
        <v>444756661.94999999</v>
      </c>
      <c r="AH2" s="26">
        <f>股权价值增加表!AH4</f>
        <v>341931081.75999999</v>
      </c>
      <c r="AI2" s="26">
        <f>股权价值增加表!AI4</f>
        <v>181540262.36000001</v>
      </c>
      <c r="AJ2" s="26">
        <f>股权价值增加表!AJ4</f>
        <v>46532722.890000001</v>
      </c>
      <c r="AK2" s="26">
        <f>股权价值增加表!AK4</f>
        <v>273295452.88999999</v>
      </c>
      <c r="AL2" s="26">
        <f>股权价值增加表!AL4</f>
        <v>205602995.31</v>
      </c>
      <c r="AM2" s="26">
        <f>股权价值增加表!AM4</f>
        <v>197711410.31</v>
      </c>
      <c r="AN2" s="26">
        <f>股权价值增加表!AN4</f>
        <v>121023496.59</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57" customFormat="1">
      <c r="A3" s="20" t="s">
        <v>377</v>
      </c>
      <c r="E3" s="57">
        <f>(E2-I2)/I2</f>
        <v>0.14355880059140422</v>
      </c>
      <c r="F3" s="57">
        <f t="shared" ref="F3:BQ3" si="0">(F2-J2)/J2</f>
        <v>0.17601615806125787</v>
      </c>
      <c r="G3" s="57">
        <f t="shared" si="0"/>
        <v>0.17412439271432878</v>
      </c>
      <c r="H3" s="57">
        <f t="shared" si="0"/>
        <v>0.17176819517687653</v>
      </c>
      <c r="I3" s="57">
        <f t="shared" si="0"/>
        <v>0.56046449475146853</v>
      </c>
      <c r="J3" s="57">
        <f t="shared" si="0"/>
        <v>0.658115857960891</v>
      </c>
      <c r="K3" s="57">
        <f t="shared" si="0"/>
        <v>1.0696275149951762</v>
      </c>
      <c r="L3" s="57">
        <f t="shared" si="0"/>
        <v>1.6644852488215569</v>
      </c>
      <c r="M3" s="57">
        <f t="shared" si="0"/>
        <v>0.8120835359635763</v>
      </c>
      <c r="N3" s="57">
        <f t="shared" si="0"/>
        <v>0.65509307849093867</v>
      </c>
      <c r="O3" s="57">
        <f t="shared" si="0"/>
        <v>0.46683766356936451</v>
      </c>
      <c r="P3" s="57">
        <f t="shared" si="0"/>
        <v>0.57939966984726887</v>
      </c>
      <c r="Q3" s="57">
        <f t="shared" si="0"/>
        <v>0.37777703877633673</v>
      </c>
      <c r="R3" s="57">
        <f t="shared" si="0"/>
        <v>0.4543997815606694</v>
      </c>
      <c r="S3" s="57">
        <f t="shared" si="0"/>
        <v>0.48408433304739051</v>
      </c>
      <c r="T3" s="57">
        <f t="shared" si="0"/>
        <v>0.55143598835702679</v>
      </c>
      <c r="U3" s="57">
        <f t="shared" si="0"/>
        <v>0.157907845600048</v>
      </c>
      <c r="V3" s="57">
        <f t="shared" si="0"/>
        <v>9.8484410138413941E-2</v>
      </c>
      <c r="W3" s="57">
        <f t="shared" si="0"/>
        <v>9.8564623318500827E-2</v>
      </c>
      <c r="X3" s="57">
        <f t="shared" si="0"/>
        <v>0.23852577184394957</v>
      </c>
      <c r="Y3" s="57">
        <f t="shared" si="0"/>
        <v>0.16178331468622453</v>
      </c>
      <c r="Z3" s="57">
        <f t="shared" si="0"/>
        <v>0.15688804090891434</v>
      </c>
      <c r="AA3" s="57">
        <f t="shared" si="0"/>
        <v>0.13068395652778661</v>
      </c>
      <c r="AB3" s="57">
        <f t="shared" si="0"/>
        <v>0.26786152599267249</v>
      </c>
      <c r="AC3" s="57">
        <f t="shared" si="0"/>
        <v>0.13440048975976895</v>
      </c>
      <c r="AD3" s="57">
        <f t="shared" si="0"/>
        <v>0.13466157356329123</v>
      </c>
      <c r="AE3" s="57">
        <f t="shared" si="0"/>
        <v>0.16747495560907039</v>
      </c>
      <c r="AF3" s="57">
        <f t="shared" si="0"/>
        <v>0.2013045041903844</v>
      </c>
      <c r="AG3" s="57">
        <f t="shared" si="0"/>
        <v>0.62738405358325611</v>
      </c>
      <c r="AH3" s="57">
        <f t="shared" si="0"/>
        <v>0.6630646904946591</v>
      </c>
      <c r="AI3" s="57">
        <f t="shared" si="0"/>
        <v>-8.1791677701578108E-2</v>
      </c>
      <c r="AJ3" s="57">
        <f t="shared" si="0"/>
        <v>-0.61550670571317034</v>
      </c>
      <c r="AK3" s="57" t="e">
        <f t="shared" si="0"/>
        <v>#DIV/0!</v>
      </c>
      <c r="AL3" s="57" t="e">
        <f t="shared" si="0"/>
        <v>#DIV/0!</v>
      </c>
      <c r="AM3" s="57" t="e">
        <f t="shared" si="0"/>
        <v>#DIV/0!</v>
      </c>
      <c r="AN3" s="57" t="e">
        <f t="shared" si="0"/>
        <v>#DIV/0!</v>
      </c>
      <c r="AO3" s="57" t="e">
        <f t="shared" si="0"/>
        <v>#DIV/0!</v>
      </c>
      <c r="AP3" s="57" t="e">
        <f t="shared" si="0"/>
        <v>#DIV/0!</v>
      </c>
      <c r="AQ3" s="57" t="e">
        <f t="shared" si="0"/>
        <v>#DIV/0!</v>
      </c>
      <c r="AR3" s="57" t="e">
        <f t="shared" si="0"/>
        <v>#DIV/0!</v>
      </c>
      <c r="AS3" s="57" t="e">
        <f t="shared" si="0"/>
        <v>#DIV/0!</v>
      </c>
      <c r="AT3" s="57" t="e">
        <f t="shared" si="0"/>
        <v>#DIV/0!</v>
      </c>
      <c r="AU3" s="57" t="e">
        <f t="shared" si="0"/>
        <v>#DIV/0!</v>
      </c>
      <c r="AV3" s="57" t="e">
        <f t="shared" si="0"/>
        <v>#DIV/0!</v>
      </c>
      <c r="AW3" s="57" t="e">
        <f t="shared" si="0"/>
        <v>#DIV/0!</v>
      </c>
      <c r="AX3" s="57" t="e">
        <f t="shared" si="0"/>
        <v>#DIV/0!</v>
      </c>
      <c r="AY3" s="57" t="e">
        <f t="shared" si="0"/>
        <v>#DIV/0!</v>
      </c>
      <c r="AZ3" s="57" t="e">
        <f t="shared" si="0"/>
        <v>#DIV/0!</v>
      </c>
      <c r="BA3" s="57" t="e">
        <f t="shared" si="0"/>
        <v>#DIV/0!</v>
      </c>
      <c r="BB3" s="57" t="e">
        <f t="shared" si="0"/>
        <v>#DIV/0!</v>
      </c>
      <c r="BC3" s="57" t="e">
        <f t="shared" si="0"/>
        <v>#DIV/0!</v>
      </c>
      <c r="BD3" s="57" t="e">
        <f t="shared" si="0"/>
        <v>#DIV/0!</v>
      </c>
      <c r="BE3" s="57" t="e">
        <f t="shared" si="0"/>
        <v>#DIV/0!</v>
      </c>
      <c r="BF3" s="57" t="e">
        <f t="shared" si="0"/>
        <v>#DIV/0!</v>
      </c>
      <c r="BG3" s="57" t="e">
        <f t="shared" si="0"/>
        <v>#DIV/0!</v>
      </c>
      <c r="BH3" s="57" t="e">
        <f t="shared" si="0"/>
        <v>#DIV/0!</v>
      </c>
      <c r="BI3" s="57" t="e">
        <f t="shared" si="0"/>
        <v>#DIV/0!</v>
      </c>
      <c r="BJ3" s="57" t="e">
        <f t="shared" si="0"/>
        <v>#DIV/0!</v>
      </c>
      <c r="BK3" s="57" t="e">
        <f t="shared" si="0"/>
        <v>#DIV/0!</v>
      </c>
      <c r="BL3" s="57" t="e">
        <f t="shared" si="0"/>
        <v>#DIV/0!</v>
      </c>
      <c r="BM3" s="57" t="e">
        <f t="shared" si="0"/>
        <v>#DIV/0!</v>
      </c>
      <c r="BN3" s="57" t="e">
        <f t="shared" si="0"/>
        <v>#DIV/0!</v>
      </c>
      <c r="BO3" s="57" t="e">
        <f t="shared" si="0"/>
        <v>#DIV/0!</v>
      </c>
      <c r="BP3" s="57" t="e">
        <f t="shared" si="0"/>
        <v>#DIV/0!</v>
      </c>
      <c r="BQ3" s="57" t="e">
        <f t="shared" si="0"/>
        <v>#DIV/0!</v>
      </c>
      <c r="BR3" s="57" t="e">
        <f t="shared" ref="BR3:CJ3" si="1">(BR2-BV2)/BV2</f>
        <v>#DIV/0!</v>
      </c>
      <c r="BS3" s="57" t="e">
        <f t="shared" si="1"/>
        <v>#DIV/0!</v>
      </c>
      <c r="BT3" s="57" t="e">
        <f t="shared" si="1"/>
        <v>#DIV/0!</v>
      </c>
      <c r="BU3" s="57" t="e">
        <f t="shared" si="1"/>
        <v>#DIV/0!</v>
      </c>
      <c r="BV3" s="57" t="e">
        <f t="shared" si="1"/>
        <v>#DIV/0!</v>
      </c>
      <c r="BW3" s="57" t="e">
        <f t="shared" si="1"/>
        <v>#DIV/0!</v>
      </c>
      <c r="BX3" s="57" t="e">
        <f t="shared" si="1"/>
        <v>#DIV/0!</v>
      </c>
      <c r="BY3" s="57" t="e">
        <f t="shared" si="1"/>
        <v>#DIV/0!</v>
      </c>
      <c r="BZ3" s="57" t="e">
        <f t="shared" si="1"/>
        <v>#DIV/0!</v>
      </c>
      <c r="CA3" s="57" t="e">
        <f t="shared" si="1"/>
        <v>#DIV/0!</v>
      </c>
      <c r="CB3" s="57" t="e">
        <f t="shared" si="1"/>
        <v>#DIV/0!</v>
      </c>
      <c r="CC3" s="57" t="e">
        <f t="shared" si="1"/>
        <v>#DIV/0!</v>
      </c>
      <c r="CD3" s="57" t="e">
        <f t="shared" si="1"/>
        <v>#DIV/0!</v>
      </c>
      <c r="CE3" s="57" t="e">
        <f t="shared" si="1"/>
        <v>#DIV/0!</v>
      </c>
      <c r="CF3" s="57" t="e">
        <f t="shared" si="1"/>
        <v>#DIV/0!</v>
      </c>
      <c r="CG3" s="57" t="e">
        <f t="shared" si="1"/>
        <v>#DIV/0!</v>
      </c>
      <c r="CH3" s="57" t="e">
        <f t="shared" si="1"/>
        <v>#DIV/0!</v>
      </c>
      <c r="CI3" s="57" t="e">
        <f t="shared" si="1"/>
        <v>#DIV/0!</v>
      </c>
      <c r="CJ3" s="57" t="e">
        <f t="shared" si="1"/>
        <v>#DIV/0!</v>
      </c>
    </row>
    <row r="4" spans="1:89" s="26" customFormat="1">
      <c r="A4" s="17" t="s">
        <v>356</v>
      </c>
      <c r="E4" s="26">
        <f>股权价值增加表!E5</f>
        <v>1113022779.3699999</v>
      </c>
      <c r="F4" s="26">
        <f>股权价值增加表!F5</f>
        <v>785745637.04999995</v>
      </c>
      <c r="G4" s="26">
        <f>股权价值增加表!G5</f>
        <v>506383339.85000002</v>
      </c>
      <c r="H4" s="26">
        <f>股权价值增加表!H5</f>
        <v>258799770.08000001</v>
      </c>
      <c r="I4" s="26">
        <f>股权价值增加表!I5</f>
        <v>1014187220.09</v>
      </c>
      <c r="J4" s="26">
        <f>股权价值增加表!J5</f>
        <v>666183203.38999999</v>
      </c>
      <c r="K4" s="26">
        <f>股权价值增加表!K5</f>
        <v>427484436.87</v>
      </c>
      <c r="L4" s="26">
        <f>股权价值增加表!L5</f>
        <v>218201817.16999999</v>
      </c>
      <c r="M4" s="26">
        <f>股权价值增加表!M5</f>
        <v>582067363.26999998</v>
      </c>
      <c r="N4" s="26">
        <f>股权价值增加表!N5</f>
        <v>320612969.88</v>
      </c>
      <c r="O4" s="26">
        <f>股权价值增加表!O5</f>
        <v>155381958.02000001</v>
      </c>
      <c r="P4" s="26">
        <f>股权价值增加表!P5</f>
        <v>75829869.879999995</v>
      </c>
      <c r="Q4" s="26">
        <f>股权价值增加表!Q5</f>
        <v>306886789.69</v>
      </c>
      <c r="R4" s="26">
        <f>股权价值增加表!R5</f>
        <v>186123061.5</v>
      </c>
      <c r="S4" s="26">
        <f>股权价值增加表!S5</f>
        <v>107594800.64</v>
      </c>
      <c r="T4" s="26">
        <f>股权价值增加表!T5</f>
        <v>45828304.390000001</v>
      </c>
      <c r="U4" s="26">
        <f>股权价值增加表!U5</f>
        <v>198128917.91</v>
      </c>
      <c r="V4" s="26">
        <f>股权价值增加表!V5</f>
        <v>125262197.26000001</v>
      </c>
      <c r="W4" s="26">
        <f>股权价值增加表!W5</f>
        <v>75250820.340000004</v>
      </c>
      <c r="X4" s="26">
        <f>股权价值增加表!X5</f>
        <v>34456897.469999999</v>
      </c>
      <c r="Y4" s="26">
        <f>股权价值增加表!Y5</f>
        <v>177879156.28</v>
      </c>
      <c r="Z4" s="26">
        <f>股权价值增加表!Z5</f>
        <v>124491361.02</v>
      </c>
      <c r="AA4" s="26">
        <f>股权价值增加表!AA5</f>
        <v>69779077.959999993</v>
      </c>
      <c r="AB4" s="26">
        <f>股权价值增加表!AB5</f>
        <v>28135019.690000001</v>
      </c>
      <c r="AC4" s="26">
        <f>股权价值增加表!AC5</f>
        <v>125278040.84</v>
      </c>
      <c r="AD4" s="26">
        <f>股权价值增加表!AD5</f>
        <v>86553076.450000003</v>
      </c>
      <c r="AE4" s="26">
        <f>股权价值增加表!AE5</f>
        <v>50513051.979999997</v>
      </c>
      <c r="AF4" s="26">
        <f>股权价值增加表!AF5</f>
        <v>20455728.43</v>
      </c>
      <c r="AG4" s="26">
        <f>股权价值增加表!AG5</f>
        <v>105488846.31999999</v>
      </c>
      <c r="AH4" s="26">
        <f>股权价值增加表!AH5</f>
        <v>75060651.689999998</v>
      </c>
      <c r="AI4" s="26">
        <f>股权价值增加表!AI5</f>
        <v>43212956.5</v>
      </c>
      <c r="AJ4" s="26">
        <f>股权价值增加表!AJ5</f>
        <v>17540412.359999999</v>
      </c>
      <c r="AK4" s="26">
        <f>股权价值增加表!AK5</f>
        <v>82141466.530000001</v>
      </c>
      <c r="AL4" s="26">
        <f>股权价值增加表!AL5</f>
        <v>53941265.390000001</v>
      </c>
      <c r="AM4" s="26">
        <f>股权价值增加表!AM5</f>
        <v>46805683.710000001</v>
      </c>
      <c r="AN4" s="26">
        <f>股权价值增加表!AN5</f>
        <v>26493351.870000001</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57" customFormat="1">
      <c r="A5" s="20" t="s">
        <v>357</v>
      </c>
      <c r="E5" s="57">
        <f t="shared" ref="E5:AJ5" si="2">E4/E2</f>
        <v>0.36808363107825115</v>
      </c>
      <c r="F5" s="57">
        <f t="shared" si="2"/>
        <v>0.33951380390854785</v>
      </c>
      <c r="G5" s="57">
        <f t="shared" si="2"/>
        <v>0.36361777445059618</v>
      </c>
      <c r="H5" s="57">
        <f t="shared" si="2"/>
        <v>0.3853847389127677</v>
      </c>
      <c r="I5" s="57">
        <f t="shared" si="2"/>
        <v>0.38354743776423694</v>
      </c>
      <c r="J5" s="57">
        <f t="shared" si="2"/>
        <v>0.33851851387795356</v>
      </c>
      <c r="K5" s="57">
        <f t="shared" si="2"/>
        <v>0.36041272369377825</v>
      </c>
      <c r="L5" s="57">
        <f t="shared" si="2"/>
        <v>0.38074191997272555</v>
      </c>
      <c r="M5" s="57">
        <f t="shared" si="2"/>
        <v>0.34350106882564641</v>
      </c>
      <c r="N5" s="57">
        <f t="shared" si="2"/>
        <v>0.27013739465232445</v>
      </c>
      <c r="O5" s="57">
        <f t="shared" si="2"/>
        <v>0.27112688572799515</v>
      </c>
      <c r="P5" s="57">
        <f t="shared" si="2"/>
        <v>0.35255425741619328</v>
      </c>
      <c r="Q5" s="57">
        <f t="shared" si="2"/>
        <v>0.32817935146334148</v>
      </c>
      <c r="R5" s="57">
        <f t="shared" si="2"/>
        <v>0.25955310577642166</v>
      </c>
      <c r="S5" s="57">
        <f t="shared" si="2"/>
        <v>0.27538820396680241</v>
      </c>
      <c r="T5" s="57">
        <f t="shared" si="2"/>
        <v>0.33652046835819932</v>
      </c>
      <c r="U5" s="57">
        <f t="shared" si="2"/>
        <v>0.29191732368432693</v>
      </c>
      <c r="V5" s="57">
        <f t="shared" si="2"/>
        <v>0.25405624133466387</v>
      </c>
      <c r="W5" s="57">
        <f t="shared" si="2"/>
        <v>0.2858405689234424</v>
      </c>
      <c r="X5" s="57">
        <f t="shared" si="2"/>
        <v>0.39254344336709746</v>
      </c>
      <c r="Y5" s="57">
        <f t="shared" si="2"/>
        <v>0.30346671151635235</v>
      </c>
      <c r="Z5" s="57">
        <f t="shared" si="2"/>
        <v>0.27735944252339517</v>
      </c>
      <c r="AA5" s="57">
        <f t="shared" si="2"/>
        <v>0.29118128942770038</v>
      </c>
      <c r="AB5" s="57">
        <f t="shared" si="2"/>
        <v>0.39697561354169919</v>
      </c>
      <c r="AC5" s="57">
        <f t="shared" si="2"/>
        <v>0.24830535496618675</v>
      </c>
      <c r="AD5" s="57">
        <f t="shared" si="2"/>
        <v>0.22308870452116009</v>
      </c>
      <c r="AE5" s="57">
        <f t="shared" si="2"/>
        <v>0.2383323951532528</v>
      </c>
      <c r="AF5" s="57">
        <f t="shared" si="2"/>
        <v>0.36593451796796683</v>
      </c>
      <c r="AG5" s="57">
        <f t="shared" si="2"/>
        <v>0.23718328547905856</v>
      </c>
      <c r="AH5" s="57">
        <f t="shared" si="2"/>
        <v>0.21951982634525385</v>
      </c>
      <c r="AI5" s="57">
        <f t="shared" si="2"/>
        <v>0.23803511098991009</v>
      </c>
      <c r="AJ5" s="57">
        <f t="shared" si="2"/>
        <v>0.37694790398284383</v>
      </c>
      <c r="AK5" s="57">
        <f t="shared" ref="AK5:BP5" si="3">AK4/AK2</f>
        <v>0.30055921407174496</v>
      </c>
      <c r="AL5" s="57">
        <f t="shared" si="3"/>
        <v>0.26235641805057125</v>
      </c>
      <c r="AM5" s="57">
        <f t="shared" si="3"/>
        <v>0.23673739232658048</v>
      </c>
      <c r="AN5" s="57">
        <f t="shared" si="3"/>
        <v>0.21891081167282278</v>
      </c>
      <c r="AO5" s="57" t="e">
        <f t="shared" si="3"/>
        <v>#DIV/0!</v>
      </c>
      <c r="AP5" s="57" t="e">
        <f t="shared" si="3"/>
        <v>#DIV/0!</v>
      </c>
      <c r="AQ5" s="57" t="e">
        <f t="shared" si="3"/>
        <v>#DIV/0!</v>
      </c>
      <c r="AR5" s="57" t="e">
        <f t="shared" si="3"/>
        <v>#DIV/0!</v>
      </c>
      <c r="AS5" s="57" t="e">
        <f t="shared" si="3"/>
        <v>#DIV/0!</v>
      </c>
      <c r="AT5" s="57" t="e">
        <f t="shared" si="3"/>
        <v>#DIV/0!</v>
      </c>
      <c r="AU5" s="57" t="e">
        <f t="shared" si="3"/>
        <v>#DIV/0!</v>
      </c>
      <c r="AV5" s="57" t="e">
        <f t="shared" si="3"/>
        <v>#DIV/0!</v>
      </c>
      <c r="AW5" s="57" t="e">
        <f t="shared" si="3"/>
        <v>#DIV/0!</v>
      </c>
      <c r="AX5" s="57" t="e">
        <f t="shared" si="3"/>
        <v>#DIV/0!</v>
      </c>
      <c r="AY5" s="57" t="e">
        <f t="shared" si="3"/>
        <v>#DIV/0!</v>
      </c>
      <c r="AZ5" s="57" t="e">
        <f t="shared" si="3"/>
        <v>#DIV/0!</v>
      </c>
      <c r="BA5" s="57" t="e">
        <f t="shared" si="3"/>
        <v>#DIV/0!</v>
      </c>
      <c r="BB5" s="57" t="e">
        <f t="shared" si="3"/>
        <v>#DIV/0!</v>
      </c>
      <c r="BC5" s="57" t="e">
        <f t="shared" si="3"/>
        <v>#DIV/0!</v>
      </c>
      <c r="BD5" s="57" t="e">
        <f t="shared" si="3"/>
        <v>#DIV/0!</v>
      </c>
      <c r="BE5" s="57" t="e">
        <f t="shared" si="3"/>
        <v>#DIV/0!</v>
      </c>
      <c r="BF5" s="57" t="e">
        <f t="shared" si="3"/>
        <v>#DIV/0!</v>
      </c>
      <c r="BG5" s="57" t="e">
        <f t="shared" si="3"/>
        <v>#DIV/0!</v>
      </c>
      <c r="BH5" s="57" t="e">
        <f t="shared" si="3"/>
        <v>#DIV/0!</v>
      </c>
      <c r="BI5" s="57" t="e">
        <f t="shared" si="3"/>
        <v>#DIV/0!</v>
      </c>
      <c r="BJ5" s="57" t="e">
        <f t="shared" si="3"/>
        <v>#DIV/0!</v>
      </c>
      <c r="BK5" s="57" t="e">
        <f t="shared" si="3"/>
        <v>#DIV/0!</v>
      </c>
      <c r="BL5" s="57" t="e">
        <f t="shared" si="3"/>
        <v>#DIV/0!</v>
      </c>
      <c r="BM5" s="57" t="e">
        <f t="shared" si="3"/>
        <v>#DIV/0!</v>
      </c>
      <c r="BN5" s="57" t="e">
        <f t="shared" si="3"/>
        <v>#DIV/0!</v>
      </c>
      <c r="BO5" s="57" t="e">
        <f t="shared" si="3"/>
        <v>#DIV/0!</v>
      </c>
      <c r="BP5" s="57" t="e">
        <f t="shared" si="3"/>
        <v>#DIV/0!</v>
      </c>
      <c r="BQ5" s="57" t="e">
        <f t="shared" ref="BQ5:CK5" si="4">BQ4/BQ2</f>
        <v>#DIV/0!</v>
      </c>
      <c r="BR5" s="57" t="e">
        <f t="shared" si="4"/>
        <v>#DIV/0!</v>
      </c>
      <c r="BS5" s="57" t="e">
        <f t="shared" si="4"/>
        <v>#DIV/0!</v>
      </c>
      <c r="BT5" s="57" t="e">
        <f t="shared" si="4"/>
        <v>#DIV/0!</v>
      </c>
      <c r="BU5" s="57" t="e">
        <f t="shared" si="4"/>
        <v>#DIV/0!</v>
      </c>
      <c r="BV5" s="57" t="e">
        <f t="shared" si="4"/>
        <v>#DIV/0!</v>
      </c>
      <c r="BW5" s="57" t="e">
        <f t="shared" si="4"/>
        <v>#DIV/0!</v>
      </c>
      <c r="BX5" s="57" t="e">
        <f t="shared" si="4"/>
        <v>#DIV/0!</v>
      </c>
      <c r="BY5" s="57" t="e">
        <f t="shared" si="4"/>
        <v>#DIV/0!</v>
      </c>
      <c r="BZ5" s="57" t="e">
        <f t="shared" si="4"/>
        <v>#DIV/0!</v>
      </c>
      <c r="CA5" s="57" t="e">
        <f t="shared" si="4"/>
        <v>#DIV/0!</v>
      </c>
      <c r="CB5" s="57" t="e">
        <f t="shared" si="4"/>
        <v>#DIV/0!</v>
      </c>
      <c r="CC5" s="57" t="e">
        <f t="shared" si="4"/>
        <v>#DIV/0!</v>
      </c>
      <c r="CD5" s="57" t="e">
        <f t="shared" si="4"/>
        <v>#DIV/0!</v>
      </c>
      <c r="CE5" s="57" t="e">
        <f t="shared" si="4"/>
        <v>#DIV/0!</v>
      </c>
      <c r="CF5" s="57" t="e">
        <f t="shared" si="4"/>
        <v>#DIV/0!</v>
      </c>
      <c r="CG5" s="57" t="e">
        <f t="shared" si="4"/>
        <v>#DIV/0!</v>
      </c>
      <c r="CH5" s="57" t="e">
        <f t="shared" si="4"/>
        <v>#DIV/0!</v>
      </c>
      <c r="CI5" s="57" t="e">
        <f t="shared" si="4"/>
        <v>#DIV/0!</v>
      </c>
      <c r="CJ5" s="57" t="e">
        <f t="shared" si="4"/>
        <v>#DIV/0!</v>
      </c>
      <c r="CK5" s="57" t="e">
        <f t="shared" si="4"/>
        <v>#DIV/0!</v>
      </c>
    </row>
    <row r="6" spans="1:89" s="57" customFormat="1">
      <c r="A6" s="20" t="s">
        <v>358</v>
      </c>
      <c r="E6" s="57">
        <f>(E4-I4)/I4</f>
        <v>9.7452972510567712E-2</v>
      </c>
      <c r="F6" s="57">
        <f t="shared" ref="F6:BQ6" si="5">(F4-J4)/J4</f>
        <v>0.17947380398002197</v>
      </c>
      <c r="G6" s="57">
        <f t="shared" si="5"/>
        <v>0.18456555648596287</v>
      </c>
      <c r="H6" s="57">
        <f t="shared" si="5"/>
        <v>0.18605689648482787</v>
      </c>
      <c r="I6" s="57">
        <f t="shared" si="5"/>
        <v>0.74238805349331238</v>
      </c>
      <c r="J6" s="57">
        <f t="shared" si="5"/>
        <v>1.0778423394391721</v>
      </c>
      <c r="K6" s="57">
        <f t="shared" si="5"/>
        <v>1.7511845153539403</v>
      </c>
      <c r="L6" s="57">
        <f t="shared" si="5"/>
        <v>1.8775180217940788</v>
      </c>
      <c r="M6" s="57">
        <f t="shared" si="5"/>
        <v>0.89668432407263976</v>
      </c>
      <c r="N6" s="57">
        <f t="shared" si="5"/>
        <v>0.72258594553582489</v>
      </c>
      <c r="O6" s="57">
        <f t="shared" si="5"/>
        <v>0.44414002438547584</v>
      </c>
      <c r="P6" s="57">
        <f t="shared" si="5"/>
        <v>0.65465144061813707</v>
      </c>
      <c r="Q6" s="57">
        <f t="shared" si="5"/>
        <v>0.54892477548079699</v>
      </c>
      <c r="R6" s="57">
        <f t="shared" si="5"/>
        <v>0.4858677683393528</v>
      </c>
      <c r="S6" s="57">
        <f t="shared" si="5"/>
        <v>0.42981565056517224</v>
      </c>
      <c r="T6" s="57">
        <f t="shared" si="5"/>
        <v>0.33001830562082818</v>
      </c>
      <c r="U6" s="57">
        <f t="shared" si="5"/>
        <v>0.1138399914497278</v>
      </c>
      <c r="V6" s="57">
        <f t="shared" si="5"/>
        <v>6.1918853941694144E-3</v>
      </c>
      <c r="W6" s="57">
        <f t="shared" si="5"/>
        <v>7.8415229033788891E-2</v>
      </c>
      <c r="X6" s="57">
        <f t="shared" si="5"/>
        <v>0.22469782675314692</v>
      </c>
      <c r="Y6" s="57">
        <f t="shared" si="5"/>
        <v>0.41987498437319909</v>
      </c>
      <c r="Z6" s="57">
        <f t="shared" si="5"/>
        <v>0.43832392938587444</v>
      </c>
      <c r="AA6" s="57">
        <f t="shared" si="5"/>
        <v>0.3814068884142684</v>
      </c>
      <c r="AB6" s="57">
        <f t="shared" si="5"/>
        <v>0.37541030554246568</v>
      </c>
      <c r="AC6" s="57">
        <f t="shared" si="5"/>
        <v>0.18759513645612891</v>
      </c>
      <c r="AD6" s="57">
        <f t="shared" si="5"/>
        <v>0.15310851293249683</v>
      </c>
      <c r="AE6" s="57">
        <f t="shared" si="5"/>
        <v>0.16893302544573632</v>
      </c>
      <c r="AF6" s="57">
        <f t="shared" si="5"/>
        <v>0.16620567465381986</v>
      </c>
      <c r="AG6" s="57">
        <f t="shared" si="5"/>
        <v>0.28423378320708431</v>
      </c>
      <c r="AH6" s="57">
        <f t="shared" si="5"/>
        <v>0.39152560006342108</v>
      </c>
      <c r="AI6" s="57">
        <f t="shared" si="5"/>
        <v>-7.6758353371353852E-2</v>
      </c>
      <c r="AJ6" s="57">
        <f t="shared" si="5"/>
        <v>-0.33793155180707607</v>
      </c>
      <c r="AK6" s="57" t="e">
        <f t="shared" si="5"/>
        <v>#DIV/0!</v>
      </c>
      <c r="AL6" s="57" t="e">
        <f t="shared" si="5"/>
        <v>#DIV/0!</v>
      </c>
      <c r="AM6" s="57" t="e">
        <f t="shared" si="5"/>
        <v>#DIV/0!</v>
      </c>
      <c r="AN6" s="57" t="e">
        <f t="shared" si="5"/>
        <v>#DIV/0!</v>
      </c>
      <c r="AO6" s="57" t="e">
        <f t="shared" si="5"/>
        <v>#DIV/0!</v>
      </c>
      <c r="AP6" s="57" t="e">
        <f t="shared" si="5"/>
        <v>#DIV/0!</v>
      </c>
      <c r="AQ6" s="57" t="e">
        <f t="shared" si="5"/>
        <v>#DIV/0!</v>
      </c>
      <c r="AR6" s="57" t="e">
        <f t="shared" si="5"/>
        <v>#DIV/0!</v>
      </c>
      <c r="AS6" s="57" t="e">
        <f t="shared" si="5"/>
        <v>#DIV/0!</v>
      </c>
      <c r="AT6" s="57" t="e">
        <f t="shared" si="5"/>
        <v>#DIV/0!</v>
      </c>
      <c r="AU6" s="57" t="e">
        <f t="shared" si="5"/>
        <v>#DIV/0!</v>
      </c>
      <c r="AV6" s="57" t="e">
        <f t="shared" si="5"/>
        <v>#DIV/0!</v>
      </c>
      <c r="AW6" s="57" t="e">
        <f t="shared" si="5"/>
        <v>#DIV/0!</v>
      </c>
      <c r="AX6" s="57" t="e">
        <f t="shared" si="5"/>
        <v>#DIV/0!</v>
      </c>
      <c r="AY6" s="57" t="e">
        <f t="shared" si="5"/>
        <v>#DIV/0!</v>
      </c>
      <c r="AZ6" s="57" t="e">
        <f t="shared" si="5"/>
        <v>#DIV/0!</v>
      </c>
      <c r="BA6" s="57" t="e">
        <f t="shared" si="5"/>
        <v>#DIV/0!</v>
      </c>
      <c r="BB6" s="57" t="e">
        <f t="shared" si="5"/>
        <v>#DIV/0!</v>
      </c>
      <c r="BC6" s="57" t="e">
        <f t="shared" si="5"/>
        <v>#DIV/0!</v>
      </c>
      <c r="BD6" s="57" t="e">
        <f t="shared" si="5"/>
        <v>#DIV/0!</v>
      </c>
      <c r="BE6" s="57" t="e">
        <f t="shared" si="5"/>
        <v>#DIV/0!</v>
      </c>
      <c r="BF6" s="57" t="e">
        <f t="shared" si="5"/>
        <v>#DIV/0!</v>
      </c>
      <c r="BG6" s="57" t="e">
        <f t="shared" si="5"/>
        <v>#DIV/0!</v>
      </c>
      <c r="BH6" s="57" t="e">
        <f t="shared" si="5"/>
        <v>#DIV/0!</v>
      </c>
      <c r="BI6" s="57" t="e">
        <f t="shared" si="5"/>
        <v>#DIV/0!</v>
      </c>
      <c r="BJ6" s="57" t="e">
        <f t="shared" si="5"/>
        <v>#DIV/0!</v>
      </c>
      <c r="BK6" s="57" t="e">
        <f t="shared" si="5"/>
        <v>#DIV/0!</v>
      </c>
      <c r="BL6" s="57" t="e">
        <f t="shared" si="5"/>
        <v>#DIV/0!</v>
      </c>
      <c r="BM6" s="57" t="e">
        <f t="shared" si="5"/>
        <v>#DIV/0!</v>
      </c>
      <c r="BN6" s="57" t="e">
        <f t="shared" si="5"/>
        <v>#DIV/0!</v>
      </c>
      <c r="BO6" s="57" t="e">
        <f t="shared" si="5"/>
        <v>#DIV/0!</v>
      </c>
      <c r="BP6" s="57" t="e">
        <f t="shared" si="5"/>
        <v>#DIV/0!</v>
      </c>
      <c r="BQ6" s="57" t="e">
        <f t="shared" si="5"/>
        <v>#DIV/0!</v>
      </c>
      <c r="BR6" s="57" t="e">
        <f t="shared" ref="BR6:CJ6" si="6">(BR4-BV4)/BV4</f>
        <v>#DIV/0!</v>
      </c>
      <c r="BS6" s="57" t="e">
        <f t="shared" si="6"/>
        <v>#DIV/0!</v>
      </c>
      <c r="BT6" s="57" t="e">
        <f t="shared" si="6"/>
        <v>#DIV/0!</v>
      </c>
      <c r="BU6" s="57" t="e">
        <f t="shared" si="6"/>
        <v>#DIV/0!</v>
      </c>
      <c r="BV6" s="57" t="e">
        <f t="shared" si="6"/>
        <v>#DIV/0!</v>
      </c>
      <c r="BW6" s="57" t="e">
        <f t="shared" si="6"/>
        <v>#DIV/0!</v>
      </c>
      <c r="BX6" s="57" t="e">
        <f t="shared" si="6"/>
        <v>#DIV/0!</v>
      </c>
      <c r="BY6" s="57" t="e">
        <f t="shared" si="6"/>
        <v>#DIV/0!</v>
      </c>
      <c r="BZ6" s="57" t="e">
        <f t="shared" si="6"/>
        <v>#DIV/0!</v>
      </c>
      <c r="CA6" s="57" t="e">
        <f t="shared" si="6"/>
        <v>#DIV/0!</v>
      </c>
      <c r="CB6" s="57" t="e">
        <f t="shared" si="6"/>
        <v>#DIV/0!</v>
      </c>
      <c r="CC6" s="57" t="e">
        <f t="shared" si="6"/>
        <v>#DIV/0!</v>
      </c>
      <c r="CD6" s="57" t="e">
        <f t="shared" si="6"/>
        <v>#DIV/0!</v>
      </c>
      <c r="CE6" s="57" t="e">
        <f t="shared" si="6"/>
        <v>#DIV/0!</v>
      </c>
      <c r="CF6" s="57" t="e">
        <f t="shared" si="6"/>
        <v>#DIV/0!</v>
      </c>
      <c r="CG6" s="57" t="e">
        <f t="shared" si="6"/>
        <v>#DIV/0!</v>
      </c>
      <c r="CH6" s="57" t="e">
        <f t="shared" si="6"/>
        <v>#DIV/0!</v>
      </c>
      <c r="CI6" s="57" t="e">
        <f t="shared" si="6"/>
        <v>#DIV/0!</v>
      </c>
      <c r="CJ6" s="57" t="e">
        <f t="shared" si="6"/>
        <v>#DIV/0!</v>
      </c>
    </row>
    <row r="7" spans="1:89" s="27" customFormat="1">
      <c r="A7" s="142" t="s">
        <v>359</v>
      </c>
      <c r="E7" s="27">
        <f>股权价值增加表!E6</f>
        <v>1910808451.8900003</v>
      </c>
      <c r="F7" s="27">
        <f>股权价值增加表!F6</f>
        <v>1528580402.1400001</v>
      </c>
      <c r="G7" s="27">
        <f>股权价值增加表!G6</f>
        <v>886242036.11000001</v>
      </c>
      <c r="H7" s="27">
        <f>股权价值增加表!H6</f>
        <v>412736344.21999991</v>
      </c>
      <c r="I7" s="27">
        <f>股权价值增加表!I6</f>
        <v>1630041681.5599999</v>
      </c>
      <c r="J7" s="27">
        <f>股权价值增加表!J6</f>
        <v>1301754076.4900002</v>
      </c>
      <c r="K7" s="27">
        <f>股权价值增加表!K6</f>
        <v>758612525.7700001</v>
      </c>
      <c r="L7" s="27">
        <f>股权价值增加表!L6</f>
        <v>354894565.7700001</v>
      </c>
      <c r="M7" s="27">
        <f>股权价值增加表!M6</f>
        <v>1112446616.73</v>
      </c>
      <c r="N7" s="27">
        <f>股权价值增加表!N6</f>
        <v>866238522.09000003</v>
      </c>
      <c r="O7" s="27">
        <f>股权价值增加表!O6</f>
        <v>417714869.33000004</v>
      </c>
      <c r="P7" s="27">
        <f>股权价值增加表!P6</f>
        <v>139257221.78</v>
      </c>
      <c r="Q7" s="27">
        <f>股权价值增加表!Q6</f>
        <v>628232340.50999999</v>
      </c>
      <c r="R7" s="27">
        <f>股权价值增加表!R6</f>
        <v>530967419.63</v>
      </c>
      <c r="S7" s="27">
        <f>股权价值增加表!S6</f>
        <v>283107484.68000001</v>
      </c>
      <c r="T7" s="27">
        <f>股权价值增加表!T6</f>
        <v>90354509.730000004</v>
      </c>
      <c r="U7" s="27">
        <f>股权价值增加表!U6</f>
        <v>480586943.86000001</v>
      </c>
      <c r="V7" s="27">
        <f>股权价值增加表!V6</f>
        <v>367786887.47000003</v>
      </c>
      <c r="W7" s="27">
        <f>股权价值增加表!W6</f>
        <v>188010691.56999999</v>
      </c>
      <c r="X7" s="27">
        <f>股权价值增加表!X6</f>
        <v>53321660.680000007</v>
      </c>
      <c r="Y7" s="27">
        <f>股权价值增加表!Y6</f>
        <v>408277906.51999998</v>
      </c>
      <c r="Z7" s="27">
        <f>股权价值增加表!Z6</f>
        <v>324353502.12</v>
      </c>
      <c r="AA7" s="27">
        <f>股权价值增加表!AA6</f>
        <v>169862274.32999998</v>
      </c>
      <c r="AB7" s="27">
        <f>股权价值增加表!AB6</f>
        <v>42738401.070000008</v>
      </c>
      <c r="AC7" s="27">
        <f>股权价值增加表!AC6</f>
        <v>379254134.29999995</v>
      </c>
      <c r="AD7" s="27">
        <f>股权价值增加表!AD6</f>
        <v>301422982.82999998</v>
      </c>
      <c r="AE7" s="27">
        <f>股权价值增加表!AE6</f>
        <v>161430657.76000002</v>
      </c>
      <c r="AF7" s="27">
        <f>股权价值增加表!AF6</f>
        <v>35444241.170000002</v>
      </c>
      <c r="AG7" s="27">
        <f>股权价值增加表!AG6</f>
        <v>339267815.63</v>
      </c>
      <c r="AH7" s="27">
        <f>股权价值增加表!AH6</f>
        <v>266870430.06999999</v>
      </c>
      <c r="AI7" s="27">
        <f>股权价值增加表!AI6</f>
        <v>138327305.86000001</v>
      </c>
      <c r="AJ7" s="27">
        <f>股权价值增加表!AJ6</f>
        <v>28992310.530000001</v>
      </c>
      <c r="AK7" s="27">
        <f>股权价值增加表!AK6</f>
        <v>191153986.35999998</v>
      </c>
      <c r="AL7" s="27">
        <f>股权价值增加表!AL6</f>
        <v>151661729.92000002</v>
      </c>
      <c r="AM7" s="27">
        <f>股权价值增加表!AM6</f>
        <v>150905726.59999999</v>
      </c>
      <c r="AN7" s="27">
        <f>股权价值增加表!AN6</f>
        <v>94530144.719999999</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57" customFormat="1">
      <c r="A8" s="20" t="s">
        <v>360</v>
      </c>
      <c r="E8" s="57">
        <f>E7/E2</f>
        <v>0.63191636892174885</v>
      </c>
      <c r="F8" s="57">
        <f t="shared" ref="F8:BQ8" si="7">F7/F2</f>
        <v>0.66048619609145209</v>
      </c>
      <c r="G8" s="57">
        <f t="shared" si="7"/>
        <v>0.63638222554940382</v>
      </c>
      <c r="H8" s="57">
        <f t="shared" si="7"/>
        <v>0.6146152610872323</v>
      </c>
      <c r="I8" s="57">
        <f t="shared" si="7"/>
        <v>0.61645256223576306</v>
      </c>
      <c r="J8" s="57">
        <f t="shared" si="7"/>
        <v>0.66148148612204649</v>
      </c>
      <c r="K8" s="57">
        <f t="shared" si="7"/>
        <v>0.6395872763062217</v>
      </c>
      <c r="L8" s="57">
        <f t="shared" si="7"/>
        <v>0.61925808002727445</v>
      </c>
      <c r="M8" s="57">
        <f t="shared" si="7"/>
        <v>0.65649893117435365</v>
      </c>
      <c r="N8" s="57">
        <f t="shared" si="7"/>
        <v>0.72986260534767555</v>
      </c>
      <c r="O8" s="57">
        <f t="shared" si="7"/>
        <v>0.72887311427200496</v>
      </c>
      <c r="P8" s="57">
        <f t="shared" si="7"/>
        <v>0.64744574258380672</v>
      </c>
      <c r="Q8" s="57">
        <f t="shared" si="7"/>
        <v>0.67182064853665846</v>
      </c>
      <c r="R8" s="57">
        <f t="shared" si="7"/>
        <v>0.74044689422357834</v>
      </c>
      <c r="S8" s="57">
        <f t="shared" si="7"/>
        <v>0.72461179603319759</v>
      </c>
      <c r="T8" s="57">
        <f t="shared" si="7"/>
        <v>0.66347953164180073</v>
      </c>
      <c r="U8" s="57">
        <f t="shared" si="7"/>
        <v>0.70808267631567312</v>
      </c>
      <c r="V8" s="57">
        <f t="shared" si="7"/>
        <v>0.74594375866533624</v>
      </c>
      <c r="W8" s="57">
        <f t="shared" si="7"/>
        <v>0.71415943107655766</v>
      </c>
      <c r="X8" s="57">
        <f t="shared" si="7"/>
        <v>0.60745655663290254</v>
      </c>
      <c r="Y8" s="57">
        <f t="shared" si="7"/>
        <v>0.69653328848364771</v>
      </c>
      <c r="Z8" s="57">
        <f t="shared" si="7"/>
        <v>0.72264055747660483</v>
      </c>
      <c r="AA8" s="57">
        <f t="shared" si="7"/>
        <v>0.70881871057229962</v>
      </c>
      <c r="AB8" s="57">
        <f t="shared" si="7"/>
        <v>0.60302438645830092</v>
      </c>
      <c r="AC8" s="57">
        <f t="shared" si="7"/>
        <v>0.75169464503381322</v>
      </c>
      <c r="AD8" s="57">
        <f t="shared" si="7"/>
        <v>0.77691129547883997</v>
      </c>
      <c r="AE8" s="57">
        <f t="shared" si="7"/>
        <v>0.76166760484674723</v>
      </c>
      <c r="AF8" s="57">
        <f t="shared" si="7"/>
        <v>0.63406548203203317</v>
      </c>
      <c r="AG8" s="57">
        <f t="shared" si="7"/>
        <v>0.76281671452094146</v>
      </c>
      <c r="AH8" s="57">
        <f t="shared" si="7"/>
        <v>0.78048017365474609</v>
      </c>
      <c r="AI8" s="57">
        <f t="shared" si="7"/>
        <v>0.76196488901008996</v>
      </c>
      <c r="AJ8" s="57">
        <f t="shared" si="7"/>
        <v>0.62305209601715617</v>
      </c>
      <c r="AK8" s="57">
        <f t="shared" si="7"/>
        <v>0.69944078592825498</v>
      </c>
      <c r="AL8" s="57">
        <f t="shared" si="7"/>
        <v>0.73764358194942881</v>
      </c>
      <c r="AM8" s="57">
        <f t="shared" si="7"/>
        <v>0.76326260767341947</v>
      </c>
      <c r="AN8" s="57">
        <f t="shared" si="7"/>
        <v>0.78108918832717722</v>
      </c>
      <c r="AO8" s="57" t="e">
        <f t="shared" si="7"/>
        <v>#DIV/0!</v>
      </c>
      <c r="AP8" s="57" t="e">
        <f t="shared" si="7"/>
        <v>#DIV/0!</v>
      </c>
      <c r="AQ8" s="57" t="e">
        <f t="shared" si="7"/>
        <v>#DIV/0!</v>
      </c>
      <c r="AR8" s="57" t="e">
        <f t="shared" si="7"/>
        <v>#DIV/0!</v>
      </c>
      <c r="AS8" s="57" t="e">
        <f t="shared" si="7"/>
        <v>#DIV/0!</v>
      </c>
      <c r="AT8" s="57" t="e">
        <f t="shared" si="7"/>
        <v>#DIV/0!</v>
      </c>
      <c r="AU8" s="57" t="e">
        <f t="shared" si="7"/>
        <v>#DIV/0!</v>
      </c>
      <c r="AV8" s="57" t="e">
        <f t="shared" si="7"/>
        <v>#DIV/0!</v>
      </c>
      <c r="AW8" s="57" t="e">
        <f t="shared" si="7"/>
        <v>#DIV/0!</v>
      </c>
      <c r="AX8" s="57" t="e">
        <f t="shared" si="7"/>
        <v>#DIV/0!</v>
      </c>
      <c r="AY8" s="57" t="e">
        <f t="shared" si="7"/>
        <v>#DIV/0!</v>
      </c>
      <c r="AZ8" s="57" t="e">
        <f t="shared" si="7"/>
        <v>#DIV/0!</v>
      </c>
      <c r="BA8" s="57" t="e">
        <f t="shared" si="7"/>
        <v>#DIV/0!</v>
      </c>
      <c r="BB8" s="57" t="e">
        <f t="shared" si="7"/>
        <v>#DIV/0!</v>
      </c>
      <c r="BC8" s="57" t="e">
        <f t="shared" si="7"/>
        <v>#DIV/0!</v>
      </c>
      <c r="BD8" s="57" t="e">
        <f t="shared" si="7"/>
        <v>#DIV/0!</v>
      </c>
      <c r="BE8" s="57" t="e">
        <f t="shared" si="7"/>
        <v>#DIV/0!</v>
      </c>
      <c r="BF8" s="57" t="e">
        <f t="shared" si="7"/>
        <v>#DIV/0!</v>
      </c>
      <c r="BG8" s="57" t="e">
        <f t="shared" si="7"/>
        <v>#DIV/0!</v>
      </c>
      <c r="BH8" s="57" t="e">
        <f t="shared" si="7"/>
        <v>#DIV/0!</v>
      </c>
      <c r="BI8" s="57" t="e">
        <f t="shared" si="7"/>
        <v>#DIV/0!</v>
      </c>
      <c r="BJ8" s="57" t="e">
        <f t="shared" si="7"/>
        <v>#DIV/0!</v>
      </c>
      <c r="BK8" s="57" t="e">
        <f t="shared" si="7"/>
        <v>#DIV/0!</v>
      </c>
      <c r="BL8" s="57" t="e">
        <f t="shared" si="7"/>
        <v>#DIV/0!</v>
      </c>
      <c r="BM8" s="57" t="e">
        <f t="shared" si="7"/>
        <v>#DIV/0!</v>
      </c>
      <c r="BN8" s="57" t="e">
        <f t="shared" si="7"/>
        <v>#DIV/0!</v>
      </c>
      <c r="BO8" s="57" t="e">
        <f t="shared" si="7"/>
        <v>#DIV/0!</v>
      </c>
      <c r="BP8" s="57" t="e">
        <f t="shared" si="7"/>
        <v>#DIV/0!</v>
      </c>
      <c r="BQ8" s="57" t="e">
        <f t="shared" si="7"/>
        <v>#DIV/0!</v>
      </c>
      <c r="BR8" s="57" t="e">
        <f t="shared" ref="BR8:CJ8" si="8">BR7/BR2</f>
        <v>#DIV/0!</v>
      </c>
      <c r="BS8" s="57" t="e">
        <f t="shared" si="8"/>
        <v>#DIV/0!</v>
      </c>
      <c r="BT8" s="57" t="e">
        <f t="shared" si="8"/>
        <v>#DIV/0!</v>
      </c>
      <c r="BU8" s="57" t="e">
        <f t="shared" si="8"/>
        <v>#DIV/0!</v>
      </c>
      <c r="BV8" s="57" t="e">
        <f t="shared" si="8"/>
        <v>#DIV/0!</v>
      </c>
      <c r="BW8" s="57" t="e">
        <f t="shared" si="8"/>
        <v>#DIV/0!</v>
      </c>
      <c r="BX8" s="57" t="e">
        <f t="shared" si="8"/>
        <v>#DIV/0!</v>
      </c>
      <c r="BY8" s="57" t="e">
        <f t="shared" si="8"/>
        <v>#DIV/0!</v>
      </c>
      <c r="BZ8" s="57" t="e">
        <f t="shared" si="8"/>
        <v>#DIV/0!</v>
      </c>
      <c r="CA8" s="57" t="e">
        <f t="shared" si="8"/>
        <v>#DIV/0!</v>
      </c>
      <c r="CB8" s="57" t="e">
        <f t="shared" si="8"/>
        <v>#DIV/0!</v>
      </c>
      <c r="CC8" s="57" t="e">
        <f t="shared" si="8"/>
        <v>#DIV/0!</v>
      </c>
      <c r="CD8" s="57" t="e">
        <f t="shared" si="8"/>
        <v>#DIV/0!</v>
      </c>
      <c r="CE8" s="57" t="e">
        <f t="shared" si="8"/>
        <v>#DIV/0!</v>
      </c>
      <c r="CF8" s="57" t="e">
        <f t="shared" si="8"/>
        <v>#DIV/0!</v>
      </c>
      <c r="CG8" s="57" t="e">
        <f t="shared" si="8"/>
        <v>#DIV/0!</v>
      </c>
      <c r="CH8" s="57" t="e">
        <f t="shared" si="8"/>
        <v>#DIV/0!</v>
      </c>
      <c r="CI8" s="57" t="e">
        <f t="shared" si="8"/>
        <v>#DIV/0!</v>
      </c>
      <c r="CJ8" s="57" t="e">
        <f t="shared" si="8"/>
        <v>#DIV/0!</v>
      </c>
    </row>
    <row r="9" spans="1:89" s="57" customFormat="1">
      <c r="A9" s="20" t="s">
        <v>361</v>
      </c>
      <c r="E9" s="57">
        <f>(E7-I7)/I7</f>
        <v>0.17224514778131195</v>
      </c>
      <c r="F9" s="57">
        <f t="shared" ref="F9:BQ9" si="9">(F7-J7)/J7</f>
        <v>0.17424667972740723</v>
      </c>
      <c r="G9" s="57">
        <f t="shared" si="9"/>
        <v>0.1682407105135188</v>
      </c>
      <c r="H9" s="57">
        <f t="shared" si="9"/>
        <v>0.16298299277844081</v>
      </c>
      <c r="I9" s="57">
        <f t="shared" si="9"/>
        <v>0.4652763171247295</v>
      </c>
      <c r="J9" s="57">
        <f t="shared" si="9"/>
        <v>0.50276632046935366</v>
      </c>
      <c r="K9" s="57">
        <f t="shared" si="9"/>
        <v>0.81610132046960149</v>
      </c>
      <c r="L9" s="57">
        <f t="shared" si="9"/>
        <v>1.5484823065813147</v>
      </c>
      <c r="M9" s="57">
        <f t="shared" si="9"/>
        <v>0.77075668506163519</v>
      </c>
      <c r="N9" s="57">
        <f t="shared" si="9"/>
        <v>0.63143441586986782</v>
      </c>
      <c r="O9" s="57">
        <f t="shared" si="9"/>
        <v>0.47546388539373474</v>
      </c>
      <c r="P9" s="57">
        <f t="shared" si="9"/>
        <v>0.54123155773997911</v>
      </c>
      <c r="Q9" s="57">
        <f t="shared" si="9"/>
        <v>0.30721890916164923</v>
      </c>
      <c r="R9" s="57">
        <f t="shared" si="9"/>
        <v>0.44368230004749809</v>
      </c>
      <c r="S9" s="57">
        <f t="shared" si="9"/>
        <v>0.50580524073331035</v>
      </c>
      <c r="T9" s="57">
        <f t="shared" si="9"/>
        <v>0.69451792344288987</v>
      </c>
      <c r="U9" s="57">
        <f t="shared" si="9"/>
        <v>0.17710739715585833</v>
      </c>
      <c r="V9" s="57">
        <f t="shared" si="9"/>
        <v>0.13390755785313246</v>
      </c>
      <c r="W9" s="57">
        <f t="shared" si="9"/>
        <v>0.10684195364499928</v>
      </c>
      <c r="X9" s="57">
        <f t="shared" si="9"/>
        <v>0.24762881495416686</v>
      </c>
      <c r="Y9" s="57">
        <f t="shared" si="9"/>
        <v>7.6528558544444139E-2</v>
      </c>
      <c r="Z9" s="57">
        <f t="shared" si="9"/>
        <v>7.6074223255008525E-2</v>
      </c>
      <c r="AA9" s="57">
        <f t="shared" si="9"/>
        <v>5.2230578051260253E-2</v>
      </c>
      <c r="AB9" s="57">
        <f t="shared" si="9"/>
        <v>0.20579252536442455</v>
      </c>
      <c r="AC9" s="57">
        <f t="shared" si="9"/>
        <v>0.11786063053386824</v>
      </c>
      <c r="AD9" s="57">
        <f t="shared" si="9"/>
        <v>0.1294731407707361</v>
      </c>
      <c r="AE9" s="57">
        <f t="shared" si="9"/>
        <v>0.16701945979763913</v>
      </c>
      <c r="AF9" s="57">
        <f t="shared" si="9"/>
        <v>0.22253937413245553</v>
      </c>
      <c r="AG9" s="57">
        <f t="shared" si="9"/>
        <v>0.77484038962733159</v>
      </c>
      <c r="AH9" s="57">
        <f t="shared" si="9"/>
        <v>0.75964252953445388</v>
      </c>
      <c r="AI9" s="57">
        <f t="shared" si="9"/>
        <v>-8.3352839043286386E-2</v>
      </c>
      <c r="AJ9" s="57">
        <f t="shared" si="9"/>
        <v>-0.69330089765676595</v>
      </c>
      <c r="AK9" s="57" t="e">
        <f t="shared" si="9"/>
        <v>#DIV/0!</v>
      </c>
      <c r="AL9" s="57" t="e">
        <f t="shared" si="9"/>
        <v>#DIV/0!</v>
      </c>
      <c r="AM9" s="57" t="e">
        <f t="shared" si="9"/>
        <v>#DIV/0!</v>
      </c>
      <c r="AN9" s="57" t="e">
        <f t="shared" si="9"/>
        <v>#DIV/0!</v>
      </c>
      <c r="AO9" s="57" t="e">
        <f t="shared" si="9"/>
        <v>#DIV/0!</v>
      </c>
      <c r="AP9" s="57" t="e">
        <f t="shared" si="9"/>
        <v>#DIV/0!</v>
      </c>
      <c r="AQ9" s="57" t="e">
        <f t="shared" si="9"/>
        <v>#DIV/0!</v>
      </c>
      <c r="AR9" s="57" t="e">
        <f t="shared" si="9"/>
        <v>#DIV/0!</v>
      </c>
      <c r="AS9" s="57" t="e">
        <f t="shared" si="9"/>
        <v>#DIV/0!</v>
      </c>
      <c r="AT9" s="57" t="e">
        <f t="shared" si="9"/>
        <v>#DIV/0!</v>
      </c>
      <c r="AU9" s="57" t="e">
        <f t="shared" si="9"/>
        <v>#DIV/0!</v>
      </c>
      <c r="AV9" s="57" t="e">
        <f t="shared" si="9"/>
        <v>#DIV/0!</v>
      </c>
      <c r="AW9" s="57" t="e">
        <f t="shared" si="9"/>
        <v>#DIV/0!</v>
      </c>
      <c r="AX9" s="57" t="e">
        <f t="shared" si="9"/>
        <v>#DIV/0!</v>
      </c>
      <c r="AY9" s="57" t="e">
        <f t="shared" si="9"/>
        <v>#DIV/0!</v>
      </c>
      <c r="AZ9" s="57" t="e">
        <f t="shared" si="9"/>
        <v>#DIV/0!</v>
      </c>
      <c r="BA9" s="57" t="e">
        <f t="shared" si="9"/>
        <v>#DIV/0!</v>
      </c>
      <c r="BB9" s="57" t="e">
        <f t="shared" si="9"/>
        <v>#DIV/0!</v>
      </c>
      <c r="BC9" s="57" t="e">
        <f t="shared" si="9"/>
        <v>#DIV/0!</v>
      </c>
      <c r="BD9" s="57" t="e">
        <f t="shared" si="9"/>
        <v>#DIV/0!</v>
      </c>
      <c r="BE9" s="57" t="e">
        <f t="shared" si="9"/>
        <v>#DIV/0!</v>
      </c>
      <c r="BF9" s="57" t="e">
        <f t="shared" si="9"/>
        <v>#DIV/0!</v>
      </c>
      <c r="BG9" s="57" t="e">
        <f t="shared" si="9"/>
        <v>#DIV/0!</v>
      </c>
      <c r="BH9" s="57" t="e">
        <f t="shared" si="9"/>
        <v>#DIV/0!</v>
      </c>
      <c r="BI9" s="57" t="e">
        <f t="shared" si="9"/>
        <v>#DIV/0!</v>
      </c>
      <c r="BJ9" s="57" t="e">
        <f t="shared" si="9"/>
        <v>#DIV/0!</v>
      </c>
      <c r="BK9" s="57" t="e">
        <f t="shared" si="9"/>
        <v>#DIV/0!</v>
      </c>
      <c r="BL9" s="57" t="e">
        <f t="shared" si="9"/>
        <v>#DIV/0!</v>
      </c>
      <c r="BM9" s="57" t="e">
        <f t="shared" si="9"/>
        <v>#DIV/0!</v>
      </c>
      <c r="BN9" s="57" t="e">
        <f t="shared" si="9"/>
        <v>#DIV/0!</v>
      </c>
      <c r="BO9" s="57" t="e">
        <f t="shared" si="9"/>
        <v>#DIV/0!</v>
      </c>
      <c r="BP9" s="57" t="e">
        <f t="shared" si="9"/>
        <v>#DIV/0!</v>
      </c>
      <c r="BQ9" s="57" t="e">
        <f t="shared" si="9"/>
        <v>#DIV/0!</v>
      </c>
      <c r="BR9" s="57" t="e">
        <f t="shared" ref="BR9:CK9" si="10">(BR7-BV7)/BV7</f>
        <v>#DIV/0!</v>
      </c>
      <c r="BS9" s="57" t="e">
        <f t="shared" si="10"/>
        <v>#DIV/0!</v>
      </c>
      <c r="BT9" s="57" t="e">
        <f t="shared" si="10"/>
        <v>#DIV/0!</v>
      </c>
      <c r="BU9" s="57" t="e">
        <f t="shared" si="10"/>
        <v>#DIV/0!</v>
      </c>
      <c r="BV9" s="57" t="e">
        <f t="shared" si="10"/>
        <v>#DIV/0!</v>
      </c>
      <c r="BW9" s="57" t="e">
        <f t="shared" si="10"/>
        <v>#DIV/0!</v>
      </c>
      <c r="BX9" s="57" t="e">
        <f t="shared" si="10"/>
        <v>#DIV/0!</v>
      </c>
      <c r="BY9" s="57" t="e">
        <f t="shared" si="10"/>
        <v>#DIV/0!</v>
      </c>
      <c r="BZ9" s="57" t="e">
        <f t="shared" si="10"/>
        <v>#DIV/0!</v>
      </c>
      <c r="CA9" s="57" t="e">
        <f t="shared" si="10"/>
        <v>#DIV/0!</v>
      </c>
      <c r="CB9" s="57" t="e">
        <f t="shared" si="10"/>
        <v>#DIV/0!</v>
      </c>
      <c r="CC9" s="57" t="e">
        <f t="shared" si="10"/>
        <v>#DIV/0!</v>
      </c>
      <c r="CD9" s="57" t="e">
        <f t="shared" si="10"/>
        <v>#DIV/0!</v>
      </c>
      <c r="CE9" s="57" t="e">
        <f t="shared" si="10"/>
        <v>#DIV/0!</v>
      </c>
      <c r="CF9" s="57" t="e">
        <f t="shared" si="10"/>
        <v>#DIV/0!</v>
      </c>
      <c r="CG9" s="57" t="e">
        <f t="shared" si="10"/>
        <v>#DIV/0!</v>
      </c>
      <c r="CH9" s="57" t="e">
        <f t="shared" si="10"/>
        <v>#DIV/0!</v>
      </c>
      <c r="CI9" s="57" t="e">
        <f t="shared" si="10"/>
        <v>#DIV/0!</v>
      </c>
      <c r="CJ9" s="57" t="e">
        <f t="shared" si="10"/>
        <v>#DIV/0!</v>
      </c>
      <c r="CK9" s="57" t="e">
        <f t="shared" si="10"/>
        <v>#DIV/0!</v>
      </c>
    </row>
    <row r="10" spans="1:89" s="27" customFormat="1">
      <c r="A10" s="142" t="s">
        <v>362</v>
      </c>
      <c r="E10" s="27">
        <f>股权价值增加表!E8</f>
        <v>30381624.760000002</v>
      </c>
      <c r="F10" s="27">
        <f>股权价值增加表!F8</f>
        <v>22503451.350000001</v>
      </c>
      <c r="G10" s="27">
        <f>股权价值增加表!G8</f>
        <v>15149923.15</v>
      </c>
      <c r="H10" s="27">
        <f>股权价值增加表!H8</f>
        <v>6058676.5899999999</v>
      </c>
      <c r="I10" s="27">
        <f>股权价值增加表!I8</f>
        <v>34262836.140000001</v>
      </c>
      <c r="J10" s="27">
        <f>股权价值增加表!J8</f>
        <v>22998409.579999998</v>
      </c>
      <c r="K10" s="27">
        <f>股权价值增加表!K8</f>
        <v>18674150.699999999</v>
      </c>
      <c r="L10" s="27">
        <f>股权价值增加表!L8</f>
        <v>12017542.810000001</v>
      </c>
      <c r="M10" s="27">
        <f>股权价值增加表!M8</f>
        <v>48724915.409999996</v>
      </c>
      <c r="N10" s="27">
        <f>股权价值增加表!N8</f>
        <v>38149856.409999996</v>
      </c>
      <c r="O10" s="27">
        <f>股权价值增加表!O8</f>
        <v>20875952.66</v>
      </c>
      <c r="P10" s="27">
        <f>股权价值增加表!P8</f>
        <v>7709747.6799999997</v>
      </c>
      <c r="Q10" s="27">
        <f>股权价值增加表!Q8</f>
        <v>34263198.840000004</v>
      </c>
      <c r="R10" s="27">
        <f>股权价值增加表!R8</f>
        <v>26016226.030000001</v>
      </c>
      <c r="S10" s="27">
        <f>股权价值增加表!S8</f>
        <v>14141463.720000001</v>
      </c>
      <c r="T10" s="27">
        <f>股权价值增加表!T8</f>
        <v>4923894.12</v>
      </c>
      <c r="U10" s="27">
        <f>股权价值增加表!U8</f>
        <v>25009427.07</v>
      </c>
      <c r="V10" s="27">
        <f>股权价值增加表!V8</f>
        <v>18331405.629999999</v>
      </c>
      <c r="W10" s="27">
        <f>股权价值增加表!W8</f>
        <v>9820866.0299999993</v>
      </c>
      <c r="X10" s="27">
        <f>股权价值增加表!X8</f>
        <v>3218594.73</v>
      </c>
      <c r="Y10" s="27">
        <f>股权价值增加表!Y8</f>
        <v>21923584.879999999</v>
      </c>
      <c r="Z10" s="27">
        <f>股权价值增加表!Z8</f>
        <v>16460318.01</v>
      </c>
      <c r="AA10" s="27">
        <f>股权价值增加表!AA8</f>
        <v>8790960.3000000007</v>
      </c>
      <c r="AB10" s="27">
        <f>股权价值增加表!AB8</f>
        <v>2492564.7200000002</v>
      </c>
      <c r="AC10" s="27">
        <f>股权价值增加表!AC8</f>
        <v>19260611.23</v>
      </c>
      <c r="AD10" s="27">
        <f>股权价值增加表!AD8</f>
        <v>14693878.83</v>
      </c>
      <c r="AE10" s="27">
        <f>股权价值增加表!AE8</f>
        <v>8195141.1699999999</v>
      </c>
      <c r="AF10" s="27">
        <f>股权价值增加表!AF8</f>
        <v>1972871.77</v>
      </c>
      <c r="AG10" s="27">
        <f>股权价值增加表!AG8</f>
        <v>15718223.34</v>
      </c>
      <c r="AH10" s="27">
        <f>股权价值增加表!AH8</f>
        <v>12140717.619999999</v>
      </c>
      <c r="AI10" s="27">
        <f>股权价值增加表!AI8</f>
        <v>6421509.5599999996</v>
      </c>
      <c r="AJ10" s="27">
        <f>股权价值增加表!AJ8</f>
        <v>1738629.1</v>
      </c>
      <c r="AK10" s="27">
        <f>股权价值增加表!AK8</f>
        <v>9757316</v>
      </c>
      <c r="AL10" s="27">
        <f>股权价值增加表!AL8</f>
        <v>7385720.8799999999</v>
      </c>
      <c r="AM10" s="27">
        <f>股权价值增加表!AM8</f>
        <v>7153845.96</v>
      </c>
      <c r="AN10" s="27">
        <f>股权价值增加表!AN8</f>
        <v>4747224.03</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363</v>
      </c>
      <c r="E11" s="57">
        <f>E10/E2</f>
        <v>1.0047394327407711E-2</v>
      </c>
      <c r="F11" s="57">
        <f t="shared" ref="F11:BQ11" si="11">F10/F2</f>
        <v>9.7235441199443415E-3</v>
      </c>
      <c r="G11" s="57">
        <f t="shared" si="11"/>
        <v>1.0878678079204515E-2</v>
      </c>
      <c r="H11" s="57">
        <f t="shared" si="11"/>
        <v>9.0221158043234679E-3</v>
      </c>
      <c r="I11" s="57">
        <f t="shared" si="11"/>
        <v>1.2957590819244118E-2</v>
      </c>
      <c r="J11" s="57">
        <f t="shared" si="11"/>
        <v>1.168655617998272E-2</v>
      </c>
      <c r="K11" s="57">
        <f t="shared" si="11"/>
        <v>1.5744202445671308E-2</v>
      </c>
      <c r="L11" s="57">
        <f t="shared" si="11"/>
        <v>2.0969496873021042E-2</v>
      </c>
      <c r="M11" s="57">
        <f t="shared" si="11"/>
        <v>2.8754507773373458E-2</v>
      </c>
      <c r="N11" s="57">
        <f t="shared" si="11"/>
        <v>3.2143748959422722E-2</v>
      </c>
      <c r="O11" s="57">
        <f t="shared" si="11"/>
        <v>3.6426571678175944E-2</v>
      </c>
      <c r="P11" s="57">
        <f t="shared" si="11"/>
        <v>3.5844771624822663E-2</v>
      </c>
      <c r="Q11" s="57">
        <f t="shared" si="11"/>
        <v>3.6640464015180514E-2</v>
      </c>
      <c r="R11" s="57">
        <f t="shared" si="11"/>
        <v>3.628025572031484E-2</v>
      </c>
      <c r="S11" s="57">
        <f t="shared" si="11"/>
        <v>3.6194985930060805E-2</v>
      </c>
      <c r="T11" s="57">
        <f t="shared" si="11"/>
        <v>3.6156501477941409E-2</v>
      </c>
      <c r="U11" s="57">
        <f t="shared" si="11"/>
        <v>3.6848154697281962E-2</v>
      </c>
      <c r="V11" s="57">
        <f t="shared" si="11"/>
        <v>3.7179676826777829E-2</v>
      </c>
      <c r="W11" s="57">
        <f t="shared" si="11"/>
        <v>3.7304602403701967E-2</v>
      </c>
      <c r="X11" s="57">
        <f t="shared" si="11"/>
        <v>3.6667208915643366E-2</v>
      </c>
      <c r="Y11" s="57">
        <f t="shared" si="11"/>
        <v>3.7402236143455711E-2</v>
      </c>
      <c r="Z11" s="57">
        <f t="shared" si="11"/>
        <v>3.6672622016542568E-2</v>
      </c>
      <c r="AA11" s="57">
        <f t="shared" si="11"/>
        <v>3.668382028391199E-2</v>
      </c>
      <c r="AB11" s="57">
        <f t="shared" si="11"/>
        <v>3.5169245300584809E-2</v>
      </c>
      <c r="AC11" s="57">
        <f t="shared" si="11"/>
        <v>3.8175189173327698E-2</v>
      </c>
      <c r="AD11" s="57">
        <f t="shared" si="11"/>
        <v>3.7873158610014945E-2</v>
      </c>
      <c r="AE11" s="57">
        <f t="shared" si="11"/>
        <v>3.8666593031014287E-2</v>
      </c>
      <c r="AF11" s="57">
        <f t="shared" si="11"/>
        <v>3.5292895221896506E-2</v>
      </c>
      <c r="AG11" s="57">
        <f t="shared" si="11"/>
        <v>3.5341175714119058E-2</v>
      </c>
      <c r="AH11" s="57">
        <f t="shared" si="11"/>
        <v>3.5506329396873954E-2</v>
      </c>
      <c r="AI11" s="57">
        <f t="shared" si="11"/>
        <v>3.5372371266413315E-2</v>
      </c>
      <c r="AJ11" s="57">
        <f t="shared" si="11"/>
        <v>3.7363579692295118E-2</v>
      </c>
      <c r="AK11" s="57">
        <f t="shared" si="11"/>
        <v>3.5702445455348536E-2</v>
      </c>
      <c r="AL11" s="57">
        <f t="shared" si="11"/>
        <v>3.5922243588251739E-2</v>
      </c>
      <c r="AM11" s="57">
        <f t="shared" si="11"/>
        <v>3.6183273129169358E-2</v>
      </c>
      <c r="AN11" s="57">
        <f t="shared" si="11"/>
        <v>3.9225639349047339E-2</v>
      </c>
      <c r="AO11" s="57" t="e">
        <f t="shared" si="11"/>
        <v>#DIV/0!</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c r="A12" s="142" t="s">
        <v>364</v>
      </c>
      <c r="E12" s="27">
        <f>股权价值增加表!E9</f>
        <v>325298838.81</v>
      </c>
      <c r="F12" s="27">
        <f>股权价值增加表!F9</f>
        <v>237599948.91</v>
      </c>
      <c r="G12" s="27">
        <f>股权价值增加表!G9</f>
        <v>148532019.68000001</v>
      </c>
      <c r="H12" s="27">
        <f>股权价值增加表!H9</f>
        <v>75093376.159999996</v>
      </c>
      <c r="I12" s="27">
        <f>股权价值增加表!I9</f>
        <v>276605414.42000002</v>
      </c>
      <c r="J12" s="27">
        <f>股权价值增加表!J9</f>
        <v>188775241.50999999</v>
      </c>
      <c r="K12" s="27">
        <f>股权价值增加表!K9</f>
        <v>115565298.36</v>
      </c>
      <c r="L12" s="27">
        <f>股权价值增加表!L9</f>
        <v>55260624.520000003</v>
      </c>
      <c r="M12" s="27">
        <f>股权价值增加表!M9</f>
        <v>106520269.88</v>
      </c>
      <c r="N12" s="27">
        <f>股权价值增加表!N9</f>
        <v>51339565.350000001</v>
      </c>
      <c r="O12" s="27">
        <f>股权价值增加表!O9</f>
        <v>13334706.439999999</v>
      </c>
      <c r="P12" s="27">
        <f>股权价值增加表!P9</f>
        <v>8720297.6199999992</v>
      </c>
      <c r="Q12" s="27">
        <f>股权价值增加表!Q9</f>
        <v>36585795.130000003</v>
      </c>
      <c r="R12" s="27">
        <f>股权价值增加表!R9</f>
        <v>36828432.020000003</v>
      </c>
      <c r="S12" s="27">
        <f>股权价值增加表!S9</f>
        <v>14437942.57</v>
      </c>
      <c r="T12" s="27">
        <f>股权价值增加表!T9</f>
        <v>5639463.8300000001</v>
      </c>
      <c r="U12" s="27">
        <f>股权价值增加表!U9</f>
        <v>23602001.190000001</v>
      </c>
      <c r="V12" s="27">
        <f>股权价值增加表!V9</f>
        <v>17309163.93</v>
      </c>
      <c r="W12" s="27">
        <f>股权价值增加表!W9</f>
        <v>10523982.550000001</v>
      </c>
      <c r="X12" s="27">
        <f>股权价值增加表!X9</f>
        <v>3727688.38</v>
      </c>
      <c r="Y12" s="27">
        <f>股权价值增加表!Y9</f>
        <v>37941258.979999997</v>
      </c>
      <c r="Z12" s="27">
        <f>股权价值增加表!Z9</f>
        <v>27887652.66</v>
      </c>
      <c r="AA12" s="27">
        <f>股权价值增加表!AA9</f>
        <v>13588228.390000001</v>
      </c>
      <c r="AB12" s="27">
        <f>股权价值增加表!AB9</f>
        <v>4972984.3</v>
      </c>
      <c r="AC12" s="27">
        <f>股权价值增加表!AC9</f>
        <v>41864607.770000003</v>
      </c>
      <c r="AD12" s="27">
        <f>股权价值增加表!AD9</f>
        <v>28409497.920000002</v>
      </c>
      <c r="AE12" s="27">
        <f>股权价值增加表!AE9</f>
        <v>17062895.609999999</v>
      </c>
      <c r="AF12" s="27">
        <f>股权价值增加表!AF9</f>
        <v>4304831.04</v>
      </c>
      <c r="AG12" s="27">
        <f>股权价值增加表!AG9</f>
        <v>30368526.43</v>
      </c>
      <c r="AH12" s="27">
        <f>股权价值增加表!AH9</f>
        <v>21058667.079999998</v>
      </c>
      <c r="AI12" s="27">
        <f>股权价值增加表!AI9</f>
        <v>9103438.1699999999</v>
      </c>
      <c r="AJ12" s="27">
        <f>股权价值增加表!AJ9</f>
        <v>2700796.01</v>
      </c>
      <c r="AK12" s="27">
        <f>股权价值增加表!AK9</f>
        <v>22067926.09</v>
      </c>
      <c r="AL12" s="27">
        <f>股权价值增加表!AL9</f>
        <v>15622748.359999999</v>
      </c>
      <c r="AM12" s="27">
        <f>股权价值增加表!AM9</f>
        <v>24252931.140000001</v>
      </c>
      <c r="AN12" s="27">
        <f>股权价值增加表!AN9</f>
        <v>14812811.25</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365</v>
      </c>
      <c r="E13" s="57">
        <f>E12/E2</f>
        <v>0.10757837125534656</v>
      </c>
      <c r="F13" s="57">
        <f t="shared" ref="F13:BQ13" si="13">F12/F2</f>
        <v>0.10266485572324914</v>
      </c>
      <c r="G13" s="57">
        <f t="shared" si="13"/>
        <v>0.10665612033502558</v>
      </c>
      <c r="H13" s="57">
        <f t="shared" si="13"/>
        <v>0.11182328777399604</v>
      </c>
      <c r="I13" s="57">
        <f t="shared" si="13"/>
        <v>0.10460721242680546</v>
      </c>
      <c r="J13" s="57">
        <f t="shared" si="13"/>
        <v>9.5925435957751173E-2</v>
      </c>
      <c r="K13" s="57">
        <f t="shared" si="13"/>
        <v>9.7433263889974198E-2</v>
      </c>
      <c r="L13" s="57">
        <f t="shared" si="13"/>
        <v>9.6424661130317196E-2</v>
      </c>
      <c r="M13" s="57">
        <f t="shared" si="13"/>
        <v>6.2861841883417216E-2</v>
      </c>
      <c r="N13" s="57">
        <f t="shared" si="13"/>
        <v>4.3256941325307538E-2</v>
      </c>
      <c r="O13" s="57">
        <f t="shared" si="13"/>
        <v>2.3267807120237759E-2</v>
      </c>
      <c r="P13" s="57">
        <f t="shared" si="13"/>
        <v>4.0543100716544413E-2</v>
      </c>
      <c r="Q13" s="57">
        <f t="shared" si="13"/>
        <v>3.9124207759684219E-2</v>
      </c>
      <c r="R13" s="57">
        <f t="shared" si="13"/>
        <v>5.1358138183573862E-2</v>
      </c>
      <c r="S13" s="57">
        <f t="shared" si="13"/>
        <v>3.6953821650095489E-2</v>
      </c>
      <c r="T13" s="57">
        <f t="shared" si="13"/>
        <v>4.1410980280013027E-2</v>
      </c>
      <c r="U13" s="57">
        <f t="shared" si="13"/>
        <v>3.4774494776723126E-2</v>
      </c>
      <c r="V13" s="57">
        <f t="shared" si="13"/>
        <v>3.5106370676012348E-2</v>
      </c>
      <c r="W13" s="57">
        <f t="shared" si="13"/>
        <v>3.9975393568345785E-2</v>
      </c>
      <c r="X13" s="57">
        <f t="shared" si="13"/>
        <v>4.2466958429984186E-2</v>
      </c>
      <c r="Y13" s="57">
        <f t="shared" si="13"/>
        <v>6.4728826773423634E-2</v>
      </c>
      <c r="Z13" s="57">
        <f t="shared" si="13"/>
        <v>6.2132052631515833E-2</v>
      </c>
      <c r="AA13" s="57">
        <f t="shared" si="13"/>
        <v>5.670235232839247E-2</v>
      </c>
      <c r="AB13" s="57">
        <f t="shared" si="13"/>
        <v>7.0167126782833156E-2</v>
      </c>
      <c r="AC13" s="57">
        <f t="shared" si="13"/>
        <v>8.297708220171135E-2</v>
      </c>
      <c r="AD13" s="57">
        <f t="shared" si="13"/>
        <v>7.3224873649992514E-2</v>
      </c>
      <c r="AE13" s="57">
        <f t="shared" si="13"/>
        <v>8.0506732806233078E-2</v>
      </c>
      <c r="AF13" s="57">
        <f t="shared" si="13"/>
        <v>7.700954170107456E-2</v>
      </c>
      <c r="AG13" s="57">
        <f t="shared" si="13"/>
        <v>6.8281217636744607E-2</v>
      </c>
      <c r="AH13" s="57">
        <f t="shared" si="13"/>
        <v>6.1587460758484043E-2</v>
      </c>
      <c r="AI13" s="57">
        <f t="shared" si="13"/>
        <v>5.0145560283192704E-2</v>
      </c>
      <c r="AJ13" s="57">
        <f t="shared" si="13"/>
        <v>5.8040790271063368E-2</v>
      </c>
      <c r="AK13" s="57">
        <f t="shared" si="13"/>
        <v>8.0747505516977E-2</v>
      </c>
      <c r="AL13" s="57">
        <f t="shared" si="13"/>
        <v>7.5985023158075315E-2</v>
      </c>
      <c r="AM13" s="57">
        <f t="shared" si="13"/>
        <v>0.12266834322800498</v>
      </c>
      <c r="AN13" s="57">
        <f t="shared" si="13"/>
        <v>0.12239615998025925</v>
      </c>
      <c r="AO13" s="57" t="e">
        <f t="shared" si="13"/>
        <v>#DIV/0!</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c r="A14" s="142" t="s">
        <v>366</v>
      </c>
      <c r="E14" s="26">
        <f>股权价值增加表!E10</f>
        <v>211789878.16</v>
      </c>
      <c r="F14" s="26">
        <f>股权价值增加表!F10</f>
        <v>144082488.80000001</v>
      </c>
      <c r="G14" s="26">
        <f>股权价值增加表!G10</f>
        <v>92611360</v>
      </c>
      <c r="H14" s="26">
        <f>股权价值增加表!H10</f>
        <v>37088807.609999999</v>
      </c>
      <c r="I14" s="26">
        <f>股权价值增加表!I10</f>
        <v>169132938.08000001</v>
      </c>
      <c r="J14" s="26">
        <f>股权价值增加表!J10</f>
        <v>109764026.81</v>
      </c>
      <c r="K14" s="26">
        <f>股权价值增加表!K10</f>
        <v>72919490.5</v>
      </c>
      <c r="L14" s="26">
        <f>股权价值增加表!L10</f>
        <v>32906743.789999999</v>
      </c>
      <c r="M14" s="26">
        <f>股权价值增加表!M10</f>
        <v>132056262.72</v>
      </c>
      <c r="N14" s="26">
        <f>股权价值增加表!N10</f>
        <v>80108497.269999996</v>
      </c>
      <c r="O14" s="26">
        <f>股权价值增加表!O10</f>
        <v>44856084.210000001</v>
      </c>
      <c r="P14" s="26">
        <f>股权价值增加表!P10</f>
        <v>20742065.359999999</v>
      </c>
      <c r="Q14" s="26">
        <f>股权价值增加表!Q10</f>
        <v>103069854.95999999</v>
      </c>
      <c r="R14" s="26">
        <f>股权价值增加表!R10</f>
        <v>73631489.049999997</v>
      </c>
      <c r="S14" s="26">
        <f>股权价值增加表!S10</f>
        <v>46553044.229999997</v>
      </c>
      <c r="T14" s="26">
        <f>股权价值增加表!T10</f>
        <v>21301107.920000002</v>
      </c>
      <c r="U14" s="26">
        <f>股权价值增加表!U10</f>
        <v>75966541.950000003</v>
      </c>
      <c r="V14" s="26">
        <f>股权价值增加表!V10</f>
        <v>48454884.810000002</v>
      </c>
      <c r="W14" s="26">
        <f>股权价值增加表!W10</f>
        <v>28892832.940000001</v>
      </c>
      <c r="X14" s="26">
        <f>股权价值增加表!X10</f>
        <v>14794422.43</v>
      </c>
      <c r="Y14" s="26">
        <f>股权价值增加表!Y10</f>
        <v>62448206.18</v>
      </c>
      <c r="Z14" s="26">
        <f>股权价值增加表!Z10</f>
        <v>40955172.990000002</v>
      </c>
      <c r="AA14" s="26">
        <f>股权价值增加表!AA10</f>
        <v>24909573.43</v>
      </c>
      <c r="AB14" s="26">
        <f>股权价值增加表!AB10</f>
        <v>10602234.01</v>
      </c>
      <c r="AC14" s="26">
        <f>股权价值增加表!AC10</f>
        <v>49950591.689999998</v>
      </c>
      <c r="AD14" s="26">
        <f>股权价值增加表!AD10</f>
        <v>30590283.280000001</v>
      </c>
      <c r="AE14" s="26">
        <f>股权价值增加表!AE10</f>
        <v>20040155.91</v>
      </c>
      <c r="AF14" s="26">
        <f>股权价值增加表!AF10</f>
        <v>11673885.33</v>
      </c>
      <c r="AG14" s="26">
        <f>股权价值增加表!AG10</f>
        <v>40611513.450000003</v>
      </c>
      <c r="AH14" s="26">
        <f>股权价值增加表!AH10</f>
        <v>25275389.460000001</v>
      </c>
      <c r="AI14" s="26">
        <f>股权价值增加表!AI10</f>
        <v>17043730.809999999</v>
      </c>
      <c r="AJ14" s="26">
        <f>股权价值增加表!AJ10</f>
        <v>10287289.17</v>
      </c>
      <c r="AK14" s="26">
        <f>股权价值增加表!AK10</f>
        <v>26876761.23</v>
      </c>
      <c r="AL14" s="26">
        <f>股权价值增加表!AL10</f>
        <v>20088774.649999999</v>
      </c>
      <c r="AM14" s="26">
        <f>股权价值增加表!AM10</f>
        <v>16122635.24</v>
      </c>
      <c r="AN14" s="26">
        <f>股权价值增加表!AN10</f>
        <v>9210030.9299999997</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367</v>
      </c>
      <c r="E15" s="57">
        <f>E14/E2</f>
        <v>7.0040244300191734E-2</v>
      </c>
      <c r="F15" s="57">
        <f t="shared" ref="F15:BQ15" si="15">F14/F2</f>
        <v>6.2256780747464609E-2</v>
      </c>
      <c r="G15" s="57">
        <f t="shared" si="15"/>
        <v>6.6501272774926123E-2</v>
      </c>
      <c r="H15" s="57">
        <f t="shared" si="15"/>
        <v>5.5229803461368368E-2</v>
      </c>
      <c r="I15" s="57">
        <f t="shared" si="15"/>
        <v>6.3963047213673893E-2</v>
      </c>
      <c r="J15" s="57">
        <f t="shared" si="15"/>
        <v>5.5776181452639149E-2</v>
      </c>
      <c r="K15" s="57">
        <f t="shared" si="15"/>
        <v>6.1478523929187616E-2</v>
      </c>
      <c r="L15" s="57">
        <f t="shared" si="15"/>
        <v>5.7419213887178119E-2</v>
      </c>
      <c r="M15" s="57">
        <f t="shared" si="15"/>
        <v>7.7931645462140126E-2</v>
      </c>
      <c r="N15" s="57">
        <f t="shared" si="15"/>
        <v>6.7496647905823159E-2</v>
      </c>
      <c r="O15" s="57">
        <f t="shared" si="15"/>
        <v>7.8269643224888455E-2</v>
      </c>
      <c r="P15" s="57">
        <f t="shared" si="15"/>
        <v>9.6435658690239415E-2</v>
      </c>
      <c r="Q15" s="57">
        <f t="shared" si="15"/>
        <v>0.11022109550678935</v>
      </c>
      <c r="R15" s="57">
        <f t="shared" si="15"/>
        <v>0.10268089033056274</v>
      </c>
      <c r="S15" s="57">
        <f t="shared" si="15"/>
        <v>0.11915221891233958</v>
      </c>
      <c r="T15" s="57">
        <f t="shared" si="15"/>
        <v>0.15641553640703984</v>
      </c>
      <c r="U15" s="57">
        <f t="shared" si="15"/>
        <v>0.11192686988615448</v>
      </c>
      <c r="V15" s="57">
        <f t="shared" si="15"/>
        <v>9.8275985719625703E-2</v>
      </c>
      <c r="W15" s="57">
        <f t="shared" si="15"/>
        <v>0.10974955180640861</v>
      </c>
      <c r="X15" s="57">
        <f t="shared" si="15"/>
        <v>0.16854255460335332</v>
      </c>
      <c r="Y15" s="57">
        <f t="shared" si="15"/>
        <v>0.1065383497755578</v>
      </c>
      <c r="Z15" s="57">
        <f t="shared" si="15"/>
        <v>9.1245720633825328E-2</v>
      </c>
      <c r="AA15" s="57">
        <f t="shared" si="15"/>
        <v>0.10394522144014563</v>
      </c>
      <c r="AB15" s="57">
        <f t="shared" si="15"/>
        <v>0.14959393657465109</v>
      </c>
      <c r="AC15" s="57">
        <f t="shared" si="15"/>
        <v>9.9003778453057967E-2</v>
      </c>
      <c r="AD15" s="57">
        <f t="shared" si="15"/>
        <v>7.8845801302196275E-2</v>
      </c>
      <c r="AE15" s="57">
        <f t="shared" si="15"/>
        <v>9.4554143336379626E-2</v>
      </c>
      <c r="AF15" s="57">
        <f t="shared" si="15"/>
        <v>0.20883527153116735</v>
      </c>
      <c r="AG15" s="57">
        <f t="shared" si="15"/>
        <v>9.1311759720342514E-2</v>
      </c>
      <c r="AH15" s="57">
        <f t="shared" si="15"/>
        <v>7.3919543464436188E-2</v>
      </c>
      <c r="AI15" s="57">
        <f t="shared" si="15"/>
        <v>9.3884026542837909E-2</v>
      </c>
      <c r="AJ15" s="57">
        <f t="shared" si="15"/>
        <v>0.22107644967001844</v>
      </c>
      <c r="AK15" s="57">
        <f t="shared" si="15"/>
        <v>9.8343243349964402E-2</v>
      </c>
      <c r="AL15" s="57">
        <f t="shared" si="15"/>
        <v>9.7706624457055913E-2</v>
      </c>
      <c r="AM15" s="57">
        <f t="shared" si="15"/>
        <v>8.1546306380196498E-2</v>
      </c>
      <c r="AN15" s="57">
        <f t="shared" si="15"/>
        <v>7.6101180262552512E-2</v>
      </c>
      <c r="AO15" s="57" t="e">
        <f t="shared" si="15"/>
        <v>#DIV/0!</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c r="A16" s="142" t="s">
        <v>368</v>
      </c>
      <c r="E16" s="26">
        <f>股权价值增加表!E11</f>
        <v>8958754.7699999996</v>
      </c>
      <c r="F16" s="26">
        <f>股权价值增加表!F11</f>
        <v>1674339.99</v>
      </c>
      <c r="G16" s="26">
        <f>股权价值增加表!G11</f>
        <v>1780701.9</v>
      </c>
      <c r="H16" s="26">
        <f>股权价值增加表!H11</f>
        <v>45094.99</v>
      </c>
      <c r="I16" s="26">
        <f>股权价值增加表!I11</f>
        <v>3011927.49</v>
      </c>
      <c r="J16" s="26">
        <f>股权价值增加表!J11</f>
        <v>2772519.11</v>
      </c>
      <c r="K16" s="26">
        <f>股权价值增加表!K11</f>
        <v>262116.51</v>
      </c>
      <c r="L16" s="26">
        <f>股权价值增加表!L11</f>
        <v>-135994.95000000001</v>
      </c>
      <c r="M16" s="26">
        <f>股权价值增加表!M11</f>
        <v>1004375.81</v>
      </c>
      <c r="N16" s="26">
        <f>股权价值增加表!N11</f>
        <v>235179.73</v>
      </c>
      <c r="O16" s="26">
        <f>股权价值增加表!O11</f>
        <v>206103.34</v>
      </c>
      <c r="P16" s="26">
        <f>股权价值增加表!P11</f>
        <v>168172.01</v>
      </c>
      <c r="Q16" s="26">
        <f>股权价值增加表!Q11</f>
        <v>1323887.6599999999</v>
      </c>
      <c r="R16" s="26">
        <f>股权价值增加表!R11</f>
        <v>677833.49</v>
      </c>
      <c r="S16" s="26">
        <f>股权价值增加表!S11</f>
        <v>833320.97</v>
      </c>
      <c r="T16" s="26">
        <f>股权价值增加表!T11</f>
        <v>264538.59999999998</v>
      </c>
      <c r="U16" s="26">
        <f>股权价值增加表!U11</f>
        <v>784425.94</v>
      </c>
      <c r="V16" s="26">
        <f>股权价值增加表!V11</f>
        <v>616307.21</v>
      </c>
      <c r="W16" s="26">
        <f>股权价值增加表!W11</f>
        <v>302236.01</v>
      </c>
      <c r="X16" s="26">
        <f>股权价值增加表!X11</f>
        <v>296247.19</v>
      </c>
      <c r="Y16" s="26">
        <f>股权价值增加表!Y11</f>
        <v>-231748.53</v>
      </c>
      <c r="Z16" s="26">
        <f>股权价值增加表!Z11</f>
        <v>-331254.42</v>
      </c>
      <c r="AA16" s="26">
        <f>股权价值增加表!AA11</f>
        <v>-232022.02</v>
      </c>
      <c r="AB16" s="26">
        <f>股权价值增加表!AB11</f>
        <v>79564.649999999994</v>
      </c>
      <c r="AC16" s="26">
        <f>股权价值增加表!AC11</f>
        <v>656003.34</v>
      </c>
      <c r="AD16" s="26">
        <f>股权价值增加表!AD11</f>
        <v>716000.46</v>
      </c>
      <c r="AE16" s="26">
        <f>股权价值增加表!AE11</f>
        <v>104638.16</v>
      </c>
      <c r="AF16" s="26">
        <f>股权价值增加表!AF11</f>
        <v>-6006.96</v>
      </c>
      <c r="AG16" s="26">
        <f>股权价值增加表!AG11</f>
        <v>60908.78</v>
      </c>
      <c r="AH16" s="26">
        <f>股权价值增加表!AH11</f>
        <v>262372.13</v>
      </c>
      <c r="AI16" s="26">
        <f>股权价值增加表!AI11</f>
        <v>223741.12</v>
      </c>
      <c r="AJ16" s="26">
        <f>股权价值增加表!AJ11</f>
        <v>149071.73000000001</v>
      </c>
      <c r="AK16" s="26">
        <f>股权价值增加表!AK11</f>
        <v>-862012.65</v>
      </c>
      <c r="AL16" s="26">
        <f>股权价值增加表!AL11</f>
        <v>-596762.18999999994</v>
      </c>
      <c r="AM16" s="26">
        <f>股权价值增加表!AM11</f>
        <v>515697.2</v>
      </c>
      <c r="AN16" s="26">
        <f>股权价值增加表!AN11</f>
        <v>580852.81000000006</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369</v>
      </c>
      <c r="E17" s="57">
        <f>E16/E2</f>
        <v>2.962716529079229E-3</v>
      </c>
      <c r="F17" s="57">
        <f t="shared" ref="F17:BQ17" si="17">F16/F2</f>
        <v>7.2346763664553012E-4</v>
      </c>
      <c r="G17" s="57">
        <f t="shared" si="17"/>
        <v>1.2786654119184644E-3</v>
      </c>
      <c r="H17" s="57">
        <f t="shared" si="17"/>
        <v>6.7151995313024078E-5</v>
      </c>
      <c r="I17" s="57">
        <f t="shared" si="17"/>
        <v>1.1390570188989902E-3</v>
      </c>
      <c r="J17" s="57">
        <f t="shared" si="17"/>
        <v>1.4088452606421792E-3</v>
      </c>
      <c r="K17" s="57">
        <f t="shared" si="17"/>
        <v>2.2099079439220911E-4</v>
      </c>
      <c r="L17" s="57">
        <f t="shared" si="17"/>
        <v>-2.3729856625920794E-4</v>
      </c>
      <c r="M17" s="57">
        <f t="shared" si="17"/>
        <v>5.9272205591363728E-4</v>
      </c>
      <c r="N17" s="57">
        <f t="shared" si="17"/>
        <v>1.9815430286870687E-4</v>
      </c>
      <c r="O17" s="57">
        <f t="shared" si="17"/>
        <v>3.5963092127559303E-4</v>
      </c>
      <c r="P17" s="57">
        <f t="shared" si="17"/>
        <v>7.8187867389940238E-4</v>
      </c>
      <c r="Q17" s="57">
        <f t="shared" si="17"/>
        <v>1.4157422484949607E-3</v>
      </c>
      <c r="R17" s="57">
        <f t="shared" si="17"/>
        <v>9.45255177466394E-4</v>
      </c>
      <c r="S17" s="57">
        <f t="shared" si="17"/>
        <v>2.1328796920588229E-3</v>
      </c>
      <c r="T17" s="57">
        <f t="shared" si="17"/>
        <v>1.9425255801139261E-3</v>
      </c>
      <c r="U17" s="57">
        <f t="shared" si="17"/>
        <v>1.155750121935153E-3</v>
      </c>
      <c r="V17" s="57">
        <f t="shared" si="17"/>
        <v>1.2499915912783767E-3</v>
      </c>
      <c r="W17" s="57">
        <f t="shared" si="17"/>
        <v>1.1480448008037119E-3</v>
      </c>
      <c r="X17" s="57">
        <f t="shared" si="17"/>
        <v>3.3749379830750842E-3</v>
      </c>
      <c r="Y17" s="57">
        <f t="shared" si="17"/>
        <v>-3.9536933819916097E-4</v>
      </c>
      <c r="Z17" s="57">
        <f t="shared" si="17"/>
        <v>-7.3801539730817384E-4</v>
      </c>
      <c r="AA17" s="57">
        <f t="shared" si="17"/>
        <v>-9.6820526917750188E-4</v>
      </c>
      <c r="AB17" s="57">
        <f t="shared" si="17"/>
        <v>1.1226303055052367E-3</v>
      </c>
      <c r="AC17" s="57">
        <f t="shared" si="17"/>
        <v>1.3002210212222224E-3</v>
      </c>
      <c r="AD17" s="57">
        <f t="shared" si="17"/>
        <v>1.8454758814983136E-3</v>
      </c>
      <c r="AE17" s="57">
        <f t="shared" si="17"/>
        <v>4.9370731562811611E-4</v>
      </c>
      <c r="AF17" s="57">
        <f t="shared" si="17"/>
        <v>-1.0745909242855831E-4</v>
      </c>
      <c r="AG17" s="57">
        <f t="shared" si="17"/>
        <v>1.3694855009692341E-4</v>
      </c>
      <c r="AH17" s="57">
        <f t="shared" si="17"/>
        <v>7.6732459842348557E-4</v>
      </c>
      <c r="AI17" s="57">
        <f t="shared" si="17"/>
        <v>1.2324600454543487E-3</v>
      </c>
      <c r="AJ17" s="57">
        <f t="shared" si="17"/>
        <v>3.2035892322999199E-3</v>
      </c>
      <c r="AK17" s="57">
        <f t="shared" si="17"/>
        <v>-3.1541419401037588E-3</v>
      </c>
      <c r="AL17" s="57">
        <f t="shared" si="17"/>
        <v>-2.9024975492221096E-3</v>
      </c>
      <c r="AM17" s="57">
        <f t="shared" si="17"/>
        <v>2.6083330202916299E-3</v>
      </c>
      <c r="AN17" s="57">
        <f t="shared" si="17"/>
        <v>4.7995044463786801E-3</v>
      </c>
      <c r="AO17" s="57" t="e">
        <f t="shared" si="17"/>
        <v>#DIV/0!</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c r="A18" s="142" t="s">
        <v>370</v>
      </c>
      <c r="E18" s="26">
        <f>股权价值增加表!E12</f>
        <v>3192065.03</v>
      </c>
      <c r="F18" s="26">
        <f>股权价值增加表!F12</f>
        <v>1204</v>
      </c>
      <c r="G18" s="26">
        <f>股权价值增加表!G12</f>
        <v>868</v>
      </c>
      <c r="H18" s="26">
        <f>股权价值增加表!H12</f>
        <v>644</v>
      </c>
      <c r="I18" s="26">
        <f>股权价值增加表!I12</f>
        <v>1369774.47</v>
      </c>
      <c r="J18" s="26">
        <f>股权价值增加表!J12</f>
        <v>0</v>
      </c>
      <c r="K18" s="26">
        <f>股权价值增加表!K12</f>
        <v>0</v>
      </c>
      <c r="L18" s="26">
        <f>股权价值增加表!L12</f>
        <v>0</v>
      </c>
      <c r="M18" s="26">
        <f>股权价值增加表!M12</f>
        <v>1222571.29</v>
      </c>
      <c r="N18" s="26">
        <f>股权价值增加表!N12</f>
        <v>0</v>
      </c>
      <c r="O18" s="26">
        <f>股权价值增加表!O12</f>
        <v>0</v>
      </c>
      <c r="P18" s="26">
        <f>股权价值增加表!P12</f>
        <v>0</v>
      </c>
      <c r="Q18" s="26">
        <f>股权价值增加表!Q12</f>
        <v>291011.95</v>
      </c>
      <c r="R18" s="26">
        <f>股权价值增加表!R12</f>
        <v>0</v>
      </c>
      <c r="S18" s="26">
        <f>股权价值增加表!S12</f>
        <v>0</v>
      </c>
      <c r="T18" s="26">
        <f>股权价值增加表!T12</f>
        <v>0</v>
      </c>
      <c r="U18" s="26">
        <f>股权价值增加表!U12</f>
        <v>262929.12</v>
      </c>
      <c r="V18" s="26">
        <f>股权价值增加表!V12</f>
        <v>0</v>
      </c>
      <c r="W18" s="26">
        <f>股权价值增加表!W12</f>
        <v>0</v>
      </c>
      <c r="X18" s="26">
        <f>股权价值增加表!X12</f>
        <v>0</v>
      </c>
      <c r="Y18" s="26">
        <f>股权价值增加表!Y12</f>
        <v>352221.41</v>
      </c>
      <c r="Z18" s="26">
        <f>股权价值增加表!Z12</f>
        <v>0</v>
      </c>
      <c r="AA18" s="26">
        <f>股权价值增加表!AA12</f>
        <v>0</v>
      </c>
      <c r="AB18" s="26">
        <f>股权价值增加表!AB12</f>
        <v>0</v>
      </c>
      <c r="AC18" s="26">
        <f>股权价值增加表!AC12</f>
        <v>331430.78000000003</v>
      </c>
      <c r="AD18" s="26">
        <f>股权价值增加表!AD12</f>
        <v>0</v>
      </c>
      <c r="AE18" s="26">
        <f>股权价值增加表!AE12</f>
        <v>0</v>
      </c>
      <c r="AF18" s="26">
        <f>股权价值增加表!AF12</f>
        <v>0</v>
      </c>
      <c r="AG18" s="26">
        <f>股权价值增加表!AG12</f>
        <v>66967.98</v>
      </c>
      <c r="AH18" s="26">
        <f>股权价值增加表!AH12</f>
        <v>0</v>
      </c>
      <c r="AI18" s="26">
        <f>股权价值增加表!AI12</f>
        <v>0</v>
      </c>
      <c r="AJ18" s="26">
        <f>股权价值增加表!AJ12</f>
        <v>0</v>
      </c>
      <c r="AK18" s="26">
        <f>股权价值增加表!AK12</f>
        <v>350489.64</v>
      </c>
      <c r="AL18" s="26">
        <f>股权价值增加表!AL12</f>
        <v>0</v>
      </c>
      <c r="AM18" s="26">
        <f>股权价值增加表!AM12</f>
        <v>0</v>
      </c>
      <c r="AN18" s="26">
        <f>股权价值增加表!AN12</f>
        <v>0</v>
      </c>
      <c r="AO18" s="26">
        <f>股权价值增加表!AO12</f>
        <v>286174.01</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371</v>
      </c>
      <c r="E19" s="57">
        <f>E18/E2</f>
        <v>1.0556359749845888E-3</v>
      </c>
      <c r="F19" s="57">
        <f t="shared" ref="F19:BQ19" si="19">F18/F2</f>
        <v>5.2023784877838239E-7</v>
      </c>
      <c r="G19" s="57">
        <f t="shared" si="19"/>
        <v>6.2328319947613201E-7</v>
      </c>
      <c r="H19" s="57">
        <f t="shared" si="19"/>
        <v>9.5899533366317424E-7</v>
      </c>
      <c r="I19" s="57">
        <f t="shared" si="19"/>
        <v>5.1802416543638113E-4</v>
      </c>
      <c r="J19" s="57">
        <f t="shared" si="19"/>
        <v>0</v>
      </c>
      <c r="K19" s="57">
        <f t="shared" si="19"/>
        <v>0</v>
      </c>
      <c r="L19" s="57">
        <f t="shared" si="19"/>
        <v>0</v>
      </c>
      <c r="M19" s="57">
        <f t="shared" si="19"/>
        <v>7.214878746530023E-4</v>
      </c>
      <c r="N19" s="57">
        <f t="shared" si="19"/>
        <v>0</v>
      </c>
      <c r="O19" s="57">
        <f t="shared" si="19"/>
        <v>0</v>
      </c>
      <c r="P19" s="57">
        <f t="shared" si="19"/>
        <v>0</v>
      </c>
      <c r="Q19" s="57">
        <f t="shared" si="19"/>
        <v>3.1120307627302991E-4</v>
      </c>
      <c r="R19" s="57">
        <f t="shared" si="19"/>
        <v>0</v>
      </c>
      <c r="S19" s="57">
        <f t="shared" si="19"/>
        <v>0</v>
      </c>
      <c r="T19" s="57">
        <f t="shared" si="19"/>
        <v>0</v>
      </c>
      <c r="U19" s="57">
        <f t="shared" si="19"/>
        <v>3.8739203665332959E-4</v>
      </c>
      <c r="V19" s="57">
        <f t="shared" si="19"/>
        <v>0</v>
      </c>
      <c r="W19" s="57">
        <f t="shared" si="19"/>
        <v>0</v>
      </c>
      <c r="X19" s="57">
        <f t="shared" si="19"/>
        <v>0</v>
      </c>
      <c r="Y19" s="57">
        <f t="shared" si="19"/>
        <v>6.0089937041359152E-4</v>
      </c>
      <c r="Z19" s="57">
        <f t="shared" si="19"/>
        <v>0</v>
      </c>
      <c r="AA19" s="57">
        <f t="shared" si="19"/>
        <v>0</v>
      </c>
      <c r="AB19" s="57">
        <f t="shared" si="19"/>
        <v>0</v>
      </c>
      <c r="AC19" s="57">
        <f t="shared" si="19"/>
        <v>6.5690712372909227E-4</v>
      </c>
      <c r="AD19" s="57">
        <f t="shared" si="19"/>
        <v>0</v>
      </c>
      <c r="AE19" s="57">
        <f t="shared" si="19"/>
        <v>0</v>
      </c>
      <c r="AF19" s="57">
        <f t="shared" si="19"/>
        <v>0</v>
      </c>
      <c r="AG19" s="57">
        <f t="shared" si="19"/>
        <v>1.5057217964174893E-4</v>
      </c>
      <c r="AH19" s="57">
        <f t="shared" si="19"/>
        <v>0</v>
      </c>
      <c r="AI19" s="57">
        <f t="shared" si="19"/>
        <v>0</v>
      </c>
      <c r="AJ19" s="57">
        <f t="shared" si="19"/>
        <v>0</v>
      </c>
      <c r="AK19" s="57">
        <f t="shared" si="19"/>
        <v>1.2824569025708242E-3</v>
      </c>
      <c r="AL19" s="57">
        <f t="shared" si="19"/>
        <v>0</v>
      </c>
      <c r="AM19" s="57">
        <f t="shared" si="19"/>
        <v>0</v>
      </c>
      <c r="AN19" s="57">
        <f t="shared" si="19"/>
        <v>0</v>
      </c>
      <c r="AO19" s="57" t="e">
        <f t="shared" si="19"/>
        <v>#DIV/0!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c r="A20" s="142" t="s">
        <v>372</v>
      </c>
      <c r="E20" s="26">
        <f>股权价值增加表!E13-股权价值增加表!E14</f>
        <v>-48847227.350000001</v>
      </c>
      <c r="F20" s="26">
        <f>股权价值增加表!F13-股权价值增加表!F14</f>
        <v>-14955839.5</v>
      </c>
      <c r="G20" s="26">
        <f>股权价值增加表!G13-股权价值增加表!G14</f>
        <v>-3700007.84</v>
      </c>
      <c r="H20" s="26">
        <f>股权价值增加表!H13-股权价值增加表!H14</f>
        <v>-1173679.92</v>
      </c>
      <c r="I20" s="26">
        <f>股权价值增加表!I13-股权价值增加表!I14</f>
        <v>11617725.660000002</v>
      </c>
      <c r="J20" s="26">
        <f>股权价值增加表!J13-股权价值增加表!J14</f>
        <v>5088380.83</v>
      </c>
      <c r="K20" s="26">
        <f>股权价值增加表!K13-股权价值增加表!K14</f>
        <v>1636467.6399999997</v>
      </c>
      <c r="L20" s="26">
        <f>股权价值增加表!L13-股权价值增加表!L14</f>
        <v>-2392693.0499999998</v>
      </c>
      <c r="M20" s="26">
        <f>股权价值增加表!M13-股权价值增加表!M14</f>
        <v>-2700690.4600000009</v>
      </c>
      <c r="N20" s="26">
        <f>股权价值增加表!N13-股权价值增加表!N14</f>
        <v>10685630.240000002</v>
      </c>
      <c r="O20" s="26">
        <f>股权价值增加表!O13-股权价值增加表!O14</f>
        <v>18788707.440000001</v>
      </c>
      <c r="P20" s="26">
        <f>股权价值增加表!P13-股权价值增加表!P14</f>
        <v>18033175.110000003</v>
      </c>
      <c r="Q20" s="26">
        <f>股权价值增加表!Q13-股权价值增加表!Q14</f>
        <v>19424583.359999999</v>
      </c>
      <c r="R20" s="26">
        <f>股权价值增加表!R13-股权价值增加表!R14</f>
        <v>19221041.120000001</v>
      </c>
      <c r="S20" s="26">
        <f>股权价值增加表!S13-股权价值增加表!S14</f>
        <v>18154671.090000004</v>
      </c>
      <c r="T20" s="26">
        <f>股权价值增加表!T13-股权价值增加表!T14</f>
        <v>4627874.5299999993</v>
      </c>
      <c r="U20" s="26">
        <f>股权价值增加表!U13-股权价值增加表!U14</f>
        <v>37571922.559999995</v>
      </c>
      <c r="V20" s="26">
        <f>股权价值增加表!V13-股权价值增加表!V14</f>
        <v>29194769.539999999</v>
      </c>
      <c r="W20" s="26">
        <f>股权价值增加表!W13-股权价值增加表!W14</f>
        <v>28527281.450000003</v>
      </c>
      <c r="X20" s="26">
        <f>股权价值增加表!X13-股权价值增加表!X14</f>
        <v>27660063.199999999</v>
      </c>
      <c r="Y20" s="26">
        <f>股权价值增加表!Y13-股权价值增加表!Y14</f>
        <v>40754262.420000002</v>
      </c>
      <c r="Z20" s="26">
        <f>股权价值增加表!Z13-股权价值增加表!Z14</f>
        <v>41300241.910000004</v>
      </c>
      <c r="AA20" s="26">
        <f>股权价值增加表!AA13-股权价值增加表!AA14</f>
        <v>41157434.109999999</v>
      </c>
      <c r="AB20" s="26">
        <f>股权价值增加表!AB13-股权价值增加表!AB14</f>
        <v>26957042.66</v>
      </c>
      <c r="AC20" s="26">
        <f>股权价值增加表!AC13-股权价值增加表!AC14</f>
        <v>16724094.57</v>
      </c>
      <c r="AD20" s="26">
        <f>股权价值增加表!AD13-股权价值增加表!AD14</f>
        <v>18197123.32</v>
      </c>
      <c r="AE20" s="26">
        <f>股权价值增加表!AE13-股权价值增加表!AE14</f>
        <v>17737645.059999999</v>
      </c>
      <c r="AF20" s="26">
        <f>股权价值增加表!AF13-股权价值增加表!AF14</f>
        <v>18790946.030000001</v>
      </c>
      <c r="AG20" s="26">
        <f>股权价值增加表!AG13-股权价值增加表!AG14</f>
        <v>-10634602.470000001</v>
      </c>
      <c r="AH20" s="26">
        <f>股权价值增加表!AH13-股权价值增加表!AH14</f>
        <v>1474509.6099999999</v>
      </c>
      <c r="AI20" s="26">
        <f>股权价值增加表!AI13-股权价值增加表!AI14</f>
        <v>1232734.4000000001</v>
      </c>
      <c r="AJ20" s="26">
        <f>股权价值增加表!AJ13-股权价值增加表!AJ14</f>
        <v>1007675</v>
      </c>
      <c r="AK20" s="26">
        <f>股权价值增加表!AK13-股权价值增加表!AK14</f>
        <v>934074.93000000017</v>
      </c>
      <c r="AL20" s="26">
        <f>股权价值增加表!AL13-股权价值增加表!AL14</f>
        <v>-179412.13999999996</v>
      </c>
      <c r="AM20" s="26">
        <f>股权价值增加表!AM13-股权价值增加表!AM14</f>
        <v>-182924.52000000002</v>
      </c>
      <c r="AN20" s="26">
        <f>股权价值增加表!AN13-股权价值增加表!AN14</f>
        <v>-787914.28</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373</v>
      </c>
      <c r="E21" s="57">
        <f>E20/E2</f>
        <v>-1.6154085203242591E-2</v>
      </c>
      <c r="F21" s="57">
        <f t="shared" ref="F21:BQ21" si="21">F20/F2</f>
        <v>-6.4622871828527899E-3</v>
      </c>
      <c r="G21" s="57">
        <f t="shared" si="21"/>
        <v>-2.6568579776520417E-3</v>
      </c>
      <c r="H21" s="57">
        <f t="shared" si="21"/>
        <v>-1.7477539852393908E-3</v>
      </c>
      <c r="I21" s="57">
        <f t="shared" si="21"/>
        <v>4.3936157163816398E-3</v>
      </c>
      <c r="J21" s="57">
        <f t="shared" si="21"/>
        <v>2.5856417691880284E-3</v>
      </c>
      <c r="K21" s="57">
        <f t="shared" si="21"/>
        <v>1.3797081449037438E-3</v>
      </c>
      <c r="L21" s="57">
        <f t="shared" si="21"/>
        <v>-4.1750273099359298E-3</v>
      </c>
      <c r="M21" s="57">
        <f t="shared" si="21"/>
        <v>-1.5937847027972002E-3</v>
      </c>
      <c r="N21" s="57">
        <f t="shared" si="21"/>
        <v>9.0033422987600732E-3</v>
      </c>
      <c r="O21" s="57">
        <f t="shared" si="21"/>
        <v>3.2784525307667456E-2</v>
      </c>
      <c r="P21" s="57">
        <f t="shared" si="21"/>
        <v>8.3841270858346237E-2</v>
      </c>
      <c r="Q21" s="57">
        <f t="shared" si="21"/>
        <v>2.0772308824273049E-2</v>
      </c>
      <c r="R21" s="57">
        <f t="shared" si="21"/>
        <v>2.6804206199629435E-2</v>
      </c>
      <c r="S21" s="57">
        <f t="shared" si="21"/>
        <v>4.6466764521560552E-2</v>
      </c>
      <c r="T21" s="57">
        <f t="shared" si="21"/>
        <v>3.3982808769996938E-2</v>
      </c>
      <c r="U21" s="57">
        <f t="shared" si="21"/>
        <v>5.5357366279929654E-2</v>
      </c>
      <c r="V21" s="57">
        <f t="shared" si="21"/>
        <v>5.9212704057624257E-2</v>
      </c>
      <c r="W21" s="57">
        <f t="shared" si="21"/>
        <v>0.1083610028789643</v>
      </c>
      <c r="X21" s="57">
        <f t="shared" si="21"/>
        <v>0.31511184260663316</v>
      </c>
      <c r="Y21" s="57">
        <f t="shared" si="21"/>
        <v>6.9527887671133604E-2</v>
      </c>
      <c r="Z21" s="57">
        <f t="shared" si="21"/>
        <v>9.2014513925979757E-2</v>
      </c>
      <c r="AA21" s="57">
        <f t="shared" si="21"/>
        <v>0.17174596002193174</v>
      </c>
      <c r="AB21" s="57">
        <f t="shared" si="21"/>
        <v>0.38035475599922203</v>
      </c>
      <c r="AC21" s="57">
        <f t="shared" si="21"/>
        <v>3.314772653569481E-2</v>
      </c>
      <c r="AD21" s="57">
        <f t="shared" si="21"/>
        <v>4.6902696402891311E-2</v>
      </c>
      <c r="AE21" s="57">
        <f t="shared" si="21"/>
        <v>8.3690358547368504E-2</v>
      </c>
      <c r="AF21" s="57">
        <f t="shared" si="21"/>
        <v>0.33615306348932256</v>
      </c>
      <c r="AG21" s="57">
        <f t="shared" si="21"/>
        <v>-2.3911058292805411E-2</v>
      </c>
      <c r="AH21" s="57">
        <f t="shared" si="21"/>
        <v>4.3123006028301112E-3</v>
      </c>
      <c r="AI21" s="57">
        <f t="shared" si="21"/>
        <v>6.7904187422371861E-3</v>
      </c>
      <c r="AJ21" s="57">
        <f t="shared" si="21"/>
        <v>2.1655190958458869E-2</v>
      </c>
      <c r="AK21" s="57">
        <f t="shared" si="21"/>
        <v>3.4178209703911925E-3</v>
      </c>
      <c r="AL21" s="57">
        <f t="shared" si="21"/>
        <v>-8.7261442728248919E-4</v>
      </c>
      <c r="AM21" s="57">
        <f t="shared" si="21"/>
        <v>-9.2520972721394788E-4</v>
      </c>
      <c r="AN21" s="57">
        <f t="shared" si="21"/>
        <v>-6.5104240267431198E-3</v>
      </c>
      <c r="AO21" s="57" t="e">
        <f t="shared" si="21"/>
        <v>#DIV/0!</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57" customFormat="1">
      <c r="A22" s="20" t="s">
        <v>374</v>
      </c>
      <c r="E22" s="57">
        <f>E11+E13+E15+E17+E19+E21</f>
        <v>0.17553027718376724</v>
      </c>
      <c r="F22" s="57">
        <f t="shared" ref="F22:BQ22" si="23">F11+F13+F15+F17+F19+F21</f>
        <v>0.16890688128229958</v>
      </c>
      <c r="G22" s="57">
        <f t="shared" si="23"/>
        <v>0.18265850190662208</v>
      </c>
      <c r="H22" s="57">
        <f t="shared" si="23"/>
        <v>0.17439556404509518</v>
      </c>
      <c r="I22" s="57">
        <f t="shared" si="23"/>
        <v>0.1875785473604405</v>
      </c>
      <c r="J22" s="57">
        <f t="shared" si="23"/>
        <v>0.16738266062020324</v>
      </c>
      <c r="K22" s="57">
        <f t="shared" si="23"/>
        <v>0.17625668920412907</v>
      </c>
      <c r="L22" s="57">
        <f t="shared" si="23"/>
        <v>0.17040104601432124</v>
      </c>
      <c r="M22" s="57">
        <f t="shared" si="23"/>
        <v>0.16926842034670025</v>
      </c>
      <c r="N22" s="57">
        <f t="shared" si="23"/>
        <v>0.1520988347921822</v>
      </c>
      <c r="O22" s="57">
        <f t="shared" si="23"/>
        <v>0.1711081782522452</v>
      </c>
      <c r="P22" s="57">
        <f t="shared" si="23"/>
        <v>0.25744668056385211</v>
      </c>
      <c r="Q22" s="57">
        <f t="shared" si="23"/>
        <v>0.20848502143069514</v>
      </c>
      <c r="R22" s="57">
        <f t="shared" si="23"/>
        <v>0.21806874561154727</v>
      </c>
      <c r="S22" s="57">
        <f t="shared" si="23"/>
        <v>0.24090067070611526</v>
      </c>
      <c r="T22" s="57">
        <f t="shared" si="23"/>
        <v>0.26990835251510514</v>
      </c>
      <c r="U22" s="57">
        <f t="shared" si="23"/>
        <v>0.24045002779867769</v>
      </c>
      <c r="V22" s="57">
        <f t="shared" si="23"/>
        <v>0.23102472887131847</v>
      </c>
      <c r="W22" s="57">
        <f t="shared" si="23"/>
        <v>0.29653859545822436</v>
      </c>
      <c r="X22" s="57">
        <f t="shared" si="23"/>
        <v>0.56616350253868908</v>
      </c>
      <c r="Y22" s="57">
        <f t="shared" si="23"/>
        <v>0.27840283039578517</v>
      </c>
      <c r="Z22" s="57">
        <f t="shared" si="23"/>
        <v>0.28132689381055531</v>
      </c>
      <c r="AA22" s="57">
        <f t="shared" si="23"/>
        <v>0.36810914880520429</v>
      </c>
      <c r="AB22" s="57">
        <f t="shared" si="23"/>
        <v>0.63640769496279637</v>
      </c>
      <c r="AC22" s="57">
        <f t="shared" si="23"/>
        <v>0.25526090450874311</v>
      </c>
      <c r="AD22" s="57">
        <f t="shared" si="23"/>
        <v>0.23869200584659334</v>
      </c>
      <c r="AE22" s="57">
        <f t="shared" si="23"/>
        <v>0.2979115350366236</v>
      </c>
      <c r="AF22" s="57">
        <f t="shared" si="23"/>
        <v>0.65718331285103249</v>
      </c>
      <c r="AG22" s="57">
        <f t="shared" si="23"/>
        <v>0.17131061550813945</v>
      </c>
      <c r="AH22" s="57">
        <f t="shared" si="23"/>
        <v>0.17609295882104778</v>
      </c>
      <c r="AI22" s="57">
        <f t="shared" si="23"/>
        <v>0.18742483688013545</v>
      </c>
      <c r="AJ22" s="57">
        <f t="shared" si="23"/>
        <v>0.3413395998241357</v>
      </c>
      <c r="AK22" s="57">
        <f t="shared" si="23"/>
        <v>0.21633933025514818</v>
      </c>
      <c r="AL22" s="57">
        <f t="shared" si="23"/>
        <v>0.20583877922687838</v>
      </c>
      <c r="AM22" s="57">
        <f t="shared" si="23"/>
        <v>0.2420810460304485</v>
      </c>
      <c r="AN22" s="57">
        <f t="shared" si="23"/>
        <v>0.23601206001149466</v>
      </c>
      <c r="AO22" s="57" t="e">
        <f t="shared" si="23"/>
        <v>#DIV/0!</v>
      </c>
      <c r="AP22" s="57" t="e">
        <f t="shared" si="23"/>
        <v>#DIV/0!</v>
      </c>
      <c r="AQ22" s="57" t="e">
        <f t="shared" si="23"/>
        <v>#DIV/0!</v>
      </c>
      <c r="AR22" s="57" t="e">
        <f t="shared" si="23"/>
        <v>#DIV/0!</v>
      </c>
      <c r="AS22" s="57" t="e">
        <f t="shared" si="23"/>
        <v>#DIV/0!</v>
      </c>
      <c r="AT22" s="57" t="e">
        <f t="shared" si="23"/>
        <v>#DIV/0!</v>
      </c>
      <c r="AU22" s="57" t="e">
        <f t="shared" si="23"/>
        <v>#DIV/0!</v>
      </c>
      <c r="AV22" s="57" t="e">
        <f t="shared" si="23"/>
        <v>#DIV/0!</v>
      </c>
      <c r="AW22" s="57" t="e">
        <f t="shared" si="23"/>
        <v>#DIV/0!</v>
      </c>
      <c r="AX22" s="57" t="e">
        <f t="shared" si="23"/>
        <v>#DIV/0!</v>
      </c>
      <c r="AY22" s="57" t="e">
        <f t="shared" si="23"/>
        <v>#DIV/0!</v>
      </c>
      <c r="AZ22" s="57" t="e">
        <f t="shared" si="23"/>
        <v>#DIV/0!</v>
      </c>
      <c r="BA22" s="57" t="e">
        <f t="shared" si="23"/>
        <v>#DIV/0!</v>
      </c>
      <c r="BB22" s="57" t="e">
        <f t="shared" si="23"/>
        <v>#DIV/0!</v>
      </c>
      <c r="BC22" s="57" t="e">
        <f t="shared" si="23"/>
        <v>#DIV/0!</v>
      </c>
      <c r="BD22" s="57" t="e">
        <f t="shared" si="23"/>
        <v>#DIV/0!</v>
      </c>
      <c r="BE22" s="57" t="e">
        <f t="shared" si="23"/>
        <v>#DIV/0!</v>
      </c>
      <c r="BF22" s="57" t="e">
        <f t="shared" si="23"/>
        <v>#DIV/0!</v>
      </c>
      <c r="BG22" s="57" t="e">
        <f t="shared" si="23"/>
        <v>#DIV/0!</v>
      </c>
      <c r="BH22" s="57" t="e">
        <f t="shared" si="23"/>
        <v>#DIV/0!</v>
      </c>
      <c r="BI22" s="57" t="e">
        <f t="shared" si="23"/>
        <v>#DIV/0!</v>
      </c>
      <c r="BJ22" s="57" t="e">
        <f t="shared" si="23"/>
        <v>#DIV/0!</v>
      </c>
      <c r="BK22" s="57" t="e">
        <f t="shared" si="23"/>
        <v>#DIV/0!</v>
      </c>
      <c r="BL22" s="57" t="e">
        <f t="shared" si="23"/>
        <v>#DIV/0!</v>
      </c>
      <c r="BM22" s="57" t="e">
        <f t="shared" si="23"/>
        <v>#DIV/0!</v>
      </c>
      <c r="BN22" s="57" t="e">
        <f t="shared" si="23"/>
        <v>#DIV/0!</v>
      </c>
      <c r="BO22" s="57" t="e">
        <f t="shared" si="23"/>
        <v>#DIV/0!</v>
      </c>
      <c r="BP22" s="57" t="e">
        <f t="shared" si="23"/>
        <v>#DIV/0!</v>
      </c>
      <c r="BQ22" s="57" t="e">
        <f t="shared" si="23"/>
        <v>#DIV/0!</v>
      </c>
      <c r="BR22" s="57" t="e">
        <f t="shared" ref="BR22:CJ22" si="24">BR11+BR13+BR15+BR17+BR19+BR21</f>
        <v>#DIV/0!</v>
      </c>
      <c r="BS22" s="57" t="e">
        <f t="shared" si="24"/>
        <v>#DIV/0!</v>
      </c>
      <c r="BT22" s="57" t="e">
        <f t="shared" si="24"/>
        <v>#DIV/0!</v>
      </c>
      <c r="BU22" s="57" t="e">
        <f t="shared" si="24"/>
        <v>#DIV/0!</v>
      </c>
      <c r="BV22" s="57" t="e">
        <f t="shared" si="24"/>
        <v>#DIV/0!</v>
      </c>
      <c r="BW22" s="57" t="e">
        <f t="shared" si="24"/>
        <v>#DIV/0!</v>
      </c>
      <c r="BX22" s="57" t="e">
        <f t="shared" si="24"/>
        <v>#DIV/0!</v>
      </c>
      <c r="BY22" s="57" t="e">
        <f t="shared" si="24"/>
        <v>#DIV/0!</v>
      </c>
      <c r="BZ22" s="57" t="e">
        <f t="shared" si="24"/>
        <v>#DIV/0!</v>
      </c>
      <c r="CA22" s="57" t="e">
        <f t="shared" si="24"/>
        <v>#DIV/0!</v>
      </c>
      <c r="CB22" s="57" t="e">
        <f t="shared" si="24"/>
        <v>#DIV/0!</v>
      </c>
      <c r="CC22" s="57" t="e">
        <f t="shared" si="24"/>
        <v>#DIV/0!</v>
      </c>
      <c r="CD22" s="57" t="e">
        <f t="shared" si="24"/>
        <v>#DIV/0!</v>
      </c>
      <c r="CE22" s="57" t="e">
        <f t="shared" si="24"/>
        <v>#DIV/0!</v>
      </c>
      <c r="CF22" s="57" t="e">
        <f t="shared" si="24"/>
        <v>#DIV/0!</v>
      </c>
      <c r="CG22" s="57" t="e">
        <f t="shared" si="24"/>
        <v>#DIV/0!</v>
      </c>
      <c r="CH22" s="57" t="e">
        <f t="shared" si="24"/>
        <v>#DIV/0!</v>
      </c>
      <c r="CI22" s="57" t="e">
        <f t="shared" si="24"/>
        <v>#DIV/0!</v>
      </c>
      <c r="CJ22" s="57" t="e">
        <f t="shared" si="24"/>
        <v>#DIV/0!</v>
      </c>
    </row>
    <row r="23" spans="1:89" s="27" customFormat="1">
      <c r="A23" s="142" t="s">
        <v>375</v>
      </c>
      <c r="E23" s="27">
        <f>股权价值增加表!E17</f>
        <v>1054496376.0478776</v>
      </c>
      <c r="F23" s="27">
        <f>股权价值增加表!F17</f>
        <v>913574227.50541258</v>
      </c>
      <c r="G23" s="27">
        <f>股权价值增加表!G17</f>
        <v>522600774.1934979</v>
      </c>
      <c r="H23" s="27">
        <f>股权价值增加表!H17</f>
        <v>241194023.97522348</v>
      </c>
      <c r="I23" s="27">
        <f>股权价值增加表!I17</f>
        <v>912636478.21296334</v>
      </c>
      <c r="J23" s="27">
        <f>股权价值增加表!J17</f>
        <v>779886136.62647319</v>
      </c>
      <c r="K23" s="27">
        <f>股权价值增加表!K17</f>
        <v>438923566.75196087</v>
      </c>
      <c r="L23" s="27">
        <f>股权价值增加表!L17</f>
        <v>196138052.49942321</v>
      </c>
      <c r="M23" s="27">
        <f>股权价值增加表!M17</f>
        <v>641351879.84781849</v>
      </c>
      <c r="N23" s="27">
        <f>股权价值增加表!N17</f>
        <v>546320489.74872482</v>
      </c>
      <c r="O23" s="27">
        <f>股权价值增加表!O17</f>
        <v>274675989.61756432</v>
      </c>
      <c r="P23" s="27">
        <f>股权价值增加表!P17</f>
        <v>93492532.280800119</v>
      </c>
      <c r="Q23" s="27">
        <f>股权价值增加表!Q17</f>
        <v>350333771.64582908</v>
      </c>
      <c r="R23" s="27">
        <f>股权价值增加表!R17</f>
        <v>309679469.06292176</v>
      </c>
      <c r="S23" s="27">
        <f>股权价值增加表!S17</f>
        <v>167305580.45541981</v>
      </c>
      <c r="T23" s="27">
        <f>股权价值增加表!T17</f>
        <v>47186277.66150979</v>
      </c>
      <c r="U23" s="27">
        <f>股权价值增加表!U17</f>
        <v>289565708.56036067</v>
      </c>
      <c r="V23" s="27">
        <f>股权价值增加表!V17</f>
        <v>234417130.96941888</v>
      </c>
      <c r="W23" s="27">
        <f>股权价值增加表!W17</f>
        <v>125410104.93300758</v>
      </c>
      <c r="X23" s="27">
        <f>股权价值增加表!X17</f>
        <v>43810895.712946504</v>
      </c>
      <c r="Y23" s="27">
        <f>股权价值增加表!Y17</f>
        <v>245357238.74430251</v>
      </c>
      <c r="Z23" s="27">
        <f>股权价值增加表!Z17</f>
        <v>209975962.276366</v>
      </c>
      <c r="AA23" s="27">
        <f>股权价值增加表!AA17</f>
        <v>122701800.89327061</v>
      </c>
      <c r="AB23" s="27">
        <f>股权价值增加表!AB17</f>
        <v>38481693.902749859</v>
      </c>
      <c r="AC23" s="27">
        <f>股权价值增加表!AC17</f>
        <v>212054096.50698084</v>
      </c>
      <c r="AD23" s="27">
        <f>股权价值增加表!AD17</f>
        <v>183812335.0945825</v>
      </c>
      <c r="AE23" s="27">
        <f>股权价值增加表!AE17</f>
        <v>100241916.532438</v>
      </c>
      <c r="AF23" s="27">
        <f>股权价值增加表!AF17</f>
        <v>25444609.00595757</v>
      </c>
      <c r="AG23" s="27">
        <f>股权价值增加表!AG17</f>
        <v>181170664.18371159</v>
      </c>
      <c r="AH23" s="27">
        <f>股权价值增加表!AH17</f>
        <v>157277704.6975846</v>
      </c>
      <c r="AI23" s="27">
        <f>股权价值增加表!AI17</f>
        <v>80138775.990062326</v>
      </c>
      <c r="AJ23" s="27">
        <f>股权价值增加表!AJ17</f>
        <v>10598662.924095765</v>
      </c>
      <c r="AK23" s="27">
        <f>股权价值增加表!AK17</f>
        <v>100665203.09754454</v>
      </c>
      <c r="AL23" s="27">
        <f>股权价值增加表!AL17</f>
        <v>82047080.500544176</v>
      </c>
      <c r="AM23" s="27">
        <f>股权价值增加表!AM17</f>
        <v>76188930.495913118</v>
      </c>
      <c r="AN23" s="27">
        <f>股权价值增加表!AN17</f>
        <v>51867249.948598199</v>
      </c>
      <c r="AO23" s="27">
        <f>股权价值增加表!AO17</f>
        <v>-286174.01</v>
      </c>
      <c r="AP23" s="27">
        <f>股权价值增加表!AP17</f>
        <v>0</v>
      </c>
      <c r="AQ23" s="27">
        <f>股权价值增加表!AQ17</f>
        <v>0</v>
      </c>
      <c r="AR23" s="27">
        <f>股权价值增加表!AR17</f>
        <v>0</v>
      </c>
      <c r="AS23" s="27" t="e">
        <f>股权价值增加表!AS17</f>
        <v>#DIV/0!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c r="A24" s="20" t="s">
        <v>376</v>
      </c>
      <c r="E24" s="57">
        <f>E23/E2</f>
        <v>0.34872858152486225</v>
      </c>
      <c r="F24" s="57">
        <f t="shared" ref="F24:BQ24" si="25">F23/F2</f>
        <v>0.39474741762191723</v>
      </c>
      <c r="G24" s="57">
        <f t="shared" si="25"/>
        <v>0.37526299837330296</v>
      </c>
      <c r="H24" s="57">
        <f t="shared" si="25"/>
        <v>0.35916761412994269</v>
      </c>
      <c r="I24" s="57">
        <f t="shared" si="25"/>
        <v>0.34514276643881991</v>
      </c>
      <c r="J24" s="57">
        <f t="shared" si="25"/>
        <v>0.39629623596237207</v>
      </c>
      <c r="K24" s="57">
        <f t="shared" si="25"/>
        <v>0.37005707001812921</v>
      </c>
      <c r="L24" s="57">
        <f t="shared" si="25"/>
        <v>0.34224269832803628</v>
      </c>
      <c r="M24" s="57">
        <f t="shared" si="25"/>
        <v>0.37848721664002943</v>
      </c>
      <c r="N24" s="57">
        <f t="shared" si="25"/>
        <v>0.46031074101942832</v>
      </c>
      <c r="O24" s="57">
        <f t="shared" si="25"/>
        <v>0.47928373794645873</v>
      </c>
      <c r="P24" s="57">
        <f t="shared" si="25"/>
        <v>0.43467291114145012</v>
      </c>
      <c r="Q24" s="57">
        <f t="shared" si="25"/>
        <v>0.37464079209982681</v>
      </c>
      <c r="R24" s="57">
        <f t="shared" si="25"/>
        <v>0.43185550110067705</v>
      </c>
      <c r="S24" s="57">
        <f t="shared" si="25"/>
        <v>0.42821756294153795</v>
      </c>
      <c r="T24" s="57">
        <f t="shared" si="25"/>
        <v>0.3464921617784365</v>
      </c>
      <c r="U24" s="57">
        <f t="shared" si="25"/>
        <v>0.42663760326038663</v>
      </c>
      <c r="V24" s="57">
        <f t="shared" si="25"/>
        <v>0.47544380109292506</v>
      </c>
      <c r="W24" s="57">
        <f t="shared" si="25"/>
        <v>0.47637082999007069</v>
      </c>
      <c r="X24" s="57">
        <f t="shared" si="25"/>
        <v>0.49910703292802377</v>
      </c>
      <c r="Y24" s="57">
        <f t="shared" si="25"/>
        <v>0.41858616796709958</v>
      </c>
      <c r="Z24" s="57">
        <f t="shared" si="25"/>
        <v>0.46781411467523476</v>
      </c>
      <c r="AA24" s="57">
        <f t="shared" si="25"/>
        <v>0.51202265268802205</v>
      </c>
      <c r="AB24" s="57">
        <f t="shared" si="25"/>
        <v>0.5429636877985774</v>
      </c>
      <c r="AC24" s="57">
        <f t="shared" si="25"/>
        <v>0.42029846054543313</v>
      </c>
      <c r="AD24" s="57">
        <f t="shared" si="25"/>
        <v>0.47377236480956741</v>
      </c>
      <c r="AE24" s="57">
        <f t="shared" si="25"/>
        <v>0.47296481058772089</v>
      </c>
      <c r="AF24" s="57">
        <f t="shared" si="25"/>
        <v>0.45518108843403682</v>
      </c>
      <c r="AG24" s="57">
        <f t="shared" si="25"/>
        <v>0.40734783688092113</v>
      </c>
      <c r="AH24" s="57">
        <f t="shared" si="25"/>
        <v>0.45996902033017628</v>
      </c>
      <c r="AI24" s="57">
        <f t="shared" si="25"/>
        <v>0.44143803114674712</v>
      </c>
      <c r="AJ24" s="57">
        <f t="shared" si="25"/>
        <v>0.22776795050550211</v>
      </c>
      <c r="AK24" s="57">
        <f t="shared" si="25"/>
        <v>0.36833837531157815</v>
      </c>
      <c r="AL24" s="57">
        <f t="shared" si="25"/>
        <v>0.39905586188973979</v>
      </c>
      <c r="AM24" s="57">
        <f t="shared" si="25"/>
        <v>0.38535424119656675</v>
      </c>
      <c r="AN24" s="57">
        <f t="shared" si="25"/>
        <v>0.4285717353243611</v>
      </c>
      <c r="AO24" s="57" t="e">
        <f t="shared" si="25"/>
        <v>#DIV/0!</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108.75" customHeight="1" thickBot="1">
      <c r="A25" s="210" t="s">
        <v>650</v>
      </c>
      <c r="B25" s="211"/>
      <c r="C25" s="211"/>
      <c r="D25" s="211"/>
      <c r="E25" s="211"/>
      <c r="F25" s="211"/>
      <c r="G25" s="211"/>
      <c r="H25" s="211"/>
      <c r="I25" s="211"/>
      <c r="J25" s="211"/>
      <c r="K25" s="211"/>
      <c r="L25" s="211"/>
      <c r="M25" s="211"/>
      <c r="N25" s="211"/>
      <c r="O25" s="211"/>
      <c r="P25" s="211"/>
      <c r="Q25" s="211"/>
      <c r="R25" s="211"/>
      <c r="S25" s="211"/>
      <c r="T25" s="211"/>
      <c r="U25" s="211"/>
      <c r="V25" s="211"/>
      <c r="W25" s="211"/>
      <c r="X25" s="211"/>
      <c r="Y25" s="211"/>
      <c r="Z25" s="211"/>
      <c r="AA25" s="211"/>
      <c r="AB25" s="211"/>
      <c r="AC25" s="211"/>
      <c r="AD25" s="211"/>
      <c r="AE25" s="211"/>
      <c r="AF25" s="211"/>
      <c r="AG25" s="211"/>
    </row>
    <row r="26" spans="1:89" s="63" customFormat="1" ht="14.25" thickBot="1">
      <c r="A26" s="168" t="s">
        <v>609</v>
      </c>
      <c r="B26" s="169"/>
      <c r="C26" s="169"/>
      <c r="D26" s="169"/>
      <c r="E26" s="170">
        <f>POWER(E2/Y2,1/6)-1</f>
        <v>0.31448991254950576</v>
      </c>
    </row>
    <row r="27" spans="1:89" s="26" customFormat="1">
      <c r="A27" s="20" t="s">
        <v>382</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39813</v>
      </c>
      <c r="AN27" s="1">
        <v>39447</v>
      </c>
      <c r="AO27" s="1">
        <v>25569</v>
      </c>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c r="A28" s="17" t="s">
        <v>378</v>
      </c>
      <c r="E28" s="26">
        <f>股权价值增加表!E15</f>
        <v>1282340063.0100005</v>
      </c>
      <c r="F28" s="26">
        <f>股权价值增加表!F15</f>
        <v>1107763129.5900002</v>
      </c>
      <c r="G28" s="26">
        <f>股权价值增加表!G15</f>
        <v>624467155.54000008</v>
      </c>
      <c r="H28" s="26">
        <f>股权价值增加表!H15</f>
        <v>293276064.94999987</v>
      </c>
      <c r="I28" s="26">
        <f>股权价值增加表!I15</f>
        <v>1157276516.6200001</v>
      </c>
      <c r="J28" s="26">
        <f>股权价值增加表!J15</f>
        <v>982532260.31000018</v>
      </c>
      <c r="K28" s="26">
        <f>股权价值增加表!K15</f>
        <v>552827937.34000003</v>
      </c>
      <c r="L28" s="26">
        <f>股权价值增加表!L15</f>
        <v>252452956.5500001</v>
      </c>
      <c r="M28" s="26">
        <f>股权价值增加表!M15</f>
        <v>820217531.16000009</v>
      </c>
      <c r="N28" s="26">
        <f>股权价值增加表!N15</f>
        <v>707091053.57000005</v>
      </c>
      <c r="O28" s="26">
        <f>股权价值增加表!O15</f>
        <v>357230730.12000006</v>
      </c>
      <c r="P28" s="26">
        <f>股权价值增加表!P15</f>
        <v>119950114.22000001</v>
      </c>
      <c r="Q28" s="26">
        <f>股权价值增加表!Q15</f>
        <v>472123175.32999998</v>
      </c>
      <c r="R28" s="26">
        <f>股权价值增加表!R15</f>
        <v>413034480.15999997</v>
      </c>
      <c r="S28" s="26">
        <f>股权价值增加表!S15</f>
        <v>225296384.28</v>
      </c>
      <c r="T28" s="26">
        <f>股权价值增加表!T15</f>
        <v>62853379.790000007</v>
      </c>
      <c r="U28" s="26">
        <f>股权价值增加表!U15</f>
        <v>392533541.15000004</v>
      </c>
      <c r="V28" s="26">
        <f>股权价值增加表!V15</f>
        <v>312269895.43000001</v>
      </c>
      <c r="W28" s="26">
        <f>股权价值增加表!W15</f>
        <v>166998055.48999998</v>
      </c>
      <c r="X28" s="26">
        <f>股权价值增加表!X15</f>
        <v>58944771.150000006</v>
      </c>
      <c r="Y28" s="26">
        <f>股权价值增加表!Y15</f>
        <v>326598646.01999998</v>
      </c>
      <c r="Z28" s="26">
        <f>股权价值增加表!Z15</f>
        <v>280681854.79000002</v>
      </c>
      <c r="AA28" s="26">
        <f>股权价值增加表!AA15</f>
        <v>163962968.34</v>
      </c>
      <c r="AB28" s="26">
        <f>股权价值增加表!AB15</f>
        <v>51548096.050000012</v>
      </c>
      <c r="AC28" s="26">
        <f>股权价值增加表!AC15</f>
        <v>283914984.06</v>
      </c>
      <c r="AD28" s="26">
        <f>股权价值增加表!AD15</f>
        <v>245210445.65999997</v>
      </c>
      <c r="AE28" s="26">
        <f>股权价值增加表!AE15</f>
        <v>133765471.97000004</v>
      </c>
      <c r="AF28" s="26">
        <f>股权价值增加表!AF15</f>
        <v>36289606.020000003</v>
      </c>
      <c r="AG28" s="26">
        <f>股权价值增加表!AG15</f>
        <v>241807073.17999998</v>
      </c>
      <c r="AH28" s="26">
        <f>股权价值增加表!AH15</f>
        <v>209607793.38999999</v>
      </c>
      <c r="AI28" s="26">
        <f>股权价值增加表!AI15</f>
        <v>106767620.60000002</v>
      </c>
      <c r="AJ28" s="26">
        <f>股权价值增加表!AJ15</f>
        <v>15124199.520000001</v>
      </c>
      <c r="AK28" s="26">
        <f>股权价值增加表!AK15</f>
        <v>133897580.97999997</v>
      </c>
      <c r="AL28" s="26">
        <f>股权价值增加表!AL15</f>
        <v>108981836.08000001</v>
      </c>
      <c r="AM28" s="26">
        <f>股权价值增加表!AM15</f>
        <v>102677692.53999999</v>
      </c>
      <c r="AN28" s="26">
        <f>股权价值增加表!AN15</f>
        <v>64391311.420000002</v>
      </c>
      <c r="AO28" s="26">
        <f>股权价值增加表!AO15</f>
        <v>-286174.01</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60" t="s">
        <v>383</v>
      </c>
      <c r="E29" s="59">
        <f t="shared" ref="E29:AJ29" si="27">E28/E34</f>
        <v>0.98366140508468047</v>
      </c>
      <c r="F29" s="59">
        <f t="shared" si="27"/>
        <v>0.97228502072324974</v>
      </c>
      <c r="G29" s="59">
        <f t="shared" si="27"/>
        <v>0.96001822310596419</v>
      </c>
      <c r="H29" s="59">
        <f t="shared" si="27"/>
        <v>0.98277053284419857</v>
      </c>
      <c r="I29" s="59">
        <f t="shared" si="27"/>
        <v>0.98428290815202357</v>
      </c>
      <c r="J29" s="59">
        <f t="shared" si="27"/>
        <v>0.99550080795837248</v>
      </c>
      <c r="K29" s="59">
        <f t="shared" si="27"/>
        <v>0.99705764442696232</v>
      </c>
      <c r="L29" s="59">
        <f t="shared" si="27"/>
        <v>0.99300513375855981</v>
      </c>
      <c r="M29" s="59">
        <f t="shared" si="27"/>
        <v>0.98112913393109813</v>
      </c>
      <c r="N29" s="59">
        <f t="shared" si="27"/>
        <v>0.99888257790601875</v>
      </c>
      <c r="O29" s="59">
        <f t="shared" si="27"/>
        <v>0.99981080555234336</v>
      </c>
      <c r="P29" s="59">
        <f t="shared" si="27"/>
        <v>1.007518521989734</v>
      </c>
      <c r="Q29" s="59">
        <f t="shared" si="27"/>
        <v>0.95872380442261573</v>
      </c>
      <c r="R29" s="59">
        <f t="shared" si="27"/>
        <v>0.99124728139303309</v>
      </c>
      <c r="S29" s="59">
        <f t="shared" si="27"/>
        <v>0.99038107625697025</v>
      </c>
      <c r="T29" s="59">
        <f t="shared" si="27"/>
        <v>0.98832957587043935</v>
      </c>
      <c r="U29" s="59">
        <f t="shared" si="27"/>
        <v>0.92938602740595422</v>
      </c>
      <c r="V29" s="59">
        <f t="shared" si="27"/>
        <v>0.97880382164778579</v>
      </c>
      <c r="W29" s="59">
        <f t="shared" si="27"/>
        <v>0.97667389814773098</v>
      </c>
      <c r="X29" s="59">
        <f t="shared" si="27"/>
        <v>0.99332300596837753</v>
      </c>
      <c r="Y29" s="59">
        <f t="shared" si="27"/>
        <v>0.92040254418769962</v>
      </c>
      <c r="Z29" s="59">
        <f t="shared" si="27"/>
        <v>1</v>
      </c>
      <c r="AA29" s="59">
        <f t="shared" si="27"/>
        <v>1</v>
      </c>
      <c r="AB29" s="59">
        <f t="shared" si="27"/>
        <v>1</v>
      </c>
      <c r="AC29" s="59">
        <f t="shared" si="27"/>
        <v>0.89452116771888968</v>
      </c>
      <c r="AD29" s="59">
        <f t="shared" si="27"/>
        <v>1</v>
      </c>
      <c r="AE29" s="59">
        <f t="shared" si="27"/>
        <v>1</v>
      </c>
      <c r="AF29" s="59">
        <f t="shared" si="27"/>
        <v>1</v>
      </c>
      <c r="AG29" s="59">
        <f t="shared" si="27"/>
        <v>0.99558574192691085</v>
      </c>
      <c r="AH29" s="59">
        <f t="shared" si="27"/>
        <v>1</v>
      </c>
      <c r="AI29" s="59">
        <f t="shared" si="27"/>
        <v>1</v>
      </c>
      <c r="AJ29" s="59">
        <f t="shared" si="27"/>
        <v>1</v>
      </c>
      <c r="AK29" s="59">
        <f t="shared" ref="AK29:BP29" si="28">AK28/AK34</f>
        <v>0.97076778703828703</v>
      </c>
      <c r="AL29" s="59">
        <f t="shared" si="28"/>
        <v>0.99392203068926122</v>
      </c>
      <c r="AM29" s="59">
        <f t="shared" si="28"/>
        <v>0.99916597922468398</v>
      </c>
      <c r="AN29" s="59">
        <f t="shared" si="28"/>
        <v>0.98910779688260275</v>
      </c>
      <c r="AO29" s="59">
        <f t="shared" si="28"/>
        <v>-0.29561690371142302</v>
      </c>
      <c r="AP29" s="59" t="e">
        <f t="shared" si="28"/>
        <v>#DIV/0!</v>
      </c>
      <c r="AQ29" s="59" t="e">
        <f t="shared" si="28"/>
        <v>#DIV/0!</v>
      </c>
      <c r="AR29" s="59" t="e">
        <f t="shared" si="28"/>
        <v>#DIV/0!</v>
      </c>
      <c r="AS29" s="59" t="e">
        <f t="shared" si="28"/>
        <v>#DIV/0!</v>
      </c>
      <c r="AT29" s="59">
        <f t="shared" si="28"/>
        <v>0</v>
      </c>
      <c r="AU29" s="59">
        <f t="shared" si="28"/>
        <v>0</v>
      </c>
      <c r="AV29" s="59" t="e">
        <f t="shared" si="28"/>
        <v>#DIV/0!</v>
      </c>
      <c r="AW29" s="59">
        <f t="shared" si="28"/>
        <v>0</v>
      </c>
      <c r="AX29" s="59">
        <f t="shared" si="28"/>
        <v>0</v>
      </c>
      <c r="AY29" s="59">
        <f t="shared" si="28"/>
        <v>0</v>
      </c>
      <c r="AZ29" s="59">
        <f t="shared" si="28"/>
        <v>0</v>
      </c>
      <c r="BA29" s="59">
        <f t="shared" si="28"/>
        <v>0</v>
      </c>
      <c r="BB29" s="59">
        <f t="shared" si="28"/>
        <v>0</v>
      </c>
      <c r="BC29" s="59">
        <f t="shared" si="28"/>
        <v>0</v>
      </c>
      <c r="BD29" s="59">
        <f t="shared" si="28"/>
        <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c r="A30" s="17" t="s">
        <v>379</v>
      </c>
      <c r="E30" s="26">
        <f>股权价值增加表!E20</f>
        <v>4201481.01</v>
      </c>
      <c r="F30" s="26">
        <f>股权价值增加表!F20</f>
        <v>2042302.07</v>
      </c>
      <c r="G30" s="26">
        <f>股权价值增加表!G20</f>
        <v>953854.39</v>
      </c>
      <c r="H30" s="26">
        <f>股权价值增加表!H20</f>
        <v>-253671.15</v>
      </c>
      <c r="I30" s="26">
        <f>股权价值增加表!I20</f>
        <v>1569429.26</v>
      </c>
      <c r="J30" s="26">
        <f>股权价值增加表!J20</f>
        <v>-4208093.43</v>
      </c>
      <c r="K30" s="26">
        <f>股权价值增加表!K20</f>
        <v>-3006090.6</v>
      </c>
      <c r="L30" s="26">
        <f>股权价值增加表!L20</f>
        <v>-414903.26</v>
      </c>
      <c r="M30" s="26">
        <f>股权价值增加表!M20</f>
        <v>3144719.19</v>
      </c>
      <c r="N30" s="26">
        <f>股权价值增加表!N20</f>
        <v>-716460.06</v>
      </c>
      <c r="O30" s="26">
        <f>股权价值增加表!O20</f>
        <v>-1034473.95</v>
      </c>
      <c r="P30" s="26">
        <f>股权价值增加表!P20</f>
        <v>-895117.61</v>
      </c>
      <c r="Q30" s="26">
        <f>股权价值增加表!Q20</f>
        <v>3377479.69</v>
      </c>
      <c r="R30" s="26">
        <f>股权价值增加表!R20</f>
        <v>507966.85</v>
      </c>
      <c r="S30" s="26">
        <f>股权价值增加表!S20</f>
        <v>-950973.29</v>
      </c>
      <c r="T30" s="26">
        <f>股权价值增加表!T20</f>
        <v>-1883609.18</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85706.81</v>
      </c>
      <c r="AN30" s="26">
        <f>股权价值增加表!AN20</f>
        <v>-278636.96000000002</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60" t="s">
        <v>384</v>
      </c>
      <c r="E31" s="59">
        <f>E30/E34</f>
        <v>3.2228851245841269E-3</v>
      </c>
      <c r="F31" s="59">
        <f t="shared" ref="F31:BQ31" si="30">F30/F34</f>
        <v>1.7925309638966078E-3</v>
      </c>
      <c r="G31" s="59">
        <f t="shared" si="30"/>
        <v>1.4663983341089704E-3</v>
      </c>
      <c r="H31" s="59">
        <f t="shared" si="30"/>
        <v>-8.5005413345000879E-4</v>
      </c>
      <c r="I31" s="59">
        <f t="shared" si="30"/>
        <v>1.3348256652467025E-3</v>
      </c>
      <c r="J31" s="59">
        <f t="shared" si="30"/>
        <v>-4.2636365020804409E-3</v>
      </c>
      <c r="K31" s="59">
        <f t="shared" si="30"/>
        <v>-5.4216609004813536E-3</v>
      </c>
      <c r="L31" s="59">
        <f t="shared" si="30"/>
        <v>-1.6319914522829634E-3</v>
      </c>
      <c r="M31" s="59">
        <f t="shared" si="30"/>
        <v>3.7616552903687438E-3</v>
      </c>
      <c r="N31" s="59">
        <f t="shared" si="30"/>
        <v>-1.0121178426544082E-3</v>
      </c>
      <c r="O31" s="59">
        <f t="shared" si="30"/>
        <v>-2.8952666891926748E-3</v>
      </c>
      <c r="P31" s="59">
        <f t="shared" si="30"/>
        <v>-7.5185219897340675E-3</v>
      </c>
      <c r="Q31" s="59">
        <f t="shared" si="30"/>
        <v>6.8585283395452947E-3</v>
      </c>
      <c r="R31" s="59">
        <f t="shared" si="30"/>
        <v>1.2190768163113897E-3</v>
      </c>
      <c r="S31" s="59">
        <f t="shared" si="30"/>
        <v>-4.1803864427372422E-3</v>
      </c>
      <c r="T31" s="59">
        <f t="shared" si="30"/>
        <v>-2.9618560977865686E-2</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8.3402077531605126E-4</v>
      </c>
      <c r="AN31" s="59">
        <f t="shared" si="30"/>
        <v>-4.2801114553797344E-3</v>
      </c>
      <c r="AO31" s="59">
        <f t="shared" si="30"/>
        <v>0</v>
      </c>
      <c r="AP31" s="59" t="e">
        <f t="shared" si="30"/>
        <v>#DIV/0!</v>
      </c>
      <c r="AQ31" s="59" t="e">
        <f t="shared" si="30"/>
        <v>#DIV/0!</v>
      </c>
      <c r="AR31" s="59" t="e">
        <f t="shared" si="30"/>
        <v>#DIV/0!</v>
      </c>
      <c r="AS31" s="59" t="e">
        <f t="shared" si="30"/>
        <v>#DIV/0!</v>
      </c>
      <c r="AT31" s="59">
        <f t="shared" si="30"/>
        <v>0</v>
      </c>
      <c r="AU31" s="59">
        <f t="shared" si="30"/>
        <v>0</v>
      </c>
      <c r="AV31" s="59" t="e">
        <f t="shared" si="30"/>
        <v>#DIV/0!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c r="A32" s="17" t="s">
        <v>380</v>
      </c>
      <c r="E32" s="26">
        <f>股权价值增加表!E27</f>
        <v>17098160.030000001</v>
      </c>
      <c r="F32" s="26">
        <f>股权价值增加表!F27</f>
        <v>29534479.969999999</v>
      </c>
      <c r="G32" s="26">
        <f>股权价值增加表!G27</f>
        <v>25053262.859999999</v>
      </c>
      <c r="H32" s="26">
        <f>股权价值增加表!H27</f>
        <v>5395248.1100000003</v>
      </c>
      <c r="I32" s="26">
        <f>股权价值增加表!I27</f>
        <v>16910035.490000002</v>
      </c>
      <c r="J32" s="26">
        <f>股权价值增加表!J27</f>
        <v>8648673.7799999993</v>
      </c>
      <c r="K32" s="26">
        <f>股权价值增加表!K27</f>
        <v>4637507.17</v>
      </c>
      <c r="L32" s="26">
        <f>股权价值增加表!L27</f>
        <v>2193216.9900000002</v>
      </c>
      <c r="M32" s="26">
        <f>股权价值增加表!M27</f>
        <v>12631201.27</v>
      </c>
      <c r="N32" s="26">
        <f>股权价值增加表!N27</f>
        <v>1507463.11</v>
      </c>
      <c r="O32" s="26">
        <f>股权价值增加表!O27</f>
        <v>1102072.81</v>
      </c>
      <c r="P32" s="26">
        <f>股权价值增加表!P27</f>
        <v>0</v>
      </c>
      <c r="Q32" s="26">
        <f>股权价值增加表!Q27</f>
        <v>16948967.23</v>
      </c>
      <c r="R32" s="26">
        <f>股权价值增加表!R27</f>
        <v>3139129.7399999998</v>
      </c>
      <c r="S32" s="26">
        <f>股权价值增加表!S27</f>
        <v>3139129.74</v>
      </c>
      <c r="T32" s="26">
        <f>股权价值增加表!T27</f>
        <v>2625796.42</v>
      </c>
      <c r="U32" s="26">
        <f>股权价值增加表!U27</f>
        <v>29824369.960000001</v>
      </c>
      <c r="V32" s="26">
        <f>股权价值增加表!V27</f>
        <v>6762262.5199999996</v>
      </c>
      <c r="W32" s="26">
        <f>股权价值增加表!W27</f>
        <v>3988448.61</v>
      </c>
      <c r="X32" s="26">
        <f>股权价值增加表!X27</f>
        <v>396219.44</v>
      </c>
      <c r="Y32" s="26">
        <f>股权价值增加表!Y27</f>
        <v>28244621.289999999</v>
      </c>
      <c r="Z32" s="26">
        <f>股权价值增加表!Z27</f>
        <v>0</v>
      </c>
      <c r="AA32" s="26">
        <f>股权价值增加表!AA27</f>
        <v>0</v>
      </c>
      <c r="AB32" s="26">
        <f>股权价值增加表!AB27</f>
        <v>0</v>
      </c>
      <c r="AC32" s="26">
        <f>股权价值增加表!AC27</f>
        <v>33478269.789999999</v>
      </c>
      <c r="AD32" s="26">
        <f>股权价值增加表!AD27</f>
        <v>0</v>
      </c>
      <c r="AE32" s="26">
        <f>股权价值增加表!AE27</f>
        <v>0</v>
      </c>
      <c r="AF32" s="26">
        <f>股权价值增加表!AF27</f>
        <v>0</v>
      </c>
      <c r="AG32" s="26">
        <f>股权价值增加表!AG27</f>
        <v>1072131.49</v>
      </c>
      <c r="AH32" s="26">
        <f>股权价值增加表!AH27</f>
        <v>0</v>
      </c>
      <c r="AI32" s="26">
        <f>股权价值增加表!AI27</f>
        <v>0</v>
      </c>
      <c r="AJ32" s="26">
        <f>股权价值增加表!AJ27</f>
        <v>0</v>
      </c>
      <c r="AK32" s="26">
        <f>股权价值增加表!AK27</f>
        <v>4031986.49</v>
      </c>
      <c r="AL32" s="26">
        <f>股权价值增加表!AL27</f>
        <v>666438.85</v>
      </c>
      <c r="AM32" s="26">
        <f>股权价值增加表!AM27</f>
        <v>0</v>
      </c>
      <c r="AN32" s="26">
        <f>股权价值增加表!AN27</f>
        <v>987723.72</v>
      </c>
      <c r="AO32" s="26">
        <f>股权价值增加表!AO27</f>
        <v>1254231</v>
      </c>
      <c r="AP32" s="26">
        <f>股权价值增加表!AP27</f>
        <v>0</v>
      </c>
      <c r="AQ32" s="26">
        <f>股权价值增加表!AQ27</f>
        <v>0</v>
      </c>
      <c r="AR32" s="26">
        <f>股权价值增加表!AR27</f>
        <v>0</v>
      </c>
      <c r="AS32" s="26">
        <f>股权价值增加表!AS27</f>
        <v>0</v>
      </c>
      <c r="AT32" s="26">
        <f>股权价值增加表!AT27</f>
        <v>3145948.9100000262</v>
      </c>
      <c r="AU32" s="26">
        <f>股权价值增加表!AU27</f>
        <v>3221938.3999999762</v>
      </c>
      <c r="AV32" s="26">
        <f>股权价值增加表!AV27</f>
        <v>0</v>
      </c>
      <c r="AW32" s="26">
        <f>股权价值增加表!AW27</f>
        <v>106002085.7</v>
      </c>
      <c r="AX32" s="26">
        <f>股权价值增加表!AX27</f>
        <v>78146813.989999995</v>
      </c>
      <c r="AY32" s="26">
        <f>股权价值增加表!AY27</f>
        <v>31508275.550000001</v>
      </c>
      <c r="AZ32" s="26">
        <f>股权价值增加表!AZ27</f>
        <v>6818330.1399999997</v>
      </c>
      <c r="BA32" s="26">
        <f>股权价值增加表!BA27</f>
        <v>-52414533.450000003</v>
      </c>
      <c r="BB32" s="26">
        <f>股权价值增加表!BB27</f>
        <v>-47415743.689999998</v>
      </c>
      <c r="BC32" s="26">
        <f>股权价值增加表!BC27</f>
        <v>-4476487.08</v>
      </c>
      <c r="BD32" s="26">
        <f>股权价值增加表!BD27</f>
        <v>13731417.210000001</v>
      </c>
      <c r="BE32" s="26">
        <f>股权价值增加表!BE27</f>
        <v>74080792.579999998</v>
      </c>
      <c r="BF32" s="26">
        <f>股权价值增加表!BF27</f>
        <v>53634658.140000001</v>
      </c>
      <c r="BG32" s="26">
        <f>股权价值增加表!BG27</f>
        <v>44718368.039999999</v>
      </c>
      <c r="BH32" s="26">
        <f>股权价值增加表!BH27</f>
        <v>13012623.23</v>
      </c>
      <c r="BI32" s="26">
        <f>股权价值增加表!BI27</f>
        <v>129351232.81999999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60" t="s">
        <v>385</v>
      </c>
      <c r="E33" s="59">
        <f>E32/E34</f>
        <v>1.3115709790735409E-2</v>
      </c>
      <c r="F33" s="59">
        <f t="shared" ref="F33:BQ33" si="32">F32/F34</f>
        <v>2.5922448312853716E-2</v>
      </c>
      <c r="G33" s="59">
        <f t="shared" si="32"/>
        <v>3.8515378559926886E-2</v>
      </c>
      <c r="H33" s="59">
        <f t="shared" si="32"/>
        <v>1.8079521289251253E-2</v>
      </c>
      <c r="I33" s="59">
        <f t="shared" si="32"/>
        <v>1.4382266182729767E-2</v>
      </c>
      <c r="J33" s="59">
        <f t="shared" si="32"/>
        <v>8.7628285437079817E-3</v>
      </c>
      <c r="K33" s="59">
        <f t="shared" si="32"/>
        <v>8.364016473519106E-3</v>
      </c>
      <c r="L33" s="59">
        <f t="shared" si="32"/>
        <v>8.626857693723039E-3</v>
      </c>
      <c r="M33" s="59">
        <f t="shared" si="32"/>
        <v>1.5109210778533104E-2</v>
      </c>
      <c r="N33" s="59">
        <f t="shared" si="32"/>
        <v>2.1295399366355531E-3</v>
      </c>
      <c r="O33" s="59">
        <f t="shared" si="32"/>
        <v>3.0844611368492829E-3</v>
      </c>
      <c r="P33" s="59">
        <f t="shared" si="32"/>
        <v>0</v>
      </c>
      <c r="Q33" s="59">
        <f t="shared" si="32"/>
        <v>3.441766723783897E-2</v>
      </c>
      <c r="R33" s="59">
        <f t="shared" si="32"/>
        <v>7.5336417906554341E-3</v>
      </c>
      <c r="S33" s="59">
        <f t="shared" si="32"/>
        <v>1.3799310185766925E-2</v>
      </c>
      <c r="T33" s="59">
        <f t="shared" si="32"/>
        <v>4.1288985107426276E-2</v>
      </c>
      <c r="U33" s="59">
        <f t="shared" si="32"/>
        <v>7.0613972594045865E-2</v>
      </c>
      <c r="V33" s="59">
        <f t="shared" si="32"/>
        <v>2.1196178352214289E-2</v>
      </c>
      <c r="W33" s="59">
        <f t="shared" si="32"/>
        <v>2.3326101852268934E-2</v>
      </c>
      <c r="X33" s="59">
        <f t="shared" si="32"/>
        <v>6.6769940316225513E-3</v>
      </c>
      <c r="Y33" s="59">
        <f t="shared" si="32"/>
        <v>7.9597455812300336E-2</v>
      </c>
      <c r="Z33" s="59">
        <f t="shared" si="32"/>
        <v>0</v>
      </c>
      <c r="AA33" s="59">
        <f t="shared" si="32"/>
        <v>0</v>
      </c>
      <c r="AB33" s="59">
        <f t="shared" si="32"/>
        <v>0</v>
      </c>
      <c r="AC33" s="59">
        <f t="shared" si="32"/>
        <v>0.10547883228111024</v>
      </c>
      <c r="AD33" s="59">
        <f t="shared" si="32"/>
        <v>0</v>
      </c>
      <c r="AE33" s="59">
        <f t="shared" si="32"/>
        <v>0</v>
      </c>
      <c r="AF33" s="59">
        <f t="shared" si="32"/>
        <v>0</v>
      </c>
      <c r="AG33" s="59">
        <f t="shared" si="32"/>
        <v>4.4142580730890703E-3</v>
      </c>
      <c r="AH33" s="59">
        <f t="shared" si="32"/>
        <v>0</v>
      </c>
      <c r="AI33" s="59">
        <f t="shared" si="32"/>
        <v>0</v>
      </c>
      <c r="AJ33" s="59">
        <f t="shared" si="32"/>
        <v>0</v>
      </c>
      <c r="AK33" s="59">
        <f t="shared" si="32"/>
        <v>2.9232212961712994E-2</v>
      </c>
      <c r="AL33" s="59">
        <f t="shared" si="32"/>
        <v>6.0779693107388859E-3</v>
      </c>
      <c r="AM33" s="59">
        <f t="shared" si="32"/>
        <v>0</v>
      </c>
      <c r="AN33" s="59">
        <f t="shared" si="32"/>
        <v>1.5172314572777011E-2</v>
      </c>
      <c r="AO33" s="59">
        <f t="shared" si="32"/>
        <v>1.2956169037114231</v>
      </c>
      <c r="AP33" s="59" t="e">
        <f t="shared" si="32"/>
        <v>#DIV/0!</v>
      </c>
      <c r="AQ33" s="59" t="e">
        <f t="shared" si="32"/>
        <v>#DIV/0!</v>
      </c>
      <c r="AR33" s="59" t="e">
        <f t="shared" si="32"/>
        <v>#DIV/0!</v>
      </c>
      <c r="AS33" s="59" t="e">
        <f t="shared" si="32"/>
        <v>#DIV/0!</v>
      </c>
      <c r="AT33" s="59">
        <f t="shared" si="32"/>
        <v>1</v>
      </c>
      <c r="AU33" s="59">
        <f t="shared" si="32"/>
        <v>1</v>
      </c>
      <c r="AV33" s="59" t="e">
        <f t="shared" si="32"/>
        <v>#DIV/0!</v>
      </c>
      <c r="AW33" s="59">
        <f t="shared" si="32"/>
        <v>1</v>
      </c>
      <c r="AX33" s="59">
        <f t="shared" si="32"/>
        <v>1</v>
      </c>
      <c r="AY33" s="59">
        <f t="shared" si="32"/>
        <v>1</v>
      </c>
      <c r="AZ33" s="59">
        <f t="shared" si="32"/>
        <v>1</v>
      </c>
      <c r="BA33" s="59">
        <f t="shared" si="32"/>
        <v>1</v>
      </c>
      <c r="BB33" s="59">
        <f t="shared" si="32"/>
        <v>1</v>
      </c>
      <c r="BC33" s="59">
        <f t="shared" si="32"/>
        <v>1</v>
      </c>
      <c r="BD33" s="59">
        <f t="shared" si="32"/>
        <v>1</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c r="A34" s="160" t="s">
        <v>381</v>
      </c>
      <c r="E34" s="58">
        <f>股权价值增加表!E31</f>
        <v>1303639704.0500004</v>
      </c>
      <c r="F34" s="58">
        <f>股权价值增加表!F31</f>
        <v>1139339911.6300001</v>
      </c>
      <c r="G34" s="58">
        <f>股权价值增加表!G31</f>
        <v>650474272.79000008</v>
      </c>
      <c r="H34" s="58">
        <f>股权价值增加表!H31</f>
        <v>298417641.90999991</v>
      </c>
      <c r="I34" s="58">
        <f>股权价值增加表!I31</f>
        <v>1175755981.3700001</v>
      </c>
      <c r="J34" s="58">
        <f>股权价值增加表!J31</f>
        <v>986972840.66000021</v>
      </c>
      <c r="K34" s="58">
        <f>股权价值增加表!K31</f>
        <v>554459353.90999997</v>
      </c>
      <c r="L34" s="58">
        <f>股权价值增加表!L31</f>
        <v>254231270.28000012</v>
      </c>
      <c r="M34" s="58">
        <f>股权价值增加表!M31</f>
        <v>835993451.62000012</v>
      </c>
      <c r="N34" s="58">
        <f>股权价值增加表!N31</f>
        <v>707882056.62000012</v>
      </c>
      <c r="O34" s="58">
        <f>股权价值增加表!O31</f>
        <v>357298328.98000008</v>
      </c>
      <c r="P34" s="58">
        <f>股权价值增加表!P31</f>
        <v>119054996.61000001</v>
      </c>
      <c r="Q34" s="58">
        <f>股权价值增加表!Q31</f>
        <v>492449622.25</v>
      </c>
      <c r="R34" s="58">
        <f>股权价值增加表!R31</f>
        <v>416681576.75</v>
      </c>
      <c r="S34" s="58">
        <f>股权价值增加表!S31</f>
        <v>227484540.73000002</v>
      </c>
      <c r="T34" s="58">
        <f>股权价值增加表!T31</f>
        <v>63595567.030000009</v>
      </c>
      <c r="U34" s="58">
        <f>股权价值增加表!U31</f>
        <v>422357911.11000001</v>
      </c>
      <c r="V34" s="58">
        <f>股权价值增加表!V31</f>
        <v>319032157.94999999</v>
      </c>
      <c r="W34" s="58">
        <f>股权价值增加表!W31</f>
        <v>170986504.09999999</v>
      </c>
      <c r="X34" s="58">
        <f>股权价值增加表!X31</f>
        <v>59340990.590000004</v>
      </c>
      <c r="Y34" s="58">
        <f>股权价值增加表!Y31</f>
        <v>354843267.31</v>
      </c>
      <c r="Z34" s="58">
        <f>股权价值增加表!Z31</f>
        <v>280681854.79000002</v>
      </c>
      <c r="AA34" s="58">
        <f>股权价值增加表!AA31</f>
        <v>163962968.34</v>
      </c>
      <c r="AB34" s="58">
        <f>股权价值增加表!AB31</f>
        <v>51548096.050000012</v>
      </c>
      <c r="AC34" s="58">
        <f>股权价值增加表!AC31</f>
        <v>317393253.85000002</v>
      </c>
      <c r="AD34" s="58">
        <f>股权价值增加表!AD31</f>
        <v>245210445.65999997</v>
      </c>
      <c r="AE34" s="58">
        <f>股权价值增加表!AE31</f>
        <v>133765471.97000004</v>
      </c>
      <c r="AF34" s="58">
        <f>股权价值增加表!AF31</f>
        <v>36289606.020000003</v>
      </c>
      <c r="AG34" s="58">
        <f>股权价值增加表!AG31</f>
        <v>242879204.66999999</v>
      </c>
      <c r="AH34" s="58">
        <f>股权价值增加表!AH31</f>
        <v>209607793.38999999</v>
      </c>
      <c r="AI34" s="58">
        <f>股权价值增加表!AI31</f>
        <v>106767620.60000002</v>
      </c>
      <c r="AJ34" s="58">
        <f>股权价值增加表!AJ31</f>
        <v>15124199.520000001</v>
      </c>
      <c r="AK34" s="58">
        <f>股权价值增加表!AK31</f>
        <v>137929567.46999997</v>
      </c>
      <c r="AL34" s="58">
        <f>股权价值增加表!AL31</f>
        <v>109648274.93000001</v>
      </c>
      <c r="AM34" s="58">
        <f>股权价值增加表!AM31</f>
        <v>102763399.34999999</v>
      </c>
      <c r="AN34" s="58">
        <f>股权价值增加表!AN31</f>
        <v>65100398.18</v>
      </c>
      <c r="AO34" s="58">
        <f>股权价值增加表!AO31</f>
        <v>968056.99</v>
      </c>
      <c r="AP34" s="58">
        <f>股权价值增加表!AP31</f>
        <v>0</v>
      </c>
      <c r="AQ34" s="58">
        <f>股权价值增加表!AQ31</f>
        <v>0</v>
      </c>
      <c r="AR34" s="58">
        <f>股权价值增加表!AR31</f>
        <v>0</v>
      </c>
      <c r="AS34" s="58">
        <f>股权价值增加表!AS31</f>
        <v>0</v>
      </c>
      <c r="AT34" s="58">
        <f>股权价值增加表!AT31</f>
        <v>3145948.9100000262</v>
      </c>
      <c r="AU34" s="58">
        <f>股权价值增加表!AU31</f>
        <v>3221938.3999999762</v>
      </c>
      <c r="AV34" s="58">
        <f>股权价值增加表!AV31</f>
        <v>0</v>
      </c>
      <c r="AW34" s="58">
        <f>股权价值增加表!AW31</f>
        <v>106002085.7</v>
      </c>
      <c r="AX34" s="58">
        <f>股权价值增加表!AX31</f>
        <v>78146813.989999995</v>
      </c>
      <c r="AY34" s="58">
        <f>股权价值增加表!AY31</f>
        <v>31508275.550000001</v>
      </c>
      <c r="AZ34" s="58">
        <f>股权价值增加表!AZ31</f>
        <v>6818330.1399999997</v>
      </c>
      <c r="BA34" s="58">
        <f>股权价值增加表!BA31</f>
        <v>-52414533.450000003</v>
      </c>
      <c r="BB34" s="58">
        <f>股权价值增加表!BB31</f>
        <v>-47415743.689999998</v>
      </c>
      <c r="BC34" s="58">
        <f>股权价值增加表!BC31</f>
        <v>-4476487.08</v>
      </c>
      <c r="BD34" s="58">
        <f>股权价值增加表!BD31</f>
        <v>13731417.210000001</v>
      </c>
      <c r="BE34" s="58">
        <f>股权价值增加表!BE31</f>
        <v>74080792.579999998</v>
      </c>
      <c r="BF34" s="58">
        <f>股权价值增加表!BF31</f>
        <v>53634658.140000001</v>
      </c>
      <c r="BG34" s="58">
        <f>股权价值增加表!BG31</f>
        <v>44718368.039999999</v>
      </c>
      <c r="BH34" s="58">
        <f>股权价值增加表!BH31</f>
        <v>13012623.23</v>
      </c>
      <c r="BI34" s="58">
        <f>股权价值增加表!BI31</f>
        <v>129351232.81999999</v>
      </c>
      <c r="BJ34" s="58">
        <f>股权价值增加表!BJ31</f>
        <v>126231548.87</v>
      </c>
      <c r="BK34" s="58">
        <f>股权价值增加表!BK31</f>
        <v>99137772.019999996</v>
      </c>
      <c r="BL34" s="58">
        <f>股权价值增加表!BL31</f>
        <v>21058739.870000001</v>
      </c>
      <c r="BM34" s="58">
        <f>股权价值增加表!BM31</f>
        <v>80579243.650000006</v>
      </c>
      <c r="BN34" s="58">
        <f>股权价值增加表!BN31</f>
        <v>68017088.620000005</v>
      </c>
      <c r="BO34" s="58">
        <f>股权价值增加表!BO31</f>
        <v>47536007.049999997</v>
      </c>
      <c r="BP34" s="58">
        <f>股权价值增加表!BP31</f>
        <v>23536334.48</v>
      </c>
      <c r="BQ34" s="58">
        <f>股权价值增加表!BQ31</f>
        <v>47111894.539999999</v>
      </c>
      <c r="BR34" s="58">
        <f>股权价值增加表!BR31</f>
        <v>43130624.329999998</v>
      </c>
      <c r="BS34" s="58">
        <f>股权价值增加表!BS31</f>
        <v>110636895.03</v>
      </c>
      <c r="BT34" s="58">
        <f>股权价值增加表!BT31</f>
        <v>55492097.759999998</v>
      </c>
      <c r="BU34" s="58">
        <f>股权价值增加表!BU31</f>
        <v>42252799.109999999</v>
      </c>
      <c r="BV34" s="58">
        <f>股权价值增加表!BV31</f>
        <v>-8467811.9100000001</v>
      </c>
      <c r="BW34" s="58">
        <f>股权价值增加表!BW31</f>
        <v>44423828.259999998</v>
      </c>
      <c r="BX34" s="58">
        <f>股权价值增加表!BX31</f>
        <v>-2405395.41</v>
      </c>
      <c r="BY34" s="58">
        <f>股权价值增加表!BY31</f>
        <v>43588942.600000001</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210" t="s">
        <v>651</v>
      </c>
      <c r="B35" s="211"/>
      <c r="C35" s="211"/>
      <c r="D35" s="211"/>
      <c r="E35" s="211"/>
      <c r="F35" s="211"/>
      <c r="G35" s="211"/>
      <c r="H35" s="211"/>
      <c r="I35" s="211"/>
      <c r="J35" s="211"/>
      <c r="K35" s="211"/>
      <c r="L35" s="211"/>
      <c r="M35" s="211"/>
      <c r="N35" s="211"/>
      <c r="O35" s="211"/>
      <c r="P35" s="211"/>
      <c r="Q35" s="211"/>
      <c r="R35" s="211"/>
      <c r="S35" s="211"/>
      <c r="T35" s="211"/>
      <c r="U35" s="211"/>
      <c r="V35" s="211"/>
      <c r="W35" s="211"/>
      <c r="X35" s="211"/>
      <c r="Y35" s="211"/>
      <c r="Z35" s="211"/>
      <c r="AA35" s="211"/>
      <c r="AB35" s="211"/>
      <c r="AC35" s="211"/>
      <c r="AD35" s="211"/>
      <c r="AE35" s="211"/>
      <c r="AF35" s="211"/>
      <c r="AG35" s="211"/>
    </row>
    <row r="38" spans="1:89">
      <c r="A38" s="20" t="s">
        <v>386</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39813</v>
      </c>
      <c r="AN38" s="1">
        <v>39447</v>
      </c>
      <c r="AO38" s="1">
        <v>25569</v>
      </c>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s="17" t="s">
        <v>381</v>
      </c>
      <c r="E39" s="26">
        <f>股权价值增加表!E31</f>
        <v>1303639704.0500004</v>
      </c>
      <c r="F39" s="26">
        <f>股权价值增加表!F31</f>
        <v>1139339911.6300001</v>
      </c>
      <c r="G39" s="26">
        <f>股权价值增加表!G31</f>
        <v>650474272.79000008</v>
      </c>
      <c r="H39" s="26">
        <f>股权价值增加表!H31</f>
        <v>298417641.90999991</v>
      </c>
      <c r="I39" s="26">
        <f>股权价值增加表!I31</f>
        <v>1175755981.3700001</v>
      </c>
      <c r="J39" s="26">
        <f>股权价值增加表!J31</f>
        <v>986972840.66000021</v>
      </c>
      <c r="K39" s="26">
        <f>股权价值增加表!K31</f>
        <v>554459353.90999997</v>
      </c>
      <c r="L39" s="26">
        <f>股权价值增加表!L31</f>
        <v>254231270.28000012</v>
      </c>
      <c r="M39" s="26">
        <f>股权价值增加表!M31</f>
        <v>835993451.62000012</v>
      </c>
      <c r="N39" s="26">
        <f>股权价值增加表!N31</f>
        <v>707882056.62000012</v>
      </c>
      <c r="O39" s="26">
        <f>股权价值增加表!O31</f>
        <v>357298328.98000008</v>
      </c>
      <c r="P39" s="26">
        <f>股权价值增加表!P31</f>
        <v>119054996.61000001</v>
      </c>
      <c r="Q39" s="26">
        <f>股权价值增加表!Q31</f>
        <v>492449622.25</v>
      </c>
      <c r="R39" s="26">
        <f>股权价值增加表!R31</f>
        <v>416681576.75</v>
      </c>
      <c r="S39" s="26">
        <f>股权价值增加表!S31</f>
        <v>227484540.73000002</v>
      </c>
      <c r="T39" s="26">
        <f>股权价值增加表!T31</f>
        <v>63595567.030000009</v>
      </c>
      <c r="U39" s="26">
        <f>股权价值增加表!U31</f>
        <v>422357911.11000001</v>
      </c>
      <c r="V39" s="26">
        <f>股权价值增加表!V31</f>
        <v>319032157.94999999</v>
      </c>
      <c r="W39" s="26">
        <f>股权价值增加表!W31</f>
        <v>170986504.09999999</v>
      </c>
      <c r="X39" s="26">
        <f>股权价值增加表!X31</f>
        <v>59340990.590000004</v>
      </c>
      <c r="Y39" s="26">
        <f>股权价值增加表!Y31</f>
        <v>354843267.31</v>
      </c>
      <c r="Z39" s="26">
        <f>股权价值增加表!Z31</f>
        <v>280681854.79000002</v>
      </c>
      <c r="AA39" s="26">
        <f>股权价值增加表!AA31</f>
        <v>163962968.34</v>
      </c>
      <c r="AB39" s="26">
        <f>股权价值增加表!AB31</f>
        <v>51548096.050000012</v>
      </c>
      <c r="AC39" s="26">
        <f>股权价值增加表!AC31</f>
        <v>317393253.85000002</v>
      </c>
      <c r="AD39" s="26">
        <f>股权价值增加表!AD31</f>
        <v>245210445.65999997</v>
      </c>
      <c r="AE39" s="26">
        <f>股权价值增加表!AE31</f>
        <v>133765471.97000004</v>
      </c>
      <c r="AF39" s="26">
        <f>股权价值增加表!AF31</f>
        <v>36289606.020000003</v>
      </c>
      <c r="AG39" s="26">
        <f>股权价值增加表!AG31</f>
        <v>242879204.66999999</v>
      </c>
      <c r="AH39" s="26">
        <f>股权价值增加表!AH31</f>
        <v>209607793.38999999</v>
      </c>
      <c r="AI39" s="26">
        <f>股权价值增加表!AI31</f>
        <v>106767620.60000002</v>
      </c>
      <c r="AJ39" s="26">
        <f>股权价值增加表!AJ31</f>
        <v>15124199.520000001</v>
      </c>
      <c r="AK39" s="26">
        <f>股权价值增加表!AK31</f>
        <v>137929567.46999997</v>
      </c>
      <c r="AL39" s="26">
        <f>股权价值增加表!AL31</f>
        <v>109648274.93000001</v>
      </c>
      <c r="AM39" s="26">
        <f>股权价值增加表!AM31</f>
        <v>102763399.34999999</v>
      </c>
      <c r="AN39" s="26">
        <f>股权价值增加表!AN31</f>
        <v>65100398.18</v>
      </c>
      <c r="AO39" s="26">
        <f>股权价值增加表!AO31</f>
        <v>968056.99</v>
      </c>
      <c r="AP39" s="26">
        <f>股权价值增加表!AP31</f>
        <v>0</v>
      </c>
      <c r="AQ39" s="26">
        <f>股权价值增加表!AQ31</f>
        <v>0</v>
      </c>
      <c r="AR39" s="26">
        <f>股权价值增加表!AR31</f>
        <v>0</v>
      </c>
      <c r="AS39" s="26">
        <f>股权价值增加表!AS31</f>
        <v>0</v>
      </c>
      <c r="AT39" s="26">
        <f>股权价值增加表!AT31</f>
        <v>3145948.9100000262</v>
      </c>
      <c r="AU39" s="26">
        <f>股权价值增加表!AU31</f>
        <v>3221938.3999999762</v>
      </c>
      <c r="AV39" s="26">
        <f>股权价值增加表!AV31</f>
        <v>0</v>
      </c>
      <c r="AW39" s="26">
        <f>股权价值增加表!AW31</f>
        <v>106002085.7</v>
      </c>
      <c r="AX39" s="26">
        <f>股权价值增加表!AX31</f>
        <v>78146813.989999995</v>
      </c>
      <c r="AY39" s="26">
        <f>股权价值增加表!AY31</f>
        <v>31508275.550000001</v>
      </c>
      <c r="AZ39" s="26">
        <f>股权价值增加表!AZ31</f>
        <v>6818330.1399999997</v>
      </c>
      <c r="BA39" s="26">
        <f>股权价值增加表!BA31</f>
        <v>-52414533.450000003</v>
      </c>
      <c r="BB39" s="26">
        <f>股权价值增加表!BB31</f>
        <v>-47415743.689999998</v>
      </c>
      <c r="BC39" s="26">
        <f>股权价值增加表!BC31</f>
        <v>-4476487.08</v>
      </c>
      <c r="BD39" s="26">
        <f>股权价值增加表!BD31</f>
        <v>13731417.210000001</v>
      </c>
      <c r="BE39" s="26">
        <f>股权价值增加表!BE31</f>
        <v>74080792.579999998</v>
      </c>
      <c r="BF39" s="26">
        <f>股权价值增加表!BF31</f>
        <v>53634658.140000001</v>
      </c>
      <c r="BG39" s="26">
        <f>股权价值增加表!BG31</f>
        <v>44718368.039999999</v>
      </c>
      <c r="BH39" s="26">
        <f>股权价值增加表!BH31</f>
        <v>13012623.23</v>
      </c>
      <c r="BI39" s="26">
        <f>股权价值增加表!BI31</f>
        <v>129351232.81999999</v>
      </c>
      <c r="BJ39" s="26">
        <f>股权价值增加表!BJ31</f>
        <v>126231548.87</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387</v>
      </c>
      <c r="E40" s="26">
        <f>股权价值增加表!E38</f>
        <v>1283842509.8900003</v>
      </c>
      <c r="F40" s="26">
        <f>股权价值增加表!F38</f>
        <v>1130780883.46</v>
      </c>
      <c r="G40" s="26">
        <f>股权价值增加表!G38</f>
        <v>643302572.9000001</v>
      </c>
      <c r="H40" s="26">
        <f>股权价值增加表!H38</f>
        <v>296067562.70999992</v>
      </c>
      <c r="I40" s="26">
        <f>股权价值增加表!I38</f>
        <v>1151030186.5400002</v>
      </c>
      <c r="J40" s="26">
        <f>股权价值增加表!J38</f>
        <v>977857089.21000016</v>
      </c>
      <c r="K40" s="26">
        <f>股权价值增加表!K38</f>
        <v>548628275.91999996</v>
      </c>
      <c r="L40" s="26">
        <f>股权价值增加表!L38</f>
        <v>249145173.53000012</v>
      </c>
      <c r="M40" s="26">
        <f>股权价值增加表!M38</f>
        <v>823955835.45000017</v>
      </c>
      <c r="N40" s="26">
        <f>股权价值增加表!N38</f>
        <v>711262006.7700001</v>
      </c>
      <c r="O40" s="26">
        <f>股权价值增加表!O38</f>
        <v>362598305.19000006</v>
      </c>
      <c r="P40" s="26">
        <f>股权价值增加表!P38</f>
        <v>122212935.62000002</v>
      </c>
      <c r="Q40" s="26">
        <f>股权价值增加表!Q38</f>
        <v>491122166.25</v>
      </c>
      <c r="R40" s="26">
        <f>股权价值增加表!R38</f>
        <v>425508884.18000001</v>
      </c>
      <c r="S40" s="26">
        <f>股权价值增加表!S38</f>
        <v>233207136.27000001</v>
      </c>
      <c r="T40" s="26">
        <f>股权价值增加表!T38</f>
        <v>66472408.720000006</v>
      </c>
      <c r="U40" s="26">
        <f>股权价值增加表!U38</f>
        <v>418199515.30000001</v>
      </c>
      <c r="V40" s="26">
        <f>股权价值增加表!V38</f>
        <v>330872390.20999998</v>
      </c>
      <c r="W40" s="26">
        <f>股权价值增加表!W38</f>
        <v>179343967.01999998</v>
      </c>
      <c r="X40" s="26">
        <f>股权价值增加表!X38</f>
        <v>63616390.75</v>
      </c>
      <c r="Y40" s="26">
        <f>股权价值增加表!Y38</f>
        <v>340847059.89999998</v>
      </c>
      <c r="Z40" s="26">
        <f>股权价值增加表!Z38</f>
        <v>290860382.72000003</v>
      </c>
      <c r="AA40" s="26">
        <f>股权价值增加表!AA38</f>
        <v>170160847.12</v>
      </c>
      <c r="AB40" s="26">
        <f>股权价值增加表!AB38</f>
        <v>54790282.510000013</v>
      </c>
      <c r="AC40" s="26">
        <f>股权价值增加表!AC38</f>
        <v>297080247.83000004</v>
      </c>
      <c r="AD40" s="26">
        <f>股权价值增加表!AD38</f>
        <v>254021325.84999996</v>
      </c>
      <c r="AE40" s="26">
        <f>股权价值增加表!AE38</f>
        <v>139275856.18000004</v>
      </c>
      <c r="AF40" s="26">
        <f>股权价值增加表!AF38</f>
        <v>37911299.870000005</v>
      </c>
      <c r="AG40" s="26">
        <f>股权价值增加表!AG38</f>
        <v>217916478.69</v>
      </c>
      <c r="AH40" s="26">
        <f>股权价值增加表!AH38</f>
        <v>191328613.63999999</v>
      </c>
      <c r="AI40" s="26">
        <f>股权价值增加表!AI38</f>
        <v>94703829.240000024</v>
      </c>
      <c r="AJ40" s="26">
        <f>股权价值增加表!AJ38</f>
        <v>9746144.0800000019</v>
      </c>
      <c r="AK40" s="26">
        <f>股权价值增加表!AK38</f>
        <v>117133203.41999997</v>
      </c>
      <c r="AL40" s="26">
        <f>股权价值增加表!AL38</f>
        <v>97175391.180000007</v>
      </c>
      <c r="AM40" s="26">
        <f>股权价值增加表!AM38</f>
        <v>90334622.109999999</v>
      </c>
      <c r="AN40" s="26">
        <f>股权价值增加表!AN38</f>
        <v>55327985.240000002</v>
      </c>
      <c r="AO40" s="26">
        <f>股权价值增加表!AO38</f>
        <v>-287177.33000000007</v>
      </c>
      <c r="AP40" s="26">
        <f>股权价值增加表!AP38</f>
        <v>-989032.06</v>
      </c>
      <c r="AQ40" s="26">
        <f>股权价值增加表!AQ38</f>
        <v>-342462.79</v>
      </c>
      <c r="AR40" s="26">
        <f>股权价值增加表!AR38</f>
        <v>229725.21</v>
      </c>
      <c r="AS40" s="26">
        <f>股权价值增加表!AS38</f>
        <v>0</v>
      </c>
      <c r="AT40" s="26">
        <f>股权价值增加表!AT38</f>
        <v>25795350.260000028</v>
      </c>
      <c r="AU40" s="26">
        <f>股权价值增加表!AU38</f>
        <v>11567145.859999977</v>
      </c>
      <c r="AV40" s="26">
        <f>股权价值增加表!AV38</f>
        <v>6288958.1900000004</v>
      </c>
      <c r="AW40" s="26">
        <f>股权价值增加表!AW38</f>
        <v>128652930.08</v>
      </c>
      <c r="AX40" s="26">
        <f>股权价值增加表!AX38</f>
        <v>91516728.729999989</v>
      </c>
      <c r="AY40" s="26">
        <f>股权价值增加表!AY38</f>
        <v>39569571.590000004</v>
      </c>
      <c r="AZ40" s="26">
        <f>股权价值增加表!AZ38</f>
        <v>10345318.74</v>
      </c>
      <c r="BA40" s="26">
        <f>股权价值增加表!BA38</f>
        <v>-44081420.550000004</v>
      </c>
      <c r="BB40" s="26">
        <f>股权价值增加表!BB38</f>
        <v>-46593904.899999999</v>
      </c>
      <c r="BC40" s="26">
        <f>股权价值增加表!BC38</f>
        <v>-2404836.39</v>
      </c>
      <c r="BD40" s="26">
        <f>股权价值增加表!BD38</f>
        <v>17364907.609999999</v>
      </c>
      <c r="BE40" s="26">
        <f>股权价值增加表!BE38</f>
        <v>86656961.140000001</v>
      </c>
      <c r="BF40" s="26">
        <f>股权价值增加表!BF38</f>
        <v>60767912.130000003</v>
      </c>
      <c r="BG40" s="26">
        <f>股权价值增加表!BG38</f>
        <v>47659187.700000003</v>
      </c>
      <c r="BH40" s="26">
        <f>股权价值增加表!BH38</f>
        <v>15529502.800000001</v>
      </c>
      <c r="BI40" s="26">
        <f>股权价值增加表!BI38</f>
        <v>120606282.16999999</v>
      </c>
      <c r="BJ40" s="26">
        <f>股权价值增加表!BJ38</f>
        <v>111581155.38000001</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c r="A41" s="59" t="s">
        <v>388</v>
      </c>
      <c r="E41" s="59">
        <f>1-E40/E39</f>
        <v>1.5186093288273139E-2</v>
      </c>
      <c r="F41" s="59">
        <f t="shared" ref="F41:BQ41" si="34">1-F40/F39</f>
        <v>7.5122692382074696E-3</v>
      </c>
      <c r="G41" s="59">
        <f t="shared" si="34"/>
        <v>1.1025339802048228E-2</v>
      </c>
      <c r="H41" s="59">
        <f t="shared" si="34"/>
        <v>7.8751349449666108E-3</v>
      </c>
      <c r="I41" s="59">
        <f t="shared" si="34"/>
        <v>2.1029699377917876E-2</v>
      </c>
      <c r="J41" s="59">
        <f t="shared" si="34"/>
        <v>9.2360712214778484E-3</v>
      </c>
      <c r="K41" s="59">
        <f t="shared" si="34"/>
        <v>1.0516691528206223E-2</v>
      </c>
      <c r="L41" s="59">
        <f t="shared" si="34"/>
        <v>2.0005787424963062E-2</v>
      </c>
      <c r="M41" s="59">
        <f t="shared" si="34"/>
        <v>1.4399175192907676E-2</v>
      </c>
      <c r="N41" s="59">
        <f t="shared" si="34"/>
        <v>-4.774736297369353E-3</v>
      </c>
      <c r="O41" s="59">
        <f t="shared" si="34"/>
        <v>-1.4833476062231066E-2</v>
      </c>
      <c r="P41" s="59">
        <f t="shared" si="34"/>
        <v>-2.6525043886606259E-2</v>
      </c>
      <c r="Q41" s="59">
        <f t="shared" si="34"/>
        <v>2.6956178663207764E-3</v>
      </c>
      <c r="R41" s="59">
        <f t="shared" si="34"/>
        <v>-2.1184779751604488E-2</v>
      </c>
      <c r="S41" s="59">
        <f t="shared" si="34"/>
        <v>-2.5155975529748575E-2</v>
      </c>
      <c r="T41" s="59">
        <f t="shared" si="34"/>
        <v>-4.5236512926174477E-2</v>
      </c>
      <c r="U41" s="59">
        <f t="shared" si="34"/>
        <v>9.8456680947950348E-3</v>
      </c>
      <c r="V41" s="59">
        <f t="shared" si="34"/>
        <v>-3.7112974240846475E-2</v>
      </c>
      <c r="W41" s="59">
        <f t="shared" si="34"/>
        <v>-4.8877909774166728E-2</v>
      </c>
      <c r="X41" s="59">
        <f t="shared" si="34"/>
        <v>-7.2048007919848889E-2</v>
      </c>
      <c r="Y41" s="59">
        <f t="shared" si="34"/>
        <v>3.9443350626609419E-2</v>
      </c>
      <c r="Z41" s="59">
        <f t="shared" si="34"/>
        <v>-3.6263576559358857E-2</v>
      </c>
      <c r="AA41" s="59">
        <f t="shared" si="34"/>
        <v>-3.7800479234724849E-2</v>
      </c>
      <c r="AB41" s="59">
        <f t="shared" si="34"/>
        <v>-6.2896337759112964E-2</v>
      </c>
      <c r="AC41" s="59">
        <f t="shared" si="34"/>
        <v>6.3999488878865418E-2</v>
      </c>
      <c r="AD41" s="59">
        <f t="shared" si="34"/>
        <v>-3.5931912142995959E-2</v>
      </c>
      <c r="AE41" s="59">
        <f t="shared" si="34"/>
        <v>-4.1194368986608332E-2</v>
      </c>
      <c r="AF41" s="59">
        <f t="shared" si="34"/>
        <v>-4.4687557343726647E-2</v>
      </c>
      <c r="AG41" s="59">
        <f t="shared" si="34"/>
        <v>0.10277835854212736</v>
      </c>
      <c r="AH41" s="59">
        <f t="shared" si="34"/>
        <v>8.7206584518493724E-2</v>
      </c>
      <c r="AI41" s="59">
        <f t="shared" si="34"/>
        <v>0.11299110434610549</v>
      </c>
      <c r="AJ41" s="59">
        <f t="shared" si="34"/>
        <v>0.35559273288402105</v>
      </c>
      <c r="AK41" s="59">
        <f t="shared" si="34"/>
        <v>0.15077524298423728</v>
      </c>
      <c r="AL41" s="59">
        <f t="shared" si="34"/>
        <v>0.11375357941529629</v>
      </c>
      <c r="AM41" s="59">
        <f t="shared" si="34"/>
        <v>0.12094556348480701</v>
      </c>
      <c r="AN41" s="59">
        <f t="shared" si="34"/>
        <v>0.15011295188978213</v>
      </c>
      <c r="AO41" s="59">
        <f t="shared" si="34"/>
        <v>1.2966533302961845</v>
      </c>
      <c r="AP41" s="59" t="e">
        <f t="shared" si="34"/>
        <v>#DIV/0!</v>
      </c>
      <c r="AQ41" s="59" t="e">
        <f t="shared" si="34"/>
        <v>#DIV/0!</v>
      </c>
      <c r="AR41" s="59" t="e">
        <f t="shared" si="34"/>
        <v>#DIV/0!</v>
      </c>
      <c r="AS41" s="59" t="e">
        <f t="shared" si="34"/>
        <v>#DIV/0!</v>
      </c>
      <c r="AT41" s="59">
        <f t="shared" si="34"/>
        <v>-7.1995451922325753</v>
      </c>
      <c r="AU41" s="59">
        <f t="shared" si="34"/>
        <v>-2.5901201152697588</v>
      </c>
      <c r="AV41" s="59" t="e">
        <f t="shared" si="34"/>
        <v>#DIV/0!</v>
      </c>
      <c r="AW41" s="59">
        <f t="shared" si="34"/>
        <v>-0.21368300661653872</v>
      </c>
      <c r="AX41" s="59">
        <f t="shared" si="34"/>
        <v>-0.17108713788012997</v>
      </c>
      <c r="AY41" s="59">
        <f t="shared" si="34"/>
        <v>-0.25584694494649995</v>
      </c>
      <c r="AZ41" s="59">
        <f t="shared" si="34"/>
        <v>-0.5172804084842979</v>
      </c>
      <c r="BA41" s="59">
        <f t="shared" si="34"/>
        <v>0.15898477676900891</v>
      </c>
      <c r="BB41" s="59">
        <f t="shared" si="34"/>
        <v>1.7332614149703329E-2</v>
      </c>
      <c r="BC41" s="59">
        <f t="shared" si="34"/>
        <v>0.46278491437084635</v>
      </c>
      <c r="BD41" s="59">
        <f t="shared" si="34"/>
        <v>-0.26461146321836937</v>
      </c>
      <c r="BE41" s="59">
        <f t="shared" si="34"/>
        <v>-0.16976287809581647</v>
      </c>
      <c r="BF41" s="59">
        <f t="shared" si="34"/>
        <v>-0.1329970999606338</v>
      </c>
      <c r="BG41" s="59">
        <f t="shared" si="34"/>
        <v>-6.5763125733244054E-2</v>
      </c>
      <c r="BH41" s="59">
        <f t="shared" si="34"/>
        <v>-0.1934183081699814</v>
      </c>
      <c r="BI41" s="59">
        <f t="shared" si="34"/>
        <v>6.7606241234431264E-2</v>
      </c>
      <c r="BJ41" s="59">
        <f t="shared" si="34"/>
        <v>0.11605968255279631</v>
      </c>
      <c r="BK41" s="59">
        <f t="shared" si="34"/>
        <v>0.16065558793057089</v>
      </c>
      <c r="BL41" s="59">
        <f t="shared" si="34"/>
        <v>0.3035890029254632</v>
      </c>
      <c r="BM41" s="59">
        <f t="shared" si="34"/>
        <v>9.1348979669902852E-2</v>
      </c>
      <c r="BN41" s="59">
        <f t="shared" si="34"/>
        <v>0.12194453009212014</v>
      </c>
      <c r="BO41" s="59">
        <f t="shared" si="34"/>
        <v>0.10212956538174367</v>
      </c>
      <c r="BP41" s="59">
        <f t="shared" si="34"/>
        <v>0.35426877524558364</v>
      </c>
      <c r="BQ41" s="59">
        <f t="shared" si="34"/>
        <v>0.1169156325335925</v>
      </c>
      <c r="BR41" s="59">
        <f t="shared" ref="BR41:CK41" si="35">1-BR40/BR39</f>
        <v>8.73790578862228E-2</v>
      </c>
      <c r="BS41" s="59">
        <f t="shared" si="35"/>
        <v>3.0828793858279746E-2</v>
      </c>
      <c r="BT41" s="59">
        <f t="shared" si="35"/>
        <v>-1.5755342387331339E-3</v>
      </c>
      <c r="BU41" s="59">
        <f t="shared" si="35"/>
        <v>-0.15546104751307199</v>
      </c>
      <c r="BV41" s="59">
        <f t="shared" si="35"/>
        <v>-0.70058899902985683</v>
      </c>
      <c r="BW41" s="59">
        <f t="shared" si="35"/>
        <v>1.9552736088305767E-2</v>
      </c>
      <c r="BX41" s="59">
        <f t="shared" si="35"/>
        <v>-7.2490079874227398</v>
      </c>
      <c r="BY41" s="59">
        <f t="shared" si="35"/>
        <v>0.52500323350353528</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c r="A42" s="21" t="s">
        <v>433</v>
      </c>
      <c r="E42" s="167">
        <f>E39/(E39-E40)</f>
        <v>65.849720597476562</v>
      </c>
      <c r="F42" s="29">
        <f t="shared" ref="F42:BQ42" si="36">F39/(F39-F40)</f>
        <v>133.11556978202935</v>
      </c>
      <c r="G42" s="29">
        <f t="shared" si="36"/>
        <v>90.700152372103986</v>
      </c>
      <c r="H42" s="29">
        <f t="shared" si="36"/>
        <v>126.98195103807626</v>
      </c>
      <c r="I42" s="29">
        <f t="shared" si="36"/>
        <v>47.551797200203644</v>
      </c>
      <c r="J42" s="29">
        <f t="shared" si="36"/>
        <v>108.27114430154796</v>
      </c>
      <c r="K42" s="29">
        <f t="shared" si="36"/>
        <v>95.086938446178976</v>
      </c>
      <c r="L42" s="29">
        <f t="shared" si="36"/>
        <v>49.985535623167237</v>
      </c>
      <c r="M42" s="29">
        <f t="shared" si="36"/>
        <v>69.44842232995066</v>
      </c>
      <c r="N42" s="29">
        <f t="shared" si="36"/>
        <v>-209.43564999620042</v>
      </c>
      <c r="O42" s="29">
        <f t="shared" si="36"/>
        <v>-67.415081657508338</v>
      </c>
      <c r="P42" s="29">
        <f t="shared" si="36"/>
        <v>-37.700220375693647</v>
      </c>
      <c r="Q42" s="29">
        <f t="shared" si="36"/>
        <v>370.97246330575177</v>
      </c>
      <c r="R42" s="29">
        <f t="shared" si="36"/>
        <v>-47.203700568294316</v>
      </c>
      <c r="S42" s="29">
        <f t="shared" si="36"/>
        <v>-39.751986513797959</v>
      </c>
      <c r="T42" s="29">
        <f t="shared" si="36"/>
        <v>-22.106036370044421</v>
      </c>
      <c r="U42" s="29">
        <f t="shared" si="36"/>
        <v>101.56751074400485</v>
      </c>
      <c r="V42" s="29">
        <f t="shared" si="36"/>
        <v>-26.944755047398051</v>
      </c>
      <c r="W42" s="29">
        <f t="shared" si="36"/>
        <v>-20.459140020928775</v>
      </c>
      <c r="X42" s="29">
        <f t="shared" si="36"/>
        <v>-13.879634272643161</v>
      </c>
      <c r="Y42" s="29">
        <f t="shared" si="36"/>
        <v>25.352815724670613</v>
      </c>
      <c r="Z42" s="29">
        <f t="shared" si="36"/>
        <v>-27.575879019079316</v>
      </c>
      <c r="AA42" s="29">
        <f t="shared" si="36"/>
        <v>-26.454691058026786</v>
      </c>
      <c r="AB42" s="29">
        <f t="shared" si="36"/>
        <v>-15.899176893731152</v>
      </c>
      <c r="AC42" s="29">
        <f t="shared" si="36"/>
        <v>15.625124786429829</v>
      </c>
      <c r="AD42" s="29">
        <f t="shared" si="36"/>
        <v>-27.830414257397823</v>
      </c>
      <c r="AE42" s="29">
        <f t="shared" si="36"/>
        <v>-24.275162470023158</v>
      </c>
      <c r="AF42" s="29">
        <f t="shared" si="36"/>
        <v>-22.377593662330266</v>
      </c>
      <c r="AG42" s="29">
        <f t="shared" si="36"/>
        <v>9.7296747504496732</v>
      </c>
      <c r="AH42" s="29">
        <f t="shared" si="36"/>
        <v>11.467024027158548</v>
      </c>
      <c r="AI42" s="29">
        <f t="shared" si="36"/>
        <v>8.8502542371555091</v>
      </c>
      <c r="AJ42" s="29">
        <f t="shared" si="36"/>
        <v>2.8122059522688749</v>
      </c>
      <c r="AK42" s="29">
        <f t="shared" si="36"/>
        <v>6.6323885818877066</v>
      </c>
      <c r="AL42" s="29">
        <f t="shared" si="36"/>
        <v>8.7909321635423723</v>
      </c>
      <c r="AM42" s="29">
        <f t="shared" si="36"/>
        <v>8.268182570629131</v>
      </c>
      <c r="AN42" s="29">
        <f t="shared" si="36"/>
        <v>6.6616503600184558</v>
      </c>
      <c r="AO42" s="29">
        <f t="shared" si="36"/>
        <v>0.77121615827075218</v>
      </c>
      <c r="AP42" s="29">
        <f t="shared" si="36"/>
        <v>0</v>
      </c>
      <c r="AQ42" s="29">
        <f t="shared" si="36"/>
        <v>0</v>
      </c>
      <c r="AR42" s="29">
        <f t="shared" si="36"/>
        <v>0</v>
      </c>
      <c r="AS42" s="29" t="e">
        <f t="shared" si="36"/>
        <v>#DIV/0!</v>
      </c>
      <c r="AT42" s="29">
        <f t="shared" si="36"/>
        <v>-0.13889766274109608</v>
      </c>
      <c r="AU42" s="29">
        <f t="shared" si="36"/>
        <v>-0.38608248092612135</v>
      </c>
      <c r="AV42" s="29">
        <f t="shared" si="36"/>
        <v>0</v>
      </c>
      <c r="AW42" s="29">
        <f t="shared" si="36"/>
        <v>-4.6798293221067118</v>
      </c>
      <c r="AX42" s="29">
        <f t="shared" si="36"/>
        <v>-5.8449747443939213</v>
      </c>
      <c r="AY42" s="29">
        <f t="shared" si="36"/>
        <v>-3.9085868319010388</v>
      </c>
      <c r="AZ42" s="29">
        <f t="shared" si="36"/>
        <v>-1.9331874619611753</v>
      </c>
      <c r="BA42" s="29">
        <f t="shared" si="36"/>
        <v>6.2899103947097625</v>
      </c>
      <c r="BB42" s="29">
        <f t="shared" si="36"/>
        <v>57.694701524127439</v>
      </c>
      <c r="BC42" s="29">
        <f t="shared" si="36"/>
        <v>2.1608310231103682</v>
      </c>
      <c r="BD42" s="29">
        <f t="shared" si="36"/>
        <v>-3.7791257711868473</v>
      </c>
      <c r="BE42" s="29">
        <f t="shared" si="36"/>
        <v>-5.8905693118349856</v>
      </c>
      <c r="BF42" s="29">
        <f t="shared" si="36"/>
        <v>-7.5189609419753722</v>
      </c>
      <c r="BG42" s="29">
        <f t="shared" si="36"/>
        <v>-15.206089869516154</v>
      </c>
      <c r="BH42" s="29">
        <f t="shared" si="36"/>
        <v>-5.1701413866218475</v>
      </c>
      <c r="BI42" s="29">
        <f t="shared" si="36"/>
        <v>14.791533765830904</v>
      </c>
      <c r="BJ42" s="29">
        <f t="shared" si="36"/>
        <v>8.6162565501167343</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28.5" customHeight="1">
      <c r="A43" s="210"/>
      <c r="B43" s="211"/>
      <c r="C43" s="211"/>
      <c r="D43" s="211"/>
      <c r="E43" s="211"/>
      <c r="F43" s="211"/>
      <c r="G43" s="211"/>
      <c r="H43" s="211"/>
      <c r="I43" s="211"/>
      <c r="J43" s="211"/>
      <c r="K43" s="211"/>
      <c r="L43" s="211"/>
      <c r="M43" s="211"/>
      <c r="N43" s="211"/>
      <c r="O43" s="211"/>
      <c r="P43" s="211"/>
      <c r="Q43" s="211"/>
      <c r="R43" s="211"/>
      <c r="S43" s="211"/>
      <c r="T43" s="211"/>
      <c r="U43" s="211"/>
      <c r="V43" s="211"/>
      <c r="W43" s="211"/>
      <c r="X43" s="211"/>
      <c r="Y43" s="211"/>
      <c r="Z43" s="211"/>
      <c r="AA43" s="211"/>
      <c r="AB43" s="211"/>
      <c r="AC43" s="211"/>
      <c r="AD43" s="211"/>
      <c r="AE43" s="211"/>
      <c r="AF43" s="211"/>
      <c r="AG43" s="211"/>
    </row>
    <row r="45" spans="1:89">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428</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39813</v>
      </c>
      <c r="AN46" s="1">
        <v>39447</v>
      </c>
      <c r="AO46" s="1">
        <v>25569</v>
      </c>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c r="A47" s="17" t="s">
        <v>429</v>
      </c>
      <c r="E47" s="26">
        <f>股权价值增加表!E42</f>
        <v>1055731871.0900004</v>
      </c>
      <c r="F47" s="26">
        <f>股权价值增加表!F42</f>
        <v>932557010.1500001</v>
      </c>
      <c r="G47" s="26">
        <f>股权价值增加表!G42</f>
        <v>538363658.7700001</v>
      </c>
      <c r="H47" s="26">
        <f>股权价值增加表!H42</f>
        <v>243489787.7899999</v>
      </c>
      <c r="I47" s="26">
        <f>股权价值增加表!I42</f>
        <v>907710577.96000016</v>
      </c>
      <c r="J47" s="26">
        <f>股权价值增加表!J42</f>
        <v>776175214.07000017</v>
      </c>
      <c r="K47" s="26">
        <f>股权价值增加表!K42</f>
        <v>435589201.30999994</v>
      </c>
      <c r="L47" s="26">
        <f>股权价值增加表!L42</f>
        <v>193568139.56000012</v>
      </c>
      <c r="M47" s="26">
        <f>股权价值增加表!M42</f>
        <v>644274968.41000021</v>
      </c>
      <c r="N47" s="26">
        <f>股权价值增加表!N42</f>
        <v>549543097.62000012</v>
      </c>
      <c r="O47" s="26">
        <f>股权价值增加表!O42</f>
        <v>278803137.34000003</v>
      </c>
      <c r="P47" s="26">
        <f>股权价值增加表!P42</f>
        <v>95256239.670000017</v>
      </c>
      <c r="Q47" s="26">
        <f>股权价值增加表!Q42</f>
        <v>364431762.37</v>
      </c>
      <c r="R47" s="26">
        <f>股权价值增加表!R42</f>
        <v>319032360.88999999</v>
      </c>
      <c r="S47" s="26">
        <f>股权价值增加表!S42</f>
        <v>173180121.93000001</v>
      </c>
      <c r="T47" s="26">
        <f>股权价值增加表!T42</f>
        <v>49903211.970000006</v>
      </c>
      <c r="U47" s="26">
        <f>股权价值增加表!U42</f>
        <v>308499086.75999999</v>
      </c>
      <c r="V47" s="26">
        <f>股权价值增加表!V42</f>
        <v>248381792.69</v>
      </c>
      <c r="W47" s="26">
        <f>股权价值增加表!W42</f>
        <v>134681482.70999998</v>
      </c>
      <c r="X47" s="26">
        <f>股权价值增加表!X42</f>
        <v>47283092.399999999</v>
      </c>
      <c r="Y47" s="26">
        <f>股权价值增加表!Y42</f>
        <v>256061359.92999998</v>
      </c>
      <c r="Z47" s="26">
        <f>股权价值增加表!Z42</f>
        <v>217590441.66000003</v>
      </c>
      <c r="AA47" s="26">
        <f>股权价值增加表!AA42</f>
        <v>127339987.77000001</v>
      </c>
      <c r="AB47" s="26">
        <f>股权价值增加表!AB42</f>
        <v>40902051.520000011</v>
      </c>
      <c r="AC47" s="26">
        <f>股权价值增加表!AC42</f>
        <v>221887139.04000002</v>
      </c>
      <c r="AD47" s="26">
        <f>股权价值增加表!AD42</f>
        <v>190417063.76999998</v>
      </c>
      <c r="AE47" s="26">
        <f>股权价值增加表!AE42</f>
        <v>104371319.03000003</v>
      </c>
      <c r="AF47" s="26">
        <f>股权价值增加表!AF42</f>
        <v>26581666.430000007</v>
      </c>
      <c r="AG47" s="26">
        <f>股权价值增加表!AG42</f>
        <v>163270960.86000001</v>
      </c>
      <c r="AH47" s="26">
        <f>股权价值增加表!AH42</f>
        <v>143562053.25</v>
      </c>
      <c r="AI47" s="26">
        <f>股权价值增加表!AI42</f>
        <v>71083807.190000027</v>
      </c>
      <c r="AJ47" s="26">
        <f>股权价值增加表!AJ42</f>
        <v>6829855.410000002</v>
      </c>
      <c r="AK47" s="26">
        <f>股权价值增加表!AK42</f>
        <v>88061618.629999965</v>
      </c>
      <c r="AL47" s="26">
        <f>股权价值增加表!AL42</f>
        <v>73158587.060000002</v>
      </c>
      <c r="AM47" s="26">
        <f>股权价值增加表!AM42</f>
        <v>67030121.879999995</v>
      </c>
      <c r="AN47" s="26">
        <f>股权价值增加表!AN42</f>
        <v>44566733.870000005</v>
      </c>
      <c r="AO47" s="26">
        <f>股权价值增加表!AO42</f>
        <v>-287177.33000000007</v>
      </c>
      <c r="AP47" s="26">
        <f>股权价值增加表!AP42</f>
        <v>-27615171.18</v>
      </c>
      <c r="AQ47" s="26">
        <f>股权价值增加表!AQ42</f>
        <v>-31120172.960000001</v>
      </c>
      <c r="AR47" s="26">
        <f>股权价值增加表!AR42</f>
        <v>-16785423.550000001</v>
      </c>
      <c r="AS47" s="26">
        <f>股权价值增加表!AS42</f>
        <v>0</v>
      </c>
      <c r="AT47" s="26">
        <f>股权价值增加表!AT42</f>
        <v>-106619839.65999997</v>
      </c>
      <c r="AU47" s="26">
        <f>股权价值增加表!AU42</f>
        <v>-72785587.700000018</v>
      </c>
      <c r="AV47" s="26">
        <f>股权价值增加表!AV42</f>
        <v>-23361350.959999997</v>
      </c>
      <c r="AW47" s="26">
        <f>股权价值增加表!AW42</f>
        <v>16493193.060000002</v>
      </c>
      <c r="AX47" s="26">
        <f>股权价值增加表!AX42</f>
        <v>23385217.719999984</v>
      </c>
      <c r="AY47" s="26">
        <f>股权价值增加表!AY42</f>
        <v>-1787194.7899999991</v>
      </c>
      <c r="AZ47" s="26">
        <f>股权价值增加表!AZ42</f>
        <v>-10916220.51</v>
      </c>
      <c r="BA47" s="26">
        <f>股权价值增加表!BA42</f>
        <v>-152691416.41</v>
      </c>
      <c r="BB47" s="26">
        <f>股权价值增加表!BB42</f>
        <v>-140598232.16999999</v>
      </c>
      <c r="BC47" s="26">
        <f>股权价值增加表!BC42</f>
        <v>-70267390.840000004</v>
      </c>
      <c r="BD47" s="26">
        <f>股权价值增加表!BD42</f>
        <v>-11610048.350000001</v>
      </c>
      <c r="BE47" s="26">
        <f>股权价值增加表!BE42</f>
        <v>-45811920.870000005</v>
      </c>
      <c r="BF47" s="26">
        <f>股权价值增加表!BF42</f>
        <v>-32869288.240000002</v>
      </c>
      <c r="BG47" s="26">
        <f>股权价值增加表!BG42</f>
        <v>-18208413.089999996</v>
      </c>
      <c r="BH47" s="26">
        <f>股权价值增加表!BH42</f>
        <v>-17425628.109999999</v>
      </c>
      <c r="BI47" s="26">
        <f>股权价值增加表!BI42</f>
        <v>-35340046.76000002</v>
      </c>
      <c r="BJ47" s="26">
        <f>股权价值增加表!BJ42</f>
        <v>3215018.0400000066</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c r="A48" s="63" t="s">
        <v>432</v>
      </c>
      <c r="E48" s="63">
        <f>股权价值增加表!E43</f>
        <v>0.3491371675032563</v>
      </c>
      <c r="F48" s="63">
        <f>股权价值增加表!F43</f>
        <v>0.40294971164753834</v>
      </c>
      <c r="G48" s="63">
        <f>股权价值增加表!G43</f>
        <v>0.38658182456203022</v>
      </c>
      <c r="H48" s="63">
        <f>股权价值增加表!H43</f>
        <v>0.36258628926280506</v>
      </c>
      <c r="I48" s="63">
        <f>股权价值增加表!I43</f>
        <v>0.34327987920924258</v>
      </c>
      <c r="J48" s="63">
        <f>股权价值增加表!J43</f>
        <v>0.39441054448510138</v>
      </c>
      <c r="K48" s="63">
        <f>股权价值增加表!K43</f>
        <v>0.36724586187327452</v>
      </c>
      <c r="L48" s="63">
        <f>股权价值增加表!L43</f>
        <v>0.3377584387585737</v>
      </c>
      <c r="M48" s="63">
        <f>股权价值增加表!M43</f>
        <v>0.38021224729582948</v>
      </c>
      <c r="N48" s="63">
        <f>股权价值增加表!N43</f>
        <v>0.46302599890390572</v>
      </c>
      <c r="O48" s="63">
        <f>股权价值增加表!O43</f>
        <v>0.48648522210319306</v>
      </c>
      <c r="P48" s="63">
        <f>股权价值增加表!P43</f>
        <v>0.44287287970110639</v>
      </c>
      <c r="Q48" s="63">
        <f>股权价值增加表!Q43</f>
        <v>0.38971693616411912</v>
      </c>
      <c r="R48" s="63">
        <f>股权价值增加表!R43</f>
        <v>0.4448983347084246</v>
      </c>
      <c r="S48" s="63">
        <f>股权价值增加表!S43</f>
        <v>0.44325341426697545</v>
      </c>
      <c r="T48" s="63">
        <f>股权价值增加表!T43</f>
        <v>0.36644280185036321</v>
      </c>
      <c r="U48" s="63">
        <f>股权价值增加表!U43</f>
        <v>0.45453348615645395</v>
      </c>
      <c r="V48" s="63">
        <f>股权价值增加表!V43</f>
        <v>0.50376686699665418</v>
      </c>
      <c r="W48" s="63">
        <f>股权价值增加表!W43</f>
        <v>0.51158819887064588</v>
      </c>
      <c r="X48" s="63">
        <f>股权价值增加表!X43</f>
        <v>0.53866335237815699</v>
      </c>
      <c r="Y48" s="63">
        <f>股权价值增加表!Y43</f>
        <v>0.43684769182312067</v>
      </c>
      <c r="Z48" s="63">
        <f>股权价值增加表!Z43</f>
        <v>0.48477872763830876</v>
      </c>
      <c r="AA48" s="63">
        <f>股权价值增加表!AA43</f>
        <v>0.53137735433866429</v>
      </c>
      <c r="AB48" s="63">
        <f>股权价值增加表!AB43</f>
        <v>0.57711411529729029</v>
      </c>
      <c r="AC48" s="63">
        <f>股权价值增加表!AC43</f>
        <v>0.43978788662671459</v>
      </c>
      <c r="AD48" s="63">
        <f>股权价值增加表!AD43</f>
        <v>0.49079591179768423</v>
      </c>
      <c r="AE48" s="63">
        <f>股权价值增加表!AE43</f>
        <v>0.49244829751275271</v>
      </c>
      <c r="AF48" s="63">
        <f>股权价值增加表!AF43</f>
        <v>0.47552201942521283</v>
      </c>
      <c r="AG48" s="63">
        <f>股权价值增加表!AG43</f>
        <v>0.36710177683264272</v>
      </c>
      <c r="AH48" s="63">
        <f>股权价值增加表!AH43</f>
        <v>0.419856693082864</v>
      </c>
      <c r="AI48" s="63">
        <f>股权价值增加表!AI43</f>
        <v>0.39155946050710566</v>
      </c>
      <c r="AJ48" s="63">
        <f>股权价值增加表!AJ43</f>
        <v>0.14677532252185815</v>
      </c>
      <c r="AK48" s="63">
        <f>股权价值增加表!AK43</f>
        <v>0.32222130920503939</v>
      </c>
      <c r="AL48" s="63">
        <f>股权价值增加表!AL43</f>
        <v>0.35582451972401669</v>
      </c>
      <c r="AM48" s="63">
        <f>股权价值增加表!AM43</f>
        <v>0.33903011351191448</v>
      </c>
      <c r="AN48" s="63">
        <f>股权价值增加表!AN43</f>
        <v>0.36824860564871903</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430</v>
      </c>
      <c r="E49" s="59">
        <f>(E47-I47)/I47</f>
        <v>0.16307102365454978</v>
      </c>
      <c r="F49" s="59">
        <f t="shared" ref="F49:BQ49" si="38">(F47-J47)/J47</f>
        <v>0.20147744123390221</v>
      </c>
      <c r="G49" s="59">
        <f t="shared" si="38"/>
        <v>0.23594353843234436</v>
      </c>
      <c r="H49" s="59">
        <f t="shared" si="38"/>
        <v>0.25790219580286672</v>
      </c>
      <c r="I49" s="59">
        <f t="shared" si="38"/>
        <v>0.40888692323423659</v>
      </c>
      <c r="J49" s="59">
        <f t="shared" si="38"/>
        <v>0.41240098807812225</v>
      </c>
      <c r="K49" s="59">
        <f t="shared" si="38"/>
        <v>0.56235401604824675</v>
      </c>
      <c r="L49" s="59">
        <f t="shared" si="38"/>
        <v>1.0320783208594622</v>
      </c>
      <c r="M49" s="59">
        <f t="shared" si="38"/>
        <v>0.76788917689309744</v>
      </c>
      <c r="N49" s="59">
        <f t="shared" si="38"/>
        <v>0.72253089337692156</v>
      </c>
      <c r="O49" s="59">
        <f t="shared" si="38"/>
        <v>0.60990265067888805</v>
      </c>
      <c r="P49" s="59">
        <f t="shared" si="38"/>
        <v>0.90881981158376335</v>
      </c>
      <c r="Q49" s="59">
        <f t="shared" si="38"/>
        <v>0.18130580611252639</v>
      </c>
      <c r="R49" s="59">
        <f t="shared" si="38"/>
        <v>0.28444342652835852</v>
      </c>
      <c r="S49" s="59">
        <f t="shared" si="38"/>
        <v>0.28584953510570121</v>
      </c>
      <c r="T49" s="59">
        <f t="shared" si="38"/>
        <v>5.5413456206176728E-2</v>
      </c>
      <c r="U49" s="59">
        <f t="shared" si="38"/>
        <v>0.20478578589262755</v>
      </c>
      <c r="V49" s="59">
        <f t="shared" si="38"/>
        <v>0.14151058656387841</v>
      </c>
      <c r="W49" s="59">
        <f t="shared" si="38"/>
        <v>5.7652706495151307E-2</v>
      </c>
      <c r="X49" s="59">
        <f t="shared" si="38"/>
        <v>0.15600784417573357</v>
      </c>
      <c r="Y49" s="59">
        <f t="shared" si="38"/>
        <v>0.15401623112477603</v>
      </c>
      <c r="Z49" s="59">
        <f t="shared" si="38"/>
        <v>0.14270453157928162</v>
      </c>
      <c r="AA49" s="59">
        <f t="shared" si="38"/>
        <v>0.22006686274988982</v>
      </c>
      <c r="AB49" s="59">
        <f t="shared" si="38"/>
        <v>0.53873165279954194</v>
      </c>
      <c r="AC49" s="59">
        <f t="shared" si="38"/>
        <v>0.35901165688772807</v>
      </c>
      <c r="AD49" s="59">
        <f t="shared" si="38"/>
        <v>0.32637461961070119</v>
      </c>
      <c r="AE49" s="59">
        <f t="shared" si="38"/>
        <v>0.4682854387782826</v>
      </c>
      <c r="AF49" s="59">
        <f t="shared" si="38"/>
        <v>2.8919808450234816</v>
      </c>
      <c r="AG49" s="59">
        <f t="shared" si="38"/>
        <v>0.85405359792442503</v>
      </c>
      <c r="AH49" s="59">
        <f t="shared" si="38"/>
        <v>0.9623404308267951</v>
      </c>
      <c r="AI49" s="59">
        <f t="shared" si="38"/>
        <v>6.0475577192849232E-2</v>
      </c>
      <c r="AJ49" s="59">
        <f t="shared" si="38"/>
        <v>-0.84674992271314942</v>
      </c>
      <c r="AK49" s="59">
        <f t="shared" si="38"/>
        <v>-307.64543970096781</v>
      </c>
      <c r="AL49" s="59">
        <f t="shared" si="38"/>
        <v>-3.6492172213288452</v>
      </c>
      <c r="AM49" s="59">
        <f t="shared" si="38"/>
        <v>-3.1539122538347231</v>
      </c>
      <c r="AN49" s="59">
        <f t="shared" si="38"/>
        <v>-3.6550854518055935</v>
      </c>
      <c r="AO49" s="59" t="e">
        <f t="shared" si="38"/>
        <v>#DIV/0!</v>
      </c>
      <c r="AP49" s="59">
        <f t="shared" si="38"/>
        <v>-0.74099406575678561</v>
      </c>
      <c r="AQ49" s="59">
        <f t="shared" si="38"/>
        <v>-0.57244045224629003</v>
      </c>
      <c r="AR49" s="59">
        <f t="shared" si="38"/>
        <v>-0.28148746282950399</v>
      </c>
      <c r="AS49" s="59">
        <f t="shared" si="38"/>
        <v>-1</v>
      </c>
      <c r="AT49" s="59">
        <f t="shared" si="38"/>
        <v>-5.5592836011449389</v>
      </c>
      <c r="AU49" s="59">
        <f t="shared" si="38"/>
        <v>39.72616376640179</v>
      </c>
      <c r="AV49" s="59">
        <f t="shared" si="38"/>
        <v>1.1400585430277277</v>
      </c>
      <c r="AW49" s="59">
        <f t="shared" si="38"/>
        <v>-1.1080165044491646</v>
      </c>
      <c r="AX49" s="59">
        <f t="shared" si="38"/>
        <v>-1.1663265416575401</v>
      </c>
      <c r="AY49" s="59">
        <f t="shared" si="38"/>
        <v>-0.97456580116843294</v>
      </c>
      <c r="AZ49" s="59">
        <f t="shared" si="38"/>
        <v>-5.9760977653465296E-2</v>
      </c>
      <c r="BA49" s="59">
        <f t="shared" si="38"/>
        <v>2.3330062025403997</v>
      </c>
      <c r="BB49" s="59">
        <f t="shared" si="38"/>
        <v>3.2774954889014039</v>
      </c>
      <c r="BC49" s="59">
        <f t="shared" si="38"/>
        <v>2.8590617695613814</v>
      </c>
      <c r="BD49" s="59">
        <f t="shared" si="38"/>
        <v>-0.33373716707879392</v>
      </c>
      <c r="BE49" s="59">
        <f t="shared" si="38"/>
        <v>0.29631749445936439</v>
      </c>
      <c r="BF49" s="59">
        <f t="shared" si="38"/>
        <v>-11.223671478994232</v>
      </c>
      <c r="BG49" s="59">
        <f t="shared" si="38"/>
        <v>-2.2694583054759923</v>
      </c>
      <c r="BH49" s="59">
        <f t="shared" si="38"/>
        <v>0.30613886412072078</v>
      </c>
      <c r="BI49" s="59">
        <f t="shared" si="38"/>
        <v>-0.49836587121600534</v>
      </c>
      <c r="BJ49" s="59">
        <f t="shared" si="38"/>
        <v>-1.0823451450371084</v>
      </c>
      <c r="BK49" s="59">
        <f t="shared" si="38"/>
        <v>-1.6676461728308067</v>
      </c>
      <c r="BL49" s="59">
        <f t="shared" si="38"/>
        <v>0.31786080039976627</v>
      </c>
      <c r="BM49" s="59">
        <f t="shared" si="38"/>
        <v>-1.9572398653976218E-2</v>
      </c>
      <c r="BN49" s="59">
        <f t="shared" si="38"/>
        <v>1.9873543964221878</v>
      </c>
      <c r="BO49" s="59">
        <f t="shared" si="38"/>
        <v>-4.3388891070492708</v>
      </c>
      <c r="BP49" s="59">
        <f t="shared" si="38"/>
        <v>-2.2124574237216996</v>
      </c>
      <c r="BQ49" s="59">
        <f t="shared" si="38"/>
        <v>0.47748248183696745</v>
      </c>
      <c r="BR49" s="59">
        <f t="shared" ref="BR49:CJ49" si="39">(BR47-BV47)/BV47</f>
        <v>-0.75631662037708103</v>
      </c>
      <c r="BS49" s="59">
        <f t="shared" si="39"/>
        <v>-0.8421334811496487</v>
      </c>
      <c r="BT49" s="59">
        <f t="shared" si="39"/>
        <v>-1.4207991462729328</v>
      </c>
      <c r="BU49" s="59">
        <f t="shared" si="39"/>
        <v>-4.8820718293024052</v>
      </c>
      <c r="BV49" s="59">
        <f t="shared" si="39"/>
        <v>-113.82042769589668</v>
      </c>
      <c r="BW49" s="59">
        <f t="shared" si="39"/>
        <v>-1.8778178949887783</v>
      </c>
      <c r="BX49" s="59">
        <f t="shared" si="39"/>
        <v>1.9774310642351474</v>
      </c>
      <c r="BY49" s="59">
        <f t="shared" si="39"/>
        <v>-1.2999087074699003</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c r="A50" s="17" t="s">
        <v>431</v>
      </c>
      <c r="E50" s="26">
        <f>股权价值增加表!E47</f>
        <v>457509547.72680032</v>
      </c>
      <c r="F50" s="26">
        <f>股权价值增加表!F47</f>
        <v>344800142.66760015</v>
      </c>
      <c r="G50" s="26">
        <f>股权价值增加表!G47</f>
        <v>-17660601.853199959</v>
      </c>
      <c r="H50" s="26">
        <f>股权价值增加表!H47</f>
        <v>-301300975.9780001</v>
      </c>
      <c r="I50" s="26">
        <f>股权价值增加表!I47</f>
        <v>382794720.96000016</v>
      </c>
      <c r="J50" s="26">
        <f>股权价值增加表!J47</f>
        <v>266115479.66760015</v>
      </c>
      <c r="K50" s="26">
        <f>股权价值增加表!K47</f>
        <v>-47209468.07160008</v>
      </c>
      <c r="L50" s="26">
        <f>股权价值增加表!L47</f>
        <v>-277989671.69279987</v>
      </c>
      <c r="M50" s="26">
        <f>股权价值增加表!M47</f>
        <v>187150629.12200016</v>
      </c>
      <c r="N50" s="26">
        <f>股权价值增加表!N47</f>
        <v>149860733.66160017</v>
      </c>
      <c r="O50" s="26">
        <f>股权价值增加表!O47</f>
        <v>-20150453.796799958</v>
      </c>
      <c r="P50" s="26">
        <f>股权价值增加表!P47</f>
        <v>-193460253.43799996</v>
      </c>
      <c r="Q50" s="26">
        <f>股权价值增加表!Q47</f>
        <v>83283911.236400008</v>
      </c>
      <c r="R50" s="26">
        <f>股权价值增加表!R47</f>
        <v>41564452.757200003</v>
      </c>
      <c r="S50" s="26">
        <f>股权价值增加表!S47</f>
        <v>-90955607.085200012</v>
      </c>
      <c r="T50" s="26">
        <f>股权价值增加表!T47</f>
        <v>-208741133.75240001</v>
      </c>
      <c r="U50" s="26">
        <f>股权价值增加表!U47</f>
        <v>53910997.995999962</v>
      </c>
      <c r="V50" s="26">
        <f>股权价值增加表!V47</f>
        <v>-1492280.6188000143</v>
      </c>
      <c r="W50" s="26">
        <f>股权价值增加表!W47</f>
        <v>-105985085.80040005</v>
      </c>
      <c r="X50" s="26">
        <f>股权价值增加表!X47</f>
        <v>-191098718.48560002</v>
      </c>
      <c r="Y50" s="26">
        <f>股权价值增加表!Y47</f>
        <v>21462196.436399966</v>
      </c>
      <c r="Z50" s="26">
        <f>股权价值增加表!Z47</f>
        <v>-10259857.051999986</v>
      </c>
      <c r="AA50" s="26">
        <f>股权价值增加表!AA47</f>
        <v>-93290274.630800009</v>
      </c>
      <c r="AB50" s="26">
        <f>股权价值增加表!AB47</f>
        <v>-178726775.9808</v>
      </c>
      <c r="AC50" s="26">
        <f>股权价值增加表!AC47</f>
        <v>5530475.6608000398</v>
      </c>
      <c r="AD50" s="26">
        <f>股权价值增加表!AD47</f>
        <v>-23395479.125200033</v>
      </c>
      <c r="AE50" s="26">
        <f>股权价值增加表!AE47</f>
        <v>-102557564.28599995</v>
      </c>
      <c r="AF50" s="26">
        <f>股权价值增加表!AF47</f>
        <v>-178156044.678</v>
      </c>
      <c r="AG50" s="26">
        <f>股权价值增加表!AG47</f>
        <v>-39340216.933600008</v>
      </c>
      <c r="AH50" s="26">
        <f>股权价值增加表!AH47</f>
        <v>112806625.5036</v>
      </c>
      <c r="AI50" s="26">
        <f>股权价值增加表!AI47</f>
        <v>46126639.128400028</v>
      </c>
      <c r="AJ50" s="26">
        <f>股权价值增加表!AJ47</f>
        <v>-14456608.076399999</v>
      </c>
      <c r="AK50" s="26">
        <f>股权价值增加表!AK47</f>
        <v>74016821.30839996</v>
      </c>
      <c r="AL50" s="26">
        <f>股权价值增加表!AL47</f>
        <v>62796199.488800004</v>
      </c>
      <c r="AM50" s="26">
        <f>股权价值增加表!AM47</f>
        <v>67030121.879999995</v>
      </c>
      <c r="AN50" s="26">
        <f>股权价值增加表!AN47</f>
        <v>44566733.870000005</v>
      </c>
      <c r="AO50" s="26">
        <f>股权价值增加表!AO47</f>
        <v>-287177.33000000007</v>
      </c>
      <c r="AP50" s="26">
        <f>股权价值增加表!AP47</f>
        <v>-36136129.286399998</v>
      </c>
      <c r="AQ50" s="26">
        <f>股权价值增加表!AQ47</f>
        <v>-31120172.960000001</v>
      </c>
      <c r="AR50" s="26">
        <f>股权价值增加表!AR47</f>
        <v>-16785423.550000001</v>
      </c>
      <c r="AS50" s="26">
        <f>股权价值增加表!AS47</f>
        <v>0</v>
      </c>
      <c r="AT50" s="26">
        <f>股权价值增加表!AT47</f>
        <v>-551211614.52399993</v>
      </c>
      <c r="AU50" s="26">
        <f>股权价值增加表!AU47</f>
        <v>-496320397.45679998</v>
      </c>
      <c r="AV50" s="26">
        <f>股权价值增加表!AV47</f>
        <v>-445505388.23360002</v>
      </c>
      <c r="AW50" s="26">
        <f>股权价值增加表!AW47</f>
        <v>-398055066.47280002</v>
      </c>
      <c r="AX50" s="26">
        <f>股权价值增加表!AX47</f>
        <v>-377567714.57360005</v>
      </c>
      <c r="AY50" s="26">
        <f>股权价值增加表!AY47</f>
        <v>-387409290.14840001</v>
      </c>
      <c r="AZ50" s="26">
        <f>股权价值增加表!AZ47</f>
        <v>-411743268.77480006</v>
      </c>
      <c r="BA50" s="26">
        <f>股权价值增加表!BA47</f>
        <v>-544316182.85319996</v>
      </c>
      <c r="BB50" s="26">
        <f>股权价值增加表!BB47</f>
        <v>-531683858.44279993</v>
      </c>
      <c r="BC50" s="26">
        <f>股权价值增加表!BC47</f>
        <v>-454875507.8448</v>
      </c>
      <c r="BD50" s="26">
        <f>股权价值增加表!BD47</f>
        <v>-417115730.546</v>
      </c>
      <c r="BE50" s="26">
        <f>股权价值增加表!BE47</f>
        <v>-439952204.87879997</v>
      </c>
      <c r="BF50" s="26">
        <f>股权价值增加表!BF47</f>
        <v>-417533251.67519999</v>
      </c>
      <c r="BG50" s="26">
        <f>股权价值增加表!BG47</f>
        <v>-398320315.3308</v>
      </c>
      <c r="BH50" s="26">
        <f>股权价值增加表!BH47</f>
        <v>-401893920.58120006</v>
      </c>
      <c r="BI50" s="26">
        <f>股权价值增加表!BI47</f>
        <v>-407190740.5424</v>
      </c>
      <c r="BJ50" s="26">
        <f>股权价值增加表!BJ47</f>
        <v>-355900380.39039999</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52.5" customHeight="1">
      <c r="A51" s="210" t="s">
        <v>652</v>
      </c>
      <c r="B51" s="211"/>
      <c r="C51" s="211"/>
      <c r="D51" s="211"/>
      <c r="E51" s="211"/>
      <c r="F51" s="211"/>
      <c r="G51" s="211"/>
      <c r="H51" s="211"/>
      <c r="I51" s="211"/>
      <c r="J51" s="211"/>
      <c r="K51" s="211"/>
      <c r="L51" s="211"/>
      <c r="M51" s="211"/>
      <c r="N51" s="211"/>
      <c r="O51" s="211"/>
      <c r="P51" s="211"/>
      <c r="Q51" s="211"/>
      <c r="R51" s="211"/>
      <c r="S51" s="211"/>
      <c r="T51" s="211"/>
      <c r="U51" s="211"/>
      <c r="V51" s="211"/>
      <c r="W51" s="211"/>
      <c r="X51" s="211"/>
      <c r="Y51" s="211"/>
      <c r="Z51" s="211"/>
      <c r="AA51" s="211"/>
      <c r="AB51" s="211"/>
      <c r="AC51" s="211"/>
      <c r="AD51" s="211"/>
      <c r="AE51" s="211"/>
      <c r="AF51" s="211"/>
      <c r="AG51" s="211"/>
    </row>
  </sheetData>
  <mergeCells count="4">
    <mergeCell ref="A25:AG25"/>
    <mergeCell ref="A35:AG35"/>
    <mergeCell ref="A43:AG43"/>
    <mergeCell ref="A51:AG51"/>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0"/>
  <sheetViews>
    <sheetView topLeftCell="A81" workbookViewId="0">
      <selection activeCell="M102" sqref="M102"/>
    </sheetView>
  </sheetViews>
  <sheetFormatPr defaultRowHeight="13.5"/>
  <cols>
    <col min="1" max="1" width="48.875" style="17" bestFit="1" customWidth="1"/>
    <col min="2" max="4" width="11.625" hidden="1" customWidth="1"/>
    <col min="5" max="5" width="19.375" bestFit="1" customWidth="1"/>
    <col min="6" max="8" width="19.375" hidden="1" customWidth="1"/>
    <col min="9" max="9" width="19.375" bestFit="1" customWidth="1"/>
    <col min="10" max="12" width="19.375" hidden="1" customWidth="1"/>
    <col min="13" max="13" width="19.375" bestFit="1" customWidth="1"/>
    <col min="14" max="14" width="20.5" hidden="1" customWidth="1"/>
    <col min="15"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7.25" hidden="1" customWidth="1"/>
    <col min="37" max="37" width="17.25" bestFit="1" customWidth="1"/>
    <col min="38" max="38" width="17.25" hidden="1" customWidth="1"/>
    <col min="39" max="40" width="17.25" bestFit="1" customWidth="1"/>
    <col min="41" max="41" width="17.25" hidden="1" customWidth="1"/>
    <col min="42" max="43" width="17.25" bestFit="1" customWidth="1"/>
    <col min="44" max="84" width="19.375" bestFit="1" customWidth="1"/>
    <col min="85" max="87" width="17.25" bestFit="1" customWidth="1"/>
    <col min="88" max="89" width="16.125" bestFit="1" customWidth="1"/>
  </cols>
  <sheetData>
    <row r="1" spans="1:89" s="26" customFormat="1">
      <c r="A1" s="17">
        <v>300144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39813</v>
      </c>
      <c r="AN1" s="1">
        <v>39447</v>
      </c>
      <c r="AO1" s="1">
        <v>25569</v>
      </c>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429</v>
      </c>
      <c r="E2" s="26">
        <f>股权价值增加表!E42</f>
        <v>1055731871.0900004</v>
      </c>
      <c r="F2" s="26">
        <f>股权价值增加表!F42</f>
        <v>932557010.1500001</v>
      </c>
      <c r="G2" s="26">
        <f>股权价值增加表!G42</f>
        <v>538363658.7700001</v>
      </c>
      <c r="H2" s="26">
        <f>股权价值增加表!H42</f>
        <v>243489787.7899999</v>
      </c>
      <c r="I2" s="26">
        <f>股权价值增加表!I42</f>
        <v>907710577.96000016</v>
      </c>
      <c r="J2" s="26">
        <f>股权价值增加表!J42</f>
        <v>776175214.07000017</v>
      </c>
      <c r="K2" s="26">
        <f>股权价值增加表!K42</f>
        <v>435589201.30999994</v>
      </c>
      <c r="L2" s="26">
        <f>股权价值增加表!L42</f>
        <v>193568139.56000012</v>
      </c>
      <c r="M2" s="26">
        <f>股权价值增加表!M42</f>
        <v>644274968.41000021</v>
      </c>
      <c r="N2" s="26">
        <f>股权价值增加表!N42</f>
        <v>549543097.62000012</v>
      </c>
      <c r="O2" s="26">
        <f>股权价值增加表!O42</f>
        <v>278803137.34000003</v>
      </c>
      <c r="P2" s="26">
        <f>股权价值增加表!P42</f>
        <v>95256239.670000017</v>
      </c>
      <c r="Q2" s="26">
        <f>股权价值增加表!Q42</f>
        <v>364431762.37</v>
      </c>
      <c r="R2" s="26">
        <f>股权价值增加表!R42</f>
        <v>319032360.88999999</v>
      </c>
      <c r="S2" s="26">
        <f>股权价值增加表!S42</f>
        <v>173180121.93000001</v>
      </c>
      <c r="T2" s="26">
        <f>股权价值增加表!T42</f>
        <v>49903211.970000006</v>
      </c>
      <c r="U2" s="26">
        <f>股权价值增加表!U42</f>
        <v>308499086.75999999</v>
      </c>
      <c r="V2" s="26">
        <f>股权价值增加表!V42</f>
        <v>248381792.69</v>
      </c>
      <c r="W2" s="26">
        <f>股权价值增加表!W42</f>
        <v>134681482.70999998</v>
      </c>
      <c r="X2" s="26">
        <f>股权价值增加表!X42</f>
        <v>47283092.399999999</v>
      </c>
      <c r="Y2" s="26">
        <f>股权价值增加表!Y42</f>
        <v>256061359.92999998</v>
      </c>
      <c r="Z2" s="26">
        <f>股权价值增加表!Z42</f>
        <v>217590441.66000003</v>
      </c>
      <c r="AA2" s="26">
        <f>股权价值增加表!AA42</f>
        <v>127339987.77000001</v>
      </c>
      <c r="AB2" s="26">
        <f>股权价值增加表!AB42</f>
        <v>40902051.520000011</v>
      </c>
      <c r="AC2" s="26">
        <f>股权价值增加表!AC42</f>
        <v>221887139.04000002</v>
      </c>
      <c r="AD2" s="26">
        <f>股权价值增加表!AD42</f>
        <v>190417063.76999998</v>
      </c>
      <c r="AE2" s="26">
        <f>股权价值增加表!AE42</f>
        <v>104371319.03000003</v>
      </c>
      <c r="AF2" s="26">
        <f>股权价值增加表!AF42</f>
        <v>26581666.430000007</v>
      </c>
      <c r="AG2" s="26">
        <f>股权价值增加表!AG42</f>
        <v>163270960.86000001</v>
      </c>
      <c r="AH2" s="26">
        <f>股权价值增加表!AH42</f>
        <v>143562053.25</v>
      </c>
      <c r="AI2" s="26">
        <f>股权价值增加表!AI42</f>
        <v>71083807.190000027</v>
      </c>
      <c r="AJ2" s="26">
        <f>股权价值增加表!AJ42</f>
        <v>6829855.410000002</v>
      </c>
      <c r="AK2" s="26">
        <f>股权价值增加表!AK42</f>
        <v>88061618.629999965</v>
      </c>
      <c r="AL2" s="26">
        <f>股权价值增加表!AL42</f>
        <v>73158587.060000002</v>
      </c>
      <c r="AM2" s="26">
        <f>股权价值增加表!AM42</f>
        <v>67030121.879999995</v>
      </c>
      <c r="AN2" s="26">
        <f>股权价值增加表!AN42</f>
        <v>44566733.870000005</v>
      </c>
      <c r="AO2" s="26">
        <f>股权价值增加表!AO42</f>
        <v>-287177.33000000007</v>
      </c>
      <c r="AP2" s="26">
        <f>股权价值增加表!AP42</f>
        <v>-27615171.18</v>
      </c>
      <c r="AQ2" s="26">
        <f>股权价值增加表!AQ42</f>
        <v>-31120172.960000001</v>
      </c>
      <c r="AR2" s="26">
        <f>股权价值增加表!AR42</f>
        <v>-16785423.550000001</v>
      </c>
      <c r="AS2" s="26">
        <f>股权价值增加表!AS42</f>
        <v>0</v>
      </c>
      <c r="AT2" s="26">
        <f>股权价值增加表!AT42</f>
        <v>-106619839.65999997</v>
      </c>
      <c r="AU2" s="26">
        <f>股权价值增加表!AU42</f>
        <v>-72785587.700000018</v>
      </c>
      <c r="AV2" s="26">
        <f>股权价值增加表!AV42</f>
        <v>-23361350.959999997</v>
      </c>
      <c r="AW2" s="26">
        <f>股权价值增加表!AW42</f>
        <v>16493193.060000002</v>
      </c>
      <c r="AX2" s="26">
        <f>股权价值增加表!AX42</f>
        <v>23385217.719999984</v>
      </c>
      <c r="AY2" s="26">
        <f>股权价值增加表!AY42</f>
        <v>-1787194.7899999991</v>
      </c>
      <c r="AZ2" s="26">
        <f>股权价值增加表!AZ42</f>
        <v>-10916220.51</v>
      </c>
      <c r="BA2" s="26">
        <f>股权价值增加表!BA42</f>
        <v>-152691416.41</v>
      </c>
      <c r="BB2" s="26">
        <f>股权价值增加表!BB42</f>
        <v>-140598232.16999999</v>
      </c>
      <c r="BC2" s="26">
        <f>股权价值增加表!BC42</f>
        <v>-70267390.840000004</v>
      </c>
      <c r="BD2" s="26">
        <f>股权价值增加表!BD42</f>
        <v>-11610048.350000001</v>
      </c>
      <c r="BE2" s="26">
        <f>股权价值增加表!BE42</f>
        <v>-45811920.870000005</v>
      </c>
      <c r="BF2" s="26">
        <f>股权价值增加表!BF42</f>
        <v>-32869288.240000002</v>
      </c>
      <c r="BG2" s="26">
        <f>股权价值增加表!BG42</f>
        <v>-18208413.089999996</v>
      </c>
      <c r="BH2" s="26">
        <f>股权价值增加表!BH42</f>
        <v>-17425628.109999999</v>
      </c>
      <c r="BI2" s="26">
        <f>股权价值增加表!BI42</f>
        <v>-35340046.76000002</v>
      </c>
      <c r="BJ2" s="26">
        <f>股权价值增加表!BJ42</f>
        <v>3215018.0400000066</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434</v>
      </c>
      <c r="E3" s="26">
        <f>资产资本表!E107</f>
        <v>7477779042.04</v>
      </c>
      <c r="F3" s="26">
        <f>资产资本表!F107</f>
        <v>7346960843.5299997</v>
      </c>
      <c r="G3" s="26">
        <f>资产资本表!G107</f>
        <v>6950303257.79</v>
      </c>
      <c r="H3" s="26">
        <f>资产资本表!H107</f>
        <v>6809884547.1000004</v>
      </c>
      <c r="I3" s="26">
        <f>资产资本表!I107</f>
        <v>6561448212.5</v>
      </c>
      <c r="J3" s="26">
        <f>资产资本表!J107</f>
        <v>6375746680.0299997</v>
      </c>
      <c r="K3" s="26">
        <f>资产资本表!K107</f>
        <v>6034983367.2700005</v>
      </c>
      <c r="L3" s="26">
        <f>资产资本表!L107</f>
        <v>5894472640.6599998</v>
      </c>
      <c r="M3" s="26">
        <f>资产资本表!M107</f>
        <v>5714054241.0999994</v>
      </c>
      <c r="N3" s="26">
        <f>资产资本表!N107</f>
        <v>4996029549.4800005</v>
      </c>
      <c r="O3" s="26">
        <f>资产资本表!O107</f>
        <v>3736919889.21</v>
      </c>
      <c r="P3" s="26">
        <f>资产资本表!P107</f>
        <v>3608956163.8499999</v>
      </c>
      <c r="Q3" s="26">
        <f>资产资本表!Q107</f>
        <v>3514348139.1700001</v>
      </c>
      <c r="R3" s="26">
        <f>资产资本表!R107</f>
        <v>3468348851.6599998</v>
      </c>
      <c r="S3" s="26">
        <f>资产资本表!S107</f>
        <v>3301696612.6900001</v>
      </c>
      <c r="T3" s="26">
        <f>资产资本表!T107</f>
        <v>3233054321.5300002</v>
      </c>
      <c r="U3" s="26">
        <f>资产资本表!U107</f>
        <v>3182351109.5500002</v>
      </c>
      <c r="V3" s="26">
        <f>资产资本表!V107</f>
        <v>3123425916.3600001</v>
      </c>
      <c r="W3" s="26">
        <f>资产资本表!W107</f>
        <v>3008332106.3799996</v>
      </c>
      <c r="X3" s="26">
        <f>资产资本表!X107</f>
        <v>2979772636.0699997</v>
      </c>
      <c r="Y3" s="26">
        <f>资产资本表!Y107</f>
        <v>2932489543.6699996</v>
      </c>
      <c r="Z3" s="26">
        <f>资产资本表!Z107</f>
        <v>2848128733.9000001</v>
      </c>
      <c r="AA3" s="26">
        <f>资产资本表!AA107</f>
        <v>2757878280.0100002</v>
      </c>
      <c r="AB3" s="26">
        <f>资产资本表!AB107</f>
        <v>2745360343.7600002</v>
      </c>
      <c r="AC3" s="26">
        <f>资产资本表!AC107</f>
        <v>2704458292.2399998</v>
      </c>
      <c r="AD3" s="26">
        <f>资产资本表!AD107</f>
        <v>2672656786.1900001</v>
      </c>
      <c r="AE3" s="26">
        <f>资产资本表!AE107</f>
        <v>2586611041.4499998</v>
      </c>
      <c r="AF3" s="26">
        <f>资产资本表!AF107</f>
        <v>2559221388.8499999</v>
      </c>
      <c r="AG3" s="26">
        <f>资产资本表!AG107</f>
        <v>2532639722.4200001</v>
      </c>
      <c r="AH3" s="26">
        <f>资产资本表!AH107</f>
        <v>384442846.82999998</v>
      </c>
      <c r="AI3" s="26">
        <f>资产资本表!AI107</f>
        <v>311964600.76999998</v>
      </c>
      <c r="AJ3" s="26">
        <f>资产资本表!AJ107</f>
        <v>266080793.58000001</v>
      </c>
      <c r="AK3" s="26">
        <f>资产资本表!AK107</f>
        <v>175559966.52000001</v>
      </c>
      <c r="AL3" s="26">
        <f>资产资本表!AL107</f>
        <v>129529844.64</v>
      </c>
      <c r="AM3" s="26">
        <f>资产资本表!AM107</f>
        <v>0</v>
      </c>
      <c r="AN3" s="26">
        <f>资产资本表!AN107</f>
        <v>238736715.93000001</v>
      </c>
      <c r="AO3" s="26">
        <f>资产资本表!AO107</f>
        <v>174139245.78</v>
      </c>
      <c r="AP3" s="26">
        <f>资产资本表!AP107</f>
        <v>106511976.33</v>
      </c>
      <c r="AQ3" s="26">
        <f>资产资本表!AQ107</f>
        <v>0</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60" t="s">
        <v>435</v>
      </c>
      <c r="E4" s="59">
        <f>E2/E3</f>
        <v>0.14118254432963134</v>
      </c>
      <c r="F4" s="59">
        <f t="shared" ref="F4:BQ4" si="0">F2/F3</f>
        <v>0.12693098956301688</v>
      </c>
      <c r="G4" s="59">
        <f t="shared" si="0"/>
        <v>7.7459017081966078E-2</v>
      </c>
      <c r="H4" s="59">
        <f t="shared" si="0"/>
        <v>3.5755347408010084E-2</v>
      </c>
      <c r="I4" s="59">
        <f t="shared" si="0"/>
        <v>0.13833997443289281</v>
      </c>
      <c r="J4" s="59">
        <f t="shared" si="0"/>
        <v>0.12173871595324237</v>
      </c>
      <c r="K4" s="59">
        <f t="shared" si="0"/>
        <v>7.2177365669699289E-2</v>
      </c>
      <c r="L4" s="59">
        <f t="shared" si="0"/>
        <v>3.2838924083686383E-2</v>
      </c>
      <c r="M4" s="59">
        <f t="shared" si="0"/>
        <v>0.11275268683588351</v>
      </c>
      <c r="N4" s="59">
        <f t="shared" si="0"/>
        <v>0.10999596623226497</v>
      </c>
      <c r="O4" s="59">
        <f t="shared" si="0"/>
        <v>7.4607737282519085E-2</v>
      </c>
      <c r="P4" s="59">
        <f t="shared" si="0"/>
        <v>2.639440196701685E-2</v>
      </c>
      <c r="Q4" s="59">
        <f t="shared" si="0"/>
        <v>0.10369825297276028</v>
      </c>
      <c r="R4" s="59">
        <f t="shared" si="0"/>
        <v>9.1983930837091735E-2</v>
      </c>
      <c r="S4" s="59">
        <f t="shared" si="0"/>
        <v>5.245185801275197E-2</v>
      </c>
      <c r="T4" s="59">
        <f t="shared" si="0"/>
        <v>1.5435315032499661E-2</v>
      </c>
      <c r="U4" s="59">
        <f t="shared" si="0"/>
        <v>9.6940619102089981E-2</v>
      </c>
      <c r="V4" s="59">
        <f t="shared" si="0"/>
        <v>7.9522229545774176E-2</v>
      </c>
      <c r="W4" s="59">
        <f t="shared" si="0"/>
        <v>4.4769486196145257E-2</v>
      </c>
      <c r="X4" s="59">
        <f t="shared" si="0"/>
        <v>1.5868020206521973E-2</v>
      </c>
      <c r="Y4" s="59">
        <f t="shared" si="0"/>
        <v>8.7318763159012033E-2</v>
      </c>
      <c r="Z4" s="59">
        <f t="shared" si="0"/>
        <v>7.6397684932608026E-2</v>
      </c>
      <c r="AA4" s="59">
        <f t="shared" si="0"/>
        <v>4.617317185207255E-2</v>
      </c>
      <c r="AB4" s="59">
        <f t="shared" si="0"/>
        <v>1.4898609434993599E-2</v>
      </c>
      <c r="AC4" s="59">
        <f t="shared" si="0"/>
        <v>8.2044947661669934E-2</v>
      </c>
      <c r="AD4" s="59">
        <f t="shared" si="0"/>
        <v>7.1246358587422148E-2</v>
      </c>
      <c r="AE4" s="59">
        <f t="shared" si="0"/>
        <v>4.0350604461771591E-2</v>
      </c>
      <c r="AF4" s="59">
        <f t="shared" si="0"/>
        <v>1.0386622488312597E-2</v>
      </c>
      <c r="AG4" s="59">
        <f t="shared" si="0"/>
        <v>6.446671408280312E-2</v>
      </c>
      <c r="AH4" s="59">
        <f t="shared" si="0"/>
        <v>0.37342885797920156</v>
      </c>
      <c r="AI4" s="59">
        <f t="shared" si="0"/>
        <v>0.22785856797389489</v>
      </c>
      <c r="AJ4" s="59">
        <f t="shared" si="0"/>
        <v>2.5668351774313744E-2</v>
      </c>
      <c r="AK4" s="59">
        <f t="shared" si="0"/>
        <v>0.50160421180057513</v>
      </c>
      <c r="AL4" s="59">
        <f t="shared" si="0"/>
        <v>0.56480100986246351</v>
      </c>
      <c r="AM4" s="59" t="e">
        <f t="shared" si="0"/>
        <v>#DIV/0!</v>
      </c>
      <c r="AN4" s="59">
        <f t="shared" si="0"/>
        <v>0.18667733488914801</v>
      </c>
      <c r="AO4" s="59">
        <f t="shared" si="0"/>
        <v>-1.6491246916436489E-3</v>
      </c>
      <c r="AP4" s="59">
        <f t="shared" si="0"/>
        <v>-0.25926822627383689</v>
      </c>
      <c r="AQ4" s="59" t="e">
        <f t="shared" si="0"/>
        <v>#DIV/0!</v>
      </c>
      <c r="AR4" s="59">
        <f t="shared" si="0"/>
        <v>-2.8661646503412735E-3</v>
      </c>
      <c r="AS4" s="59">
        <f t="shared" si="0"/>
        <v>0</v>
      </c>
      <c r="AT4" s="59">
        <f t="shared" si="0"/>
        <v>-1.9185211367010076E-2</v>
      </c>
      <c r="AU4" s="59">
        <f t="shared" si="0"/>
        <v>-1.3748213563233603E-2</v>
      </c>
      <c r="AV4" s="59">
        <f t="shared" si="0"/>
        <v>-4.4271810372361678E-3</v>
      </c>
      <c r="AW4" s="59">
        <f t="shared" si="0"/>
        <v>3.1828753696542824E-3</v>
      </c>
      <c r="AX4" s="59">
        <f t="shared" si="0"/>
        <v>4.6659277608925983E-3</v>
      </c>
      <c r="AY4" s="59">
        <f t="shared" si="0"/>
        <v>-3.7076605547490052E-4</v>
      </c>
      <c r="AZ4" s="59">
        <f t="shared" si="0"/>
        <v>-2.1787392956152747E-3</v>
      </c>
      <c r="BA4" s="59">
        <f t="shared" si="0"/>
        <v>-3.119137082095565E-2</v>
      </c>
      <c r="BB4" s="59">
        <f t="shared" si="0"/>
        <v>-2.8760603351231595E-2</v>
      </c>
      <c r="BC4" s="59">
        <f t="shared" si="0"/>
        <v>-1.4615893473537494E-2</v>
      </c>
      <c r="BD4" s="59">
        <f t="shared" si="0"/>
        <v>-2.2904829914345455E-3</v>
      </c>
      <c r="BE4" s="59">
        <f t="shared" si="0"/>
        <v>-9.2986020924422253E-3</v>
      </c>
      <c r="BF4" s="59">
        <f t="shared" si="0"/>
        <v>-6.8359485399077935E-3</v>
      </c>
      <c r="BG4" s="59">
        <f t="shared" si="0"/>
        <v>-3.8322216131953706E-3</v>
      </c>
      <c r="BH4" s="59">
        <f t="shared" si="0"/>
        <v>-3.6259173411665063E-3</v>
      </c>
      <c r="BI4" s="59">
        <f t="shared" si="0"/>
        <v>-7.6030616268109698E-3</v>
      </c>
      <c r="BJ4" s="59">
        <f t="shared" si="0"/>
        <v>7.1620833950357214E-4</v>
      </c>
      <c r="BK4" s="59">
        <f t="shared" si="0"/>
        <v>3.3411926325257919E-3</v>
      </c>
      <c r="BL4" s="59">
        <f t="shared" si="0"/>
        <v>-3.1094395494846798E-3</v>
      </c>
      <c r="BM4" s="59">
        <f t="shared" si="0"/>
        <v>-1.6750715992307961E-2</v>
      </c>
      <c r="BN4" s="59">
        <f t="shared" si="0"/>
        <v>-9.4642839420682606E-3</v>
      </c>
      <c r="BO4" s="59">
        <f t="shared" si="0"/>
        <v>-5.4333484249980578E-3</v>
      </c>
      <c r="BP4" s="59">
        <f t="shared" si="0"/>
        <v>-2.538180027963498E-3</v>
      </c>
      <c r="BQ4" s="59">
        <f t="shared" si="0"/>
        <v>-1.8539101521845392E-2</v>
      </c>
      <c r="BR4" s="59">
        <f t="shared" ref="BR4:CJ4" si="1">BR2/BR3</f>
        <v>-3.4435340486451073E-3</v>
      </c>
      <c r="BS4" s="59">
        <f t="shared" si="1"/>
        <v>1.7875495849888497E-3</v>
      </c>
      <c r="BT4" s="59">
        <f t="shared" si="1"/>
        <v>2.238075492640245E-3</v>
      </c>
      <c r="BU4" s="59">
        <f t="shared" si="1"/>
        <v>-1.3516777287413382E-2</v>
      </c>
      <c r="BV4" s="59">
        <f t="shared" si="1"/>
        <v>-2.4476721435052407E-2</v>
      </c>
      <c r="BW4" s="59">
        <f t="shared" si="1"/>
        <v>1.9329439156349323E-2</v>
      </c>
      <c r="BX4" s="59">
        <f t="shared" si="1"/>
        <v>-1.6137068834854031E-2</v>
      </c>
      <c r="BY4" s="59">
        <f t="shared" si="1"/>
        <v>1.0077666458720994E-2</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c r="A5" s="20" t="s">
        <v>431</v>
      </c>
      <c r="E5" s="26">
        <f>股权价值增加表!E47</f>
        <v>457509547.72680032</v>
      </c>
      <c r="F5" s="26">
        <f>股权价值增加表!F47</f>
        <v>344800142.66760015</v>
      </c>
      <c r="G5" s="26">
        <f>股权价值增加表!G47</f>
        <v>-17660601.853199959</v>
      </c>
      <c r="H5" s="26">
        <f>股权价值增加表!H47</f>
        <v>-301300975.9780001</v>
      </c>
      <c r="I5" s="26">
        <f>股权价值增加表!I47</f>
        <v>382794720.96000016</v>
      </c>
      <c r="J5" s="26">
        <f>股权价值增加表!J47</f>
        <v>266115479.66760015</v>
      </c>
      <c r="K5" s="26">
        <f>股权价值增加表!K47</f>
        <v>-47209468.07160008</v>
      </c>
      <c r="L5" s="26">
        <f>股权价值增加表!L47</f>
        <v>-277989671.69279987</v>
      </c>
      <c r="M5" s="26">
        <f>股权价值增加表!M47</f>
        <v>187150629.12200016</v>
      </c>
      <c r="N5" s="26">
        <f>股权价值增加表!N47</f>
        <v>149860733.66160017</v>
      </c>
      <c r="O5" s="26">
        <f>股权价值增加表!O47</f>
        <v>-20150453.796799958</v>
      </c>
      <c r="P5" s="26">
        <f>股权价值增加表!P47</f>
        <v>-193460253.43799996</v>
      </c>
      <c r="Q5" s="26">
        <f>股权价值增加表!Q47</f>
        <v>83283911.236400008</v>
      </c>
      <c r="R5" s="26">
        <f>股权价值增加表!R47</f>
        <v>41564452.757200003</v>
      </c>
      <c r="S5" s="26">
        <f>股权价值增加表!S47</f>
        <v>-90955607.085200012</v>
      </c>
      <c r="T5" s="26">
        <f>股权价值增加表!T47</f>
        <v>-208741133.75240001</v>
      </c>
      <c r="U5" s="26">
        <f>股权价值增加表!U47</f>
        <v>53910997.995999962</v>
      </c>
      <c r="V5" s="26">
        <f>股权价值增加表!V47</f>
        <v>-1492280.6188000143</v>
      </c>
      <c r="W5" s="26">
        <f>股权价值增加表!W47</f>
        <v>-105985085.80040005</v>
      </c>
      <c r="X5" s="26">
        <f>股权价值增加表!X47</f>
        <v>-191098718.48560002</v>
      </c>
      <c r="Y5" s="26">
        <f>股权价值增加表!Y47</f>
        <v>21462196.436399966</v>
      </c>
      <c r="Z5" s="26">
        <f>股权价值增加表!Z47</f>
        <v>-10259857.051999986</v>
      </c>
      <c r="AA5" s="26">
        <f>股权价值增加表!AA47</f>
        <v>-93290274.630800009</v>
      </c>
      <c r="AB5" s="26">
        <f>股权价值增加表!AB47</f>
        <v>-178726775.9808</v>
      </c>
      <c r="AC5" s="26">
        <f>股权价值增加表!AC47</f>
        <v>5530475.6608000398</v>
      </c>
      <c r="AD5" s="26">
        <f>股权价值增加表!AD47</f>
        <v>-23395479.125200033</v>
      </c>
      <c r="AE5" s="26">
        <f>股权价值增加表!AE47</f>
        <v>-102557564.28599995</v>
      </c>
      <c r="AF5" s="26">
        <f>股权价值增加表!AF47</f>
        <v>-178156044.678</v>
      </c>
      <c r="AG5" s="26">
        <f>股权价值增加表!AG47</f>
        <v>-39340216.933600008</v>
      </c>
      <c r="AH5" s="26">
        <f>股权价值增加表!AH47</f>
        <v>112806625.5036</v>
      </c>
      <c r="AI5" s="26">
        <f>股权价值增加表!AI47</f>
        <v>46126639.128400028</v>
      </c>
      <c r="AJ5" s="26">
        <f>股权价值增加表!AJ47</f>
        <v>-14456608.076399999</v>
      </c>
      <c r="AK5" s="26">
        <f>股权价值增加表!AK47</f>
        <v>74016821.30839996</v>
      </c>
      <c r="AL5" s="26">
        <f>股权价值增加表!AL47</f>
        <v>62796199.488800004</v>
      </c>
      <c r="AM5" s="26">
        <f>股权价值增加表!AM47</f>
        <v>67030121.879999995</v>
      </c>
      <c r="AN5" s="26">
        <f>股权价值增加表!AN47</f>
        <v>44566733.870000005</v>
      </c>
      <c r="AO5" s="26">
        <f>股权价值增加表!AO47</f>
        <v>-287177.33000000007</v>
      </c>
      <c r="AP5" s="26">
        <f>股权价值增加表!AP47</f>
        <v>-36136129.286399998</v>
      </c>
      <c r="AQ5" s="26">
        <f>股权价值增加表!AQ47</f>
        <v>-31120172.960000001</v>
      </c>
      <c r="AR5" s="26">
        <f>股权价值增加表!AR47</f>
        <v>-16785423.550000001</v>
      </c>
      <c r="AS5" s="26">
        <f>股权价值增加表!AS47</f>
        <v>0</v>
      </c>
      <c r="AT5" s="26">
        <f>股权价值增加表!AT47</f>
        <v>-551211614.52399993</v>
      </c>
      <c r="AU5" s="26">
        <f>股权价值增加表!AU47</f>
        <v>-496320397.45679998</v>
      </c>
      <c r="AV5" s="26">
        <f>股权价值增加表!AV47</f>
        <v>-445505388.23360002</v>
      </c>
      <c r="AW5" s="26">
        <f>股权价值增加表!AW47</f>
        <v>-398055066.47280002</v>
      </c>
      <c r="AX5" s="26">
        <f>股权价值增加表!AX47</f>
        <v>-377567714.57360005</v>
      </c>
      <c r="AY5" s="26">
        <f>股权价值增加表!AY47</f>
        <v>-387409290.14840001</v>
      </c>
      <c r="AZ5" s="26">
        <f>股权价值增加表!AZ47</f>
        <v>-411743268.77480006</v>
      </c>
      <c r="BA5" s="26">
        <f>股权价值增加表!BA47</f>
        <v>-544316182.85319996</v>
      </c>
      <c r="BB5" s="26">
        <f>股权价值增加表!BB47</f>
        <v>-531683858.44279993</v>
      </c>
      <c r="BC5" s="26">
        <f>股权价值增加表!BC47</f>
        <v>-454875507.8448</v>
      </c>
      <c r="BD5" s="26">
        <f>股权价值增加表!BD47</f>
        <v>-417115730.546</v>
      </c>
      <c r="BE5" s="26">
        <f>股权价值增加表!BE47</f>
        <v>-439952204.87879997</v>
      </c>
      <c r="BF5" s="26">
        <f>股权价值增加表!BF47</f>
        <v>-417533251.67519999</v>
      </c>
      <c r="BG5" s="26">
        <f>股权价值增加表!BG47</f>
        <v>-398320315.3308</v>
      </c>
      <c r="BH5" s="26">
        <f>股权价值增加表!BH47</f>
        <v>-401893920.58120006</v>
      </c>
      <c r="BI5" s="26">
        <f>股权价值增加表!BI47</f>
        <v>-407190740.5424</v>
      </c>
      <c r="BJ5" s="26">
        <f>股权价值增加表!BJ47</f>
        <v>-355900380.39039999</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75" customFormat="1">
      <c r="A6" s="175" t="s">
        <v>442</v>
      </c>
      <c r="E6" s="175">
        <f>股权价值增加表!E31/股权价值增加表!E4</f>
        <v>0.43112184654127894</v>
      </c>
      <c r="F6" s="175">
        <f>股权价值增加表!F31/股权价值增加表!F4</f>
        <v>0.49229879124065085</v>
      </c>
      <c r="G6" s="175">
        <f>股权价值增加表!G31/股权价值增加表!G4</f>
        <v>0.46708489161458699</v>
      </c>
      <c r="H6" s="175">
        <f>股权价值增加表!H31/股权价值增加表!H4</f>
        <v>0.44438063055040067</v>
      </c>
      <c r="I6" s="175">
        <f>股权价值增加表!I31/股权价值增加表!I4</f>
        <v>0.44464984882221348</v>
      </c>
      <c r="J6" s="175">
        <f>股权价值增加表!J31/股权价值增加表!J4</f>
        <v>0.50152657340796114</v>
      </c>
      <c r="K6" s="175">
        <f>股权价值增加表!K31/股权价值增加表!K4</f>
        <v>0.46746545297265674</v>
      </c>
      <c r="L6" s="175">
        <f>股权价值增加表!L31/股权价值增加表!L4</f>
        <v>0.44360997180925621</v>
      </c>
      <c r="M6" s="175">
        <f>股权价值增加表!M31/股权价值增加表!M4</f>
        <v>0.49335293865206126</v>
      </c>
      <c r="N6" s="175">
        <f>股权价值增加表!N31/股权价值增加表!N4</f>
        <v>0.59643692695285688</v>
      </c>
      <c r="O6" s="175">
        <f>股权价值增加表!O31/股权价值增加表!O4</f>
        <v>0.62345194028057649</v>
      </c>
      <c r="P6" s="175">
        <f>股权价值增加表!P31/股权价值增加表!P4</f>
        <v>0.55351995180722791</v>
      </c>
      <c r="Q6" s="175">
        <f>股权价值增加表!Q31/股权价值增加表!Q4</f>
        <v>0.52661699065516554</v>
      </c>
      <c r="R6" s="175">
        <f>股权价值增加表!R31/股权价值增加表!R4</f>
        <v>0.58107252531561715</v>
      </c>
      <c r="S6" s="175">
        <f>股权价值增加表!S31/股权价值增加表!S4</f>
        <v>0.58224522680659918</v>
      </c>
      <c r="T6" s="175">
        <f>股权价值增加表!T31/股权价值增加表!T4</f>
        <v>0.46698672986711526</v>
      </c>
      <c r="U6" s="175">
        <f>股权价值增加表!U31/股权价值增加表!U4</f>
        <v>0.62228973109387364</v>
      </c>
      <c r="V6" s="175">
        <f>股权价值增加表!V31/股权价值增加表!V4</f>
        <v>0.64705962921461679</v>
      </c>
      <c r="W6" s="175">
        <f>股权价值增加表!W31/股权价值增加表!W4</f>
        <v>0.64949298079870621</v>
      </c>
      <c r="X6" s="175">
        <f>股权价值增加表!X31/股权价值增加表!X4</f>
        <v>0.67603059153233536</v>
      </c>
      <c r="Y6" s="175">
        <f>股权价值增加表!Y31/股权价值增加表!Y4</f>
        <v>0.60537233077932651</v>
      </c>
      <c r="Z6" s="175">
        <f>股权价值增加表!Z31/股权价值增加表!Z4</f>
        <v>0.62534269151800914</v>
      </c>
      <c r="AA6" s="175">
        <f>股权价值增加表!AA31/股权价值增加表!AA4</f>
        <v>0.68420148181095886</v>
      </c>
      <c r="AB6" s="175">
        <f>股权价值增加表!AB31/股权价值增加表!AB4</f>
        <v>0.72732620349394872</v>
      </c>
      <c r="AC6" s="175">
        <f>股权价值增加表!AC31/股权价值增加表!AC4</f>
        <v>0.6290842675433499</v>
      </c>
      <c r="AD6" s="175">
        <f>股权价值增加表!AD31/股权价值增加表!AD4</f>
        <v>0.63202468243802923</v>
      </c>
      <c r="AE6" s="175">
        <f>股权价值增加表!AE31/股权价值增加表!AE4</f>
        <v>0.63113678690486075</v>
      </c>
      <c r="AF6" s="175">
        <f>股权价值增加表!AF31/股权价值增加表!AF4</f>
        <v>0.64918829615964591</v>
      </c>
      <c r="AG6" s="175">
        <f>股权价值增加表!AG31/股权价值增加表!AG4</f>
        <v>0.54609458485706663</v>
      </c>
      <c r="AH6" s="175">
        <f>股权价值增加表!AH31/股权价值增加表!AH4</f>
        <v>0.61301181603935861</v>
      </c>
      <c r="AI6" s="175">
        <f>股权价值增加表!AI31/股权价值增加表!AI4</f>
        <v>0.58812088961442888</v>
      </c>
      <c r="AJ6" s="175">
        <f>股权价值增加表!AJ31/股权价值增加表!AJ4</f>
        <v>0.32502287810993818</v>
      </c>
      <c r="AK6" s="175">
        <f>股权价值增加表!AK31/股权价值增加表!AK4</f>
        <v>0.50469031230283923</v>
      </c>
      <c r="AL6" s="175">
        <f>股权价值增加表!AL31/股权价值增加表!AL4</f>
        <v>0.53330096074075528</v>
      </c>
      <c r="AM6" s="175">
        <f>股权价值增加表!AM31/股权价值增加表!AM4</f>
        <v>0.51976463669382034</v>
      </c>
      <c r="AN6" s="175">
        <f>股权价值增加表!AN31/股权价值增加表!AN4</f>
        <v>0.53791536366318438</v>
      </c>
      <c r="AO6" s="175" t="e">
        <f>股权价值增加表!AO31/股权价值增加表!AO4</f>
        <v>#DIV/0!</v>
      </c>
      <c r="AP6" s="175" t="e">
        <f>股权价值增加表!AP31/股权价值增加表!AP4</f>
        <v>#DIV/0!</v>
      </c>
      <c r="AQ6" s="175" t="e">
        <f>股权价值增加表!AQ31/股权价值增加表!AQ4</f>
        <v>#DIV/0!</v>
      </c>
      <c r="AR6" s="175" t="e">
        <f>股权价值增加表!AR31/股权价值增加表!AR4</f>
        <v>#DIV/0!</v>
      </c>
      <c r="AS6" s="175" t="e">
        <f>股权价值增加表!AS31/股权价值增加表!AS4</f>
        <v>#DIV/0!</v>
      </c>
      <c r="AT6" s="175" t="e">
        <f>股权价值增加表!AT31/股权价值增加表!AT4</f>
        <v>#DIV/0!</v>
      </c>
      <c r="AU6" s="175" t="e">
        <f>股权价值增加表!AU31/股权价值增加表!AU4</f>
        <v>#DIV/0!</v>
      </c>
      <c r="AV6" s="175" t="e">
        <f>股权价值增加表!AV31/股权价值增加表!AV4</f>
        <v>#DIV/0!</v>
      </c>
      <c r="AW6" s="175" t="e">
        <f>股权价值增加表!AW31/股权价值增加表!AW4</f>
        <v>#DIV/0!</v>
      </c>
      <c r="AX6" s="175" t="e">
        <f>股权价值增加表!AX31/股权价值增加表!AX4</f>
        <v>#DIV/0!</v>
      </c>
      <c r="AY6" s="175" t="e">
        <f>股权价值增加表!AY31/股权价值增加表!AY4</f>
        <v>#DIV/0!</v>
      </c>
      <c r="AZ6" s="175" t="e">
        <f>股权价值增加表!AZ31/股权价值增加表!AZ4</f>
        <v>#DIV/0!</v>
      </c>
      <c r="BA6" s="175" t="e">
        <f>股权价值增加表!BA31/股权价值增加表!BA4</f>
        <v>#DIV/0!</v>
      </c>
      <c r="BB6" s="175" t="e">
        <f>股权价值增加表!BB31/股权价值增加表!BB4</f>
        <v>#DIV/0!</v>
      </c>
      <c r="BC6" s="175" t="e">
        <f>股权价值增加表!BC31/股权价值增加表!BC4</f>
        <v>#DIV/0!</v>
      </c>
      <c r="BD6" s="175" t="e">
        <f>股权价值增加表!BD31/股权价值增加表!BD4</f>
        <v>#DIV/0!</v>
      </c>
      <c r="BE6" s="175" t="e">
        <f>股权价值增加表!BE31/股权价值增加表!BE4</f>
        <v>#DIV/0!</v>
      </c>
      <c r="BF6" s="175" t="e">
        <f>股权价值增加表!BF31/股权价值增加表!BF4</f>
        <v>#DIV/0!</v>
      </c>
      <c r="BG6" s="175" t="e">
        <f>股权价值增加表!BG31/股权价值增加表!BG4</f>
        <v>#DIV/0!</v>
      </c>
      <c r="BH6" s="175" t="e">
        <f>股权价值增加表!BH31/股权价值增加表!BH4</f>
        <v>#DIV/0!</v>
      </c>
      <c r="BI6" s="175" t="e">
        <f>股权价值增加表!BI31/股权价值增加表!BI4</f>
        <v>#DIV/0!</v>
      </c>
      <c r="BJ6" s="175" t="e">
        <f>股权价值增加表!BJ31/股权价值增加表!BJ4</f>
        <v>#DIV/0!</v>
      </c>
      <c r="BK6" s="175" t="e">
        <f>股权价值增加表!BK31/股权价值增加表!BK4</f>
        <v>#DIV/0!</v>
      </c>
      <c r="BL6" s="175" t="e">
        <f>股权价值增加表!BL31/股权价值增加表!BL4</f>
        <v>#DIV/0!</v>
      </c>
      <c r="BM6" s="175" t="e">
        <f>股权价值增加表!BM31/股权价值增加表!BM4</f>
        <v>#DIV/0!</v>
      </c>
      <c r="BN6" s="175" t="e">
        <f>股权价值增加表!BN31/股权价值增加表!BN4</f>
        <v>#DIV/0!</v>
      </c>
      <c r="BO6" s="175" t="e">
        <f>股权价值增加表!BO31/股权价值增加表!BO4</f>
        <v>#DIV/0!</v>
      </c>
      <c r="BP6" s="175" t="e">
        <f>股权价值增加表!BP31/股权价值增加表!BP4</f>
        <v>#DIV/0!</v>
      </c>
      <c r="BQ6" s="175" t="e">
        <f>股权价值增加表!BQ31/股权价值增加表!BQ4</f>
        <v>#DIV/0!</v>
      </c>
      <c r="BR6" s="175" t="e">
        <f>股权价值增加表!BR31/股权价值增加表!BR4</f>
        <v>#DIV/0!</v>
      </c>
      <c r="BS6" s="175" t="e">
        <f>股权价值增加表!BS31/股权价值增加表!BS4</f>
        <v>#DIV/0!</v>
      </c>
      <c r="BT6" s="175" t="e">
        <f>股权价值增加表!BT31/股权价值增加表!BT4</f>
        <v>#DIV/0!</v>
      </c>
      <c r="BU6" s="175" t="e">
        <f>股权价值增加表!BU31/股权价值增加表!BU4</f>
        <v>#DIV/0!</v>
      </c>
      <c r="BV6" s="175" t="e">
        <f>股权价值增加表!BV31/股权价值增加表!BV4</f>
        <v>#DIV/0!</v>
      </c>
      <c r="BW6" s="175" t="e">
        <f>股权价值增加表!BW31/股权价值增加表!BW4</f>
        <v>#DIV/0!</v>
      </c>
      <c r="BX6" s="175" t="e">
        <f>股权价值增加表!BX31/股权价值增加表!BX4</f>
        <v>#DIV/0!</v>
      </c>
      <c r="BY6" s="175" t="e">
        <f>股权价值增加表!BY31/股权价值增加表!BY4</f>
        <v>#DIV/0!</v>
      </c>
      <c r="BZ6" s="175" t="e">
        <f>股权价值增加表!BZ31/股权价值增加表!BZ4</f>
        <v>#DIV/0!</v>
      </c>
      <c r="CA6" s="175" t="e">
        <f>股权价值增加表!CA31/股权价值增加表!CA4</f>
        <v>#DIV/0!</v>
      </c>
      <c r="CB6" s="175" t="e">
        <f>股权价值增加表!CB31/股权价值增加表!CB4</f>
        <v>#DIV/0!</v>
      </c>
      <c r="CC6" s="175" t="e">
        <f>股权价值增加表!CC31/股权价值增加表!CC4</f>
        <v>#DIV/0!</v>
      </c>
      <c r="CD6" s="175" t="e">
        <f>股权价值增加表!CD31/股权价值增加表!CD4</f>
        <v>#DIV/0!</v>
      </c>
      <c r="CE6" s="175" t="e">
        <f>股权价值增加表!CE31/股权价值增加表!CE4</f>
        <v>#DIV/0!</v>
      </c>
      <c r="CF6" s="175" t="e">
        <f>股权价值增加表!CF31/股权价值增加表!CF4</f>
        <v>#DIV/0!</v>
      </c>
      <c r="CG6" s="175" t="e">
        <f>股权价值增加表!CG31/股权价值增加表!CG4</f>
        <v>#DIV/0!</v>
      </c>
      <c r="CH6" s="175" t="e">
        <f>股权价值增加表!CH31/股权价值增加表!CH4</f>
        <v>#DIV/0!</v>
      </c>
      <c r="CI6" s="175" t="e">
        <f>股权价值增加表!CI31/股权价值增加表!CI4</f>
        <v>#DIV/0!</v>
      </c>
      <c r="CJ6" s="175" t="e">
        <f>股权价值增加表!CJ31/股权价值增加表!CJ4</f>
        <v>#DIV/0!</v>
      </c>
    </row>
    <row r="7" spans="1:89" s="61" customFormat="1">
      <c r="A7" s="161" t="s">
        <v>436</v>
      </c>
      <c r="E7" s="61">
        <f>股权价值增加表!E4/资产资本表!E70</f>
        <v>0.39343555760815019</v>
      </c>
      <c r="F7" s="61">
        <f>股权价值增加表!F4/资产资本表!F70</f>
        <v>0.30664704090810152</v>
      </c>
      <c r="G7" s="61">
        <f>股权价值增加表!G4/资产资本表!G70</f>
        <v>0.19286773533229637</v>
      </c>
      <c r="H7" s="61">
        <f>股权价值增加表!H4/资产资本表!H70</f>
        <v>9.4313208433267848E-2</v>
      </c>
      <c r="I7" s="61">
        <f>股权价值增加表!I4/资产资本表!I70</f>
        <v>0.37981040295133245</v>
      </c>
      <c r="J7" s="61">
        <f>股权价值增加表!J4/资产资本表!J70</f>
        <v>0.29041807851116341</v>
      </c>
      <c r="K7" s="61">
        <f>股权价值增加表!K4/资产资本表!K70</f>
        <v>0.17928397047609212</v>
      </c>
      <c r="L7" s="61">
        <f>股权价值增加表!L4/资产资本表!L70</f>
        <v>8.8392867294630043E-2</v>
      </c>
      <c r="M7" s="61">
        <f>股权价值增加表!M4/资产资本表!M70</f>
        <v>0.26833831305245476</v>
      </c>
      <c r="N7" s="61">
        <f>股权价值增加表!N4/资产资本表!N70</f>
        <v>0.21205531324708049</v>
      </c>
      <c r="O7" s="61">
        <f>股权价值增加表!O4/资产资本表!O70</f>
        <v>0.15336074744464351</v>
      </c>
      <c r="P7" s="61">
        <f>股权价值增加表!P4/资产资本表!P70</f>
        <v>5.9581635315651783E-2</v>
      </c>
      <c r="Q7" s="61">
        <f>股权价值增加表!Q4/资产资本表!Q70</f>
        <v>0.26608608287192953</v>
      </c>
      <c r="R7" s="61">
        <f>股权价值增加表!R4/资产资本表!R70</f>
        <v>0.20675269755139844</v>
      </c>
      <c r="S7" s="61">
        <f>股权价值增加表!S4/资产资本表!S70</f>
        <v>0.11797528847591571</v>
      </c>
      <c r="T7" s="61">
        <f>股权价值增加表!T4/资产资本表!T70</f>
        <v>4.1862256510835867E-2</v>
      </c>
      <c r="U7" s="61">
        <f>股权价值增加表!U4/资产资本表!U70</f>
        <v>0.21127781042292063</v>
      </c>
      <c r="V7" s="61">
        <f>股权价值增加表!V4/资产资本表!V70</f>
        <v>0.15585536262769342</v>
      </c>
      <c r="W7" s="61">
        <f>股权价值增加表!W4/资产资本表!W70</f>
        <v>8.6076845588393985E-2</v>
      </c>
      <c r="X7" s="61">
        <f>股权价值增加表!X4/资产资本表!X70</f>
        <v>2.8875217899401083E-2</v>
      </c>
      <c r="Y7" s="61">
        <f>股权价值增加表!Y4/资产资本表!Y70</f>
        <v>0.19521300148262877</v>
      </c>
      <c r="Z7" s="61">
        <f>股权价值增加表!Z4/资产资本表!Z70</f>
        <v>0.15120858701135104</v>
      </c>
      <c r="AA7" s="61">
        <f>股权价值增加表!AA4/资产资本表!AA70</f>
        <v>8.0747041192985883E-2</v>
      </c>
      <c r="AB7" s="61">
        <f>股权价值增加表!AB4/资产资本表!AB70</f>
        <v>2.390042647238921E-2</v>
      </c>
      <c r="AC7" s="61">
        <f>股权价值增加表!AC4/资产资本表!AC70</f>
        <v>0.17193327487730078</v>
      </c>
      <c r="AD7" s="61">
        <f>股权价值增加表!AD4/资产资本表!AD70</f>
        <v>0.13227151570058018</v>
      </c>
      <c r="AE7" s="61">
        <f>股权价值增加表!AE4/资产资本表!AE70</f>
        <v>7.418063709672168E-2</v>
      </c>
      <c r="AF7" s="61">
        <f>股权价值增加表!AF4/资产资本表!AF70</f>
        <v>1.9532935194717875E-2</v>
      </c>
      <c r="AG7" s="61">
        <f>股权价值增加表!AG4/资产资本表!AG70</f>
        <v>0.15256435179165909</v>
      </c>
      <c r="AH7" s="61">
        <f>股权价值增加表!AH4/资产资本表!AH70</f>
        <v>0.42474586582013957</v>
      </c>
      <c r="AI7" s="61">
        <f>股权价值增加表!AI4/资产资本表!AI70</f>
        <v>0.2478206850103554</v>
      </c>
      <c r="AJ7" s="61">
        <f>股权价值增加表!AJ4/资产资本表!AJ70</f>
        <v>6.9792559402798188E-2</v>
      </c>
      <c r="AK7" s="61">
        <f>股权价值增加表!AK4/资产资本表!AK70</f>
        <v>0.72164843033136028</v>
      </c>
      <c r="AL7" s="61">
        <f>股权价值增加表!AL4/资产资本表!AL70</f>
        <v>0.74273884671997703</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443</v>
      </c>
      <c r="E8" s="63">
        <f>股权价值增加表!E31/资产资本表!E70</f>
        <v>0.16961866409102344</v>
      </c>
      <c r="F8" s="63">
        <f>股权价值增加表!F31/资产资本表!F70</f>
        <v>0.15096196757658079</v>
      </c>
      <c r="G8" s="63">
        <f>股权价值增加表!G31/资产资本表!G70</f>
        <v>9.00856052536365E-2</v>
      </c>
      <c r="H8" s="63">
        <f>股权价值增加表!H31/资产资本表!H70</f>
        <v>4.1910963032806933E-2</v>
      </c>
      <c r="I8" s="63">
        <f>股权价值增加表!I31/资产资本表!I70</f>
        <v>0.16888263825341396</v>
      </c>
      <c r="J8" s="63">
        <f>股权价值增加表!J31/资产资本表!J70</f>
        <v>0.145652383771428</v>
      </c>
      <c r="K8" s="63">
        <f>股权价值增加表!K31/资产资本表!K70</f>
        <v>8.3809062469342818E-2</v>
      </c>
      <c r="L8" s="63">
        <f>股权价值增加表!L31/资产资本表!L70</f>
        <v>3.9211957368710158E-2</v>
      </c>
      <c r="M8" s="63">
        <f>股权价值增加表!M31/资产资本表!M70</f>
        <v>0.13238549529736532</v>
      </c>
      <c r="N8" s="63">
        <f>股权价值增加表!N31/资产资本表!N70</f>
        <v>0.12647761937711413</v>
      </c>
      <c r="O8" s="63">
        <f>股权价值增加表!O31/资产资本表!O70</f>
        <v>9.5613055557242463E-2</v>
      </c>
      <c r="P8" s="63">
        <f>股权价值增加表!P31/资产资本表!P70</f>
        <v>3.2979623908515408E-2</v>
      </c>
      <c r="Q8" s="63">
        <f>股权价值增加表!Q31/资产资本表!Q70</f>
        <v>0.14012545221723655</v>
      </c>
      <c r="R8" s="63">
        <f>股权价值增加表!R31/资产资本表!R70</f>
        <v>0.12013831208200709</v>
      </c>
      <c r="S8" s="63">
        <f>股权价值增加表!S31/资产资本表!S70</f>
        <v>6.8690548596233511E-2</v>
      </c>
      <c r="T8" s="63">
        <f>股权价值增加表!T31/资产资本表!T70</f>
        <v>1.9549118272853598E-2</v>
      </c>
      <c r="U8" s="63">
        <f>股权价值增加表!U31/资产资本表!U70</f>
        <v>0.1314760118341817</v>
      </c>
      <c r="V8" s="63">
        <f>股权价值增加表!V31/资产资本表!V70</f>
        <v>0.10084771315298495</v>
      </c>
      <c r="W8" s="63">
        <f>股权价值增加表!W31/资产资本表!W70</f>
        <v>5.5906307018955971E-2</v>
      </c>
      <c r="X8" s="63">
        <f>股权价值增加表!X31/资产资本表!X70</f>
        <v>1.9520530637157193E-2</v>
      </c>
      <c r="Y8" s="63">
        <f>股权价值增加表!Y31/资产资本表!Y70</f>
        <v>0.11817654970596708</v>
      </c>
      <c r="Z8" s="63">
        <f>股权价值增加表!Z31/资产资本表!Z70</f>
        <v>9.4557184782313328E-2</v>
      </c>
      <c r="AA8" s="63">
        <f>股权价值增加表!AA31/资产资本表!AA70</f>
        <v>5.5247245236091473E-2</v>
      </c>
      <c r="AB8" s="63">
        <f>股权价值增加表!AB31/资产资本表!AB70</f>
        <v>1.7383406448049112E-2</v>
      </c>
      <c r="AC8" s="63">
        <f>股权价值增加表!AC31/资产资本表!AC70</f>
        <v>0.10816051829251622</v>
      </c>
      <c r="AD8" s="63">
        <f>股权价值增加表!AD31/资产资本表!AD70</f>
        <v>8.3598862706255994E-2</v>
      </c>
      <c r="AE8" s="63">
        <f>股权价值增加表!AE31/资产资本表!AE70</f>
        <v>4.6818128947780438E-2</v>
      </c>
      <c r="AF8" s="63">
        <f>股权价值增加表!AF31/资产资本表!AF70</f>
        <v>1.2680552918055678E-2</v>
      </c>
      <c r="AG8" s="63">
        <f>股权价值增加表!AG31/资产资本表!AG70</f>
        <v>8.3314566355653555E-2</v>
      </c>
      <c r="AH8" s="63">
        <f>股权价值增加表!AH31/资产资本表!AH70</f>
        <v>0.26037423456161346</v>
      </c>
      <c r="AI8" s="63">
        <f>股权价值增加表!AI31/资产资本表!AI70</f>
        <v>0.14574852173314737</v>
      </c>
      <c r="AJ8" s="63">
        <f>股权价值增加表!AJ31/资产资本表!AJ70</f>
        <v>2.26841785277563E-2</v>
      </c>
      <c r="AK8" s="63">
        <f>股权价值增加表!AK31/资产资本表!AK70</f>
        <v>0.3642089716767879</v>
      </c>
      <c r="AL8" s="63">
        <f>股权价值增加表!AL31/资产资本表!AL70</f>
        <v>0.39610334053524432</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75" customFormat="1">
      <c r="A9" s="175" t="s">
        <v>437</v>
      </c>
      <c r="E9" s="175">
        <f>股权价值增加表!E38/股权价值增加表!E31</f>
        <v>0.98481390671172686</v>
      </c>
      <c r="F9" s="175">
        <f>股权价值增加表!F38/股权价值增加表!F31</f>
        <v>0.99248773076179253</v>
      </c>
      <c r="G9" s="175">
        <f>股权价值增加表!G38/股权价值增加表!G31</f>
        <v>0.98897466019795177</v>
      </c>
      <c r="H9" s="175">
        <f>股权价值增加表!H38/股权价值增加表!H31</f>
        <v>0.99212486505503339</v>
      </c>
      <c r="I9" s="175">
        <f>股权价值增加表!I38/股权价值增加表!I31</f>
        <v>0.97897030062208212</v>
      </c>
      <c r="J9" s="175">
        <f>股权价值增加表!J38/股权价值增加表!J31</f>
        <v>0.99076392877852215</v>
      </c>
      <c r="K9" s="175">
        <f>股权价值增加表!K38/股权价值增加表!K31</f>
        <v>0.98948330847179378</v>
      </c>
      <c r="L9" s="175">
        <f>股权价值增加表!L38/股权价值增加表!L31</f>
        <v>0.97999421257503694</v>
      </c>
      <c r="M9" s="175">
        <f>股权价值增加表!M38/股权价值增加表!M31</f>
        <v>0.98560082480709232</v>
      </c>
      <c r="N9" s="175">
        <f>股权价值增加表!N38/股权价值增加表!N31</f>
        <v>1.0047747362973694</v>
      </c>
      <c r="O9" s="175">
        <f>股权价值增加表!O38/股权价值增加表!O31</f>
        <v>1.0148334760622311</v>
      </c>
      <c r="P9" s="175">
        <f>股权价值增加表!P38/股权价值增加表!P31</f>
        <v>1.0265250438866063</v>
      </c>
      <c r="Q9" s="175">
        <f>股权价值增加表!Q38/股权价值增加表!Q31</f>
        <v>0.99730438213367922</v>
      </c>
      <c r="R9" s="175">
        <f>股权价值增加表!R38/股权价值增加表!R31</f>
        <v>1.0211847797516045</v>
      </c>
      <c r="S9" s="175">
        <f>股权价值增加表!S38/股权价值增加表!S31</f>
        <v>1.0251559755297486</v>
      </c>
      <c r="T9" s="175">
        <f>股权价值增加表!T38/股权价值增加表!T31</f>
        <v>1.0452365129261745</v>
      </c>
      <c r="U9" s="175">
        <f>股权价值增加表!U38/股权价值增加表!U31</f>
        <v>0.99015433190520497</v>
      </c>
      <c r="V9" s="175">
        <f>股权价值增加表!V38/股权价值增加表!V31</f>
        <v>1.0371129742408465</v>
      </c>
      <c r="W9" s="175">
        <f>股权价值增加表!W38/股权价值增加表!W31</f>
        <v>1.0488779097741667</v>
      </c>
      <c r="X9" s="175">
        <f>股权价值增加表!X38/股权价值增加表!X31</f>
        <v>1.0720480079198489</v>
      </c>
      <c r="Y9" s="175">
        <f>股权价值增加表!Y38/股权价值增加表!Y31</f>
        <v>0.96055664937339058</v>
      </c>
      <c r="Z9" s="175">
        <f>股权价值增加表!Z38/股权价值增加表!Z31</f>
        <v>1.0362635765593589</v>
      </c>
      <c r="AA9" s="175">
        <f>股权价值增加表!AA38/股权价值增加表!AA31</f>
        <v>1.0378004792347248</v>
      </c>
      <c r="AB9" s="175">
        <f>股权价值增加表!AB38/股权价值增加表!AB31</f>
        <v>1.062896337759113</v>
      </c>
      <c r="AC9" s="175">
        <f>股权价值增加表!AC38/股权价值增加表!AC31</f>
        <v>0.93600051112113458</v>
      </c>
      <c r="AD9" s="175">
        <f>股权价值增加表!AD38/股权价值增加表!AD31</f>
        <v>1.035931912142996</v>
      </c>
      <c r="AE9" s="175">
        <f>股权价值增加表!AE38/股权价值增加表!AE31</f>
        <v>1.0411943689866083</v>
      </c>
      <c r="AF9" s="175">
        <f>股权价值增加表!AF38/股权价值增加表!AF31</f>
        <v>1.0446875573437266</v>
      </c>
      <c r="AG9" s="175">
        <f>股权价值增加表!AG38/股权价值增加表!AG31</f>
        <v>0.89722164145787264</v>
      </c>
      <c r="AH9" s="175">
        <f>股权价值增加表!AH38/股权价值增加表!AH31</f>
        <v>0.91279341548150628</v>
      </c>
      <c r="AI9" s="175">
        <f>股权价值增加表!AI38/股权价值增加表!AI31</f>
        <v>0.88700889565389451</v>
      </c>
      <c r="AJ9" s="175">
        <f>股权价值增加表!AJ38/股权价值增加表!AJ31</f>
        <v>0.64440726711597895</v>
      </c>
      <c r="AK9" s="175">
        <f>股权价值增加表!AK38/股权价值增加表!AK31</f>
        <v>0.84922475701576272</v>
      </c>
      <c r="AL9" s="175">
        <f>股权价值增加表!AL38/股权价值增加表!AL31</f>
        <v>0.88624642058470371</v>
      </c>
      <c r="AM9" s="175">
        <f>股权价值增加表!AM38/股权价值增加表!AM31</f>
        <v>0.87905443651519299</v>
      </c>
      <c r="AN9" s="175">
        <f>股权价值增加表!AN38/股权价值增加表!AN31</f>
        <v>0.84988704811021787</v>
      </c>
      <c r="AO9" s="175">
        <f>股权价值增加表!AO38/股权价值增加表!AO31</f>
        <v>-0.2966533302961844</v>
      </c>
      <c r="AP9" s="175" t="e">
        <f>股权价值增加表!AP38/股权价值增加表!AP31</f>
        <v>#DIV/0!</v>
      </c>
      <c r="AQ9" s="175" t="e">
        <f>股权价值增加表!AQ38/股权价值增加表!AQ31</f>
        <v>#DIV/0!</v>
      </c>
      <c r="AR9" s="175" t="e">
        <f>股权价值增加表!AR38/股权价值增加表!AR31</f>
        <v>#DIV/0!</v>
      </c>
      <c r="AS9" s="175" t="e">
        <f>股权价值增加表!AS38/股权价值增加表!AS31</f>
        <v>#DIV/0!</v>
      </c>
      <c r="AT9" s="175">
        <f>股权价值增加表!AT38/股权价值增加表!AT31</f>
        <v>8.1995451922325753</v>
      </c>
      <c r="AU9" s="175">
        <f>股权价值增加表!AU38/股权价值增加表!AU31</f>
        <v>3.5901201152697588</v>
      </c>
      <c r="AV9" s="175" t="e">
        <f>股权价值增加表!AV38/股权价值增加表!AV31</f>
        <v>#DIV/0!</v>
      </c>
      <c r="AW9" s="175">
        <f>股权价值增加表!AW38/股权价值增加表!AW31</f>
        <v>1.2136830066165387</v>
      </c>
      <c r="AX9" s="175">
        <f>股权价值增加表!AX38/股权价值增加表!AX31</f>
        <v>1.17108713788013</v>
      </c>
      <c r="AY9" s="175">
        <f>股权价值增加表!AY38/股权价值增加表!AY31</f>
        <v>1.2558469449465</v>
      </c>
      <c r="AZ9" s="175">
        <f>股权价值增加表!AZ38/股权价值增加表!AZ31</f>
        <v>1.5172804084842979</v>
      </c>
      <c r="BA9" s="175">
        <f>股权价值增加表!BA38/股权价值增加表!BA31</f>
        <v>0.84101522323099109</v>
      </c>
      <c r="BB9" s="175">
        <f>股权价值增加表!BB38/股权价值增加表!BB31</f>
        <v>0.98266738585029667</v>
      </c>
      <c r="BC9" s="175">
        <f>股权价值增加表!BC38/股权价值增加表!BC31</f>
        <v>0.53721508562915365</v>
      </c>
      <c r="BD9" s="175">
        <f>股权价值增加表!BD38/股权价值增加表!BD31</f>
        <v>1.2646114632183694</v>
      </c>
      <c r="BE9" s="175">
        <f>股权价值增加表!BE38/股权价值增加表!BE31</f>
        <v>1.1697628780958165</v>
      </c>
      <c r="BF9" s="175">
        <f>股权价值增加表!BF38/股权价值增加表!BF31</f>
        <v>1.1329970999606338</v>
      </c>
      <c r="BG9" s="175">
        <f>股权价值增加表!BG38/股权价值增加表!BG31</f>
        <v>1.0657631257332441</v>
      </c>
      <c r="BH9" s="175">
        <f>股权价值增加表!BH38/股权价值增加表!BH31</f>
        <v>1.1934183081699814</v>
      </c>
      <c r="BI9" s="175">
        <f>股权价值增加表!BI38/股权价值增加表!BI31</f>
        <v>0.93239375876556874</v>
      </c>
      <c r="BJ9" s="175">
        <f>股权价值增加表!BJ38/股权价值增加表!BJ31</f>
        <v>0.88394031744720369</v>
      </c>
      <c r="BK9" s="175">
        <f>股权价值增加表!BK38/股权价值增加表!BK31</f>
        <v>0.83934441206942911</v>
      </c>
      <c r="BL9" s="175">
        <f>股权价值增加表!BL38/股权价值增加表!BL31</f>
        <v>0.6964109970745368</v>
      </c>
      <c r="BM9" s="175">
        <f>股权价值增加表!BM38/股权价值增加表!BM31</f>
        <v>0.90865102033009715</v>
      </c>
      <c r="BN9" s="175">
        <f>股权价值增加表!BN38/股权价值增加表!BN31</f>
        <v>0.87805546990787986</v>
      </c>
      <c r="BO9" s="175">
        <f>股权价值增加表!BO38/股权价值增加表!BO31</f>
        <v>0.89787043461825633</v>
      </c>
      <c r="BP9" s="175">
        <f>股权价值增加表!BP38/股权价值增加表!BP31</f>
        <v>0.64573122475441636</v>
      </c>
      <c r="BQ9" s="175">
        <f>股权价值增加表!BQ38/股权价值增加表!BQ31</f>
        <v>0.8830843674664075</v>
      </c>
      <c r="BR9" s="175">
        <f>股权价值增加表!BR38/股权价值增加表!BR31</f>
        <v>0.9126209421137772</v>
      </c>
      <c r="BS9" s="175">
        <f>股权价值增加表!BS38/股权价值增加表!BS31</f>
        <v>0.96917120614172025</v>
      </c>
      <c r="BT9" s="175">
        <f>股权价值增加表!BT38/股权价值增加表!BT31</f>
        <v>1.0015755342387331</v>
      </c>
      <c r="BU9" s="175">
        <f>股权价值增加表!BU38/股权价值增加表!BU31</f>
        <v>1.155461047513072</v>
      </c>
      <c r="BV9" s="175">
        <f>股权价值增加表!BV38/股权价值增加表!BV31</f>
        <v>1.7005889990298568</v>
      </c>
      <c r="BW9" s="175">
        <f>股权价值增加表!BW38/股权价值增加表!BW31</f>
        <v>0.98044726391169423</v>
      </c>
      <c r="BX9" s="175">
        <f>股权价值增加表!BX38/股权价值增加表!BX31</f>
        <v>8.2490079874227398</v>
      </c>
      <c r="BY9" s="175">
        <f>股权价值增加表!BY38/股权价值增加表!BY31</f>
        <v>0.47499676649646466</v>
      </c>
      <c r="BZ9" s="175">
        <f>股权价值增加表!BZ38/股权价值增加表!BZ31</f>
        <v>1</v>
      </c>
      <c r="CA9" s="175">
        <f>股权价值增加表!CA38/股权价值增加表!CA31</f>
        <v>-8.4222826859939399</v>
      </c>
      <c r="CB9" s="175">
        <f>股权价值增加表!CB38/股权价值增加表!CB31</f>
        <v>1</v>
      </c>
      <c r="CC9" s="175">
        <f>股权价值增加表!CC38/股权价值增加表!CC31</f>
        <v>-1.2626486558086338</v>
      </c>
      <c r="CD9" s="175">
        <f>股权价值增加表!CD38/股权价值增加表!CD31</f>
        <v>1</v>
      </c>
      <c r="CE9" s="175">
        <f>股权价值增加表!CE38/股权价值增加表!CE31</f>
        <v>1</v>
      </c>
      <c r="CF9" s="175">
        <f>股权价值增加表!CF38/股权价值增加表!CF31</f>
        <v>1</v>
      </c>
      <c r="CG9" s="175" t="e">
        <f>股权价值增加表!CG38/股权价值增加表!CG31</f>
        <v>#DIV/0!</v>
      </c>
      <c r="CH9" s="175" t="e">
        <f>股权价值增加表!CH38/股权价值增加表!CH31</f>
        <v>#DIV/0!</v>
      </c>
      <c r="CI9" s="175" t="e">
        <f>股权价值增加表!CI38/股权价值增加表!CI31</f>
        <v>#DIV/0!</v>
      </c>
      <c r="CJ9" s="175" t="e">
        <f>股权价值增加表!CJ38/股权价值增加表!CJ31</f>
        <v>#DIV/0!</v>
      </c>
    </row>
    <row r="10" spans="1:89" s="61" customFormat="1">
      <c r="A10" s="161" t="s">
        <v>438</v>
      </c>
      <c r="E10" s="61">
        <f>资产资本表!E70/资产资本表!E107</f>
        <v>1.0278063875545156</v>
      </c>
      <c r="F10" s="61">
        <f>资产资本表!F70/资产资本表!F107</f>
        <v>1.027254466746796</v>
      </c>
      <c r="G10" s="61">
        <f>资产资本表!G70/资产资本表!G107</f>
        <v>1.0388933568757626</v>
      </c>
      <c r="H10" s="61">
        <f>资产资本表!H70/资产资本表!H107</f>
        <v>1.0455796090011806</v>
      </c>
      <c r="I10" s="61">
        <f>资产资本表!I70/资产资本表!I107</f>
        <v>1.061041783311949</v>
      </c>
      <c r="J10" s="61">
        <f>资产资本表!J70/资产资本表!J107</f>
        <v>1.0628122508779028</v>
      </c>
      <c r="K10" s="61">
        <f>资产资本表!K70/资产资本表!K107</f>
        <v>1.0962324524620379</v>
      </c>
      <c r="L10" s="61">
        <f>资产资本表!L70/资产资本表!L107</f>
        <v>1.0999311195265888</v>
      </c>
      <c r="M10" s="61">
        <f>资产资本表!M70/资产资本表!M107</f>
        <v>1.1051420715747953</v>
      </c>
      <c r="N10" s="61">
        <f>资产资本表!N70/资产资本表!N107</f>
        <v>1.120268754227552</v>
      </c>
      <c r="O10" s="61">
        <f>资产资本表!O70/资产资本表!O107</f>
        <v>1</v>
      </c>
      <c r="P10" s="61">
        <f>资产资本表!P70/资产资本表!P107</f>
        <v>1.0002770884307259</v>
      </c>
      <c r="Q10" s="61">
        <f>资产资本表!Q70/资产资本表!Q107</f>
        <v>1</v>
      </c>
      <c r="R10" s="61">
        <f>资产资本表!R70/资产资本表!R107</f>
        <v>1</v>
      </c>
      <c r="S10" s="61">
        <f>资产资本表!S70/资产资本表!S107</f>
        <v>1.0030388149539351</v>
      </c>
      <c r="T10" s="61">
        <f>资产资本表!T70/资产资本表!T107</f>
        <v>1.0062054566038054</v>
      </c>
      <c r="U10" s="61">
        <f>资产资本表!U70/资产资本表!U107</f>
        <v>1.0094528016219599</v>
      </c>
      <c r="V10" s="61">
        <f>资产资本表!V70/资产资本表!V107</f>
        <v>1.012831494497781</v>
      </c>
      <c r="W10" s="61">
        <f>资产资本表!W70/资产资本表!W107</f>
        <v>1.016658858426474</v>
      </c>
      <c r="X10" s="61">
        <f>资产资本表!X70/资产资本表!X107</f>
        <v>1.0201876105585483</v>
      </c>
      <c r="Y10" s="61">
        <f>资产资本表!Y70/资产资本表!Y107</f>
        <v>1.0239265190839146</v>
      </c>
      <c r="Z10" s="61">
        <f>资产资本表!Z70/资产资本表!Z107</f>
        <v>1.0422218859908536</v>
      </c>
      <c r="AA10" s="61">
        <f>资产资本表!AA70/资产资本表!AA107</f>
        <v>1.0761183811851327</v>
      </c>
      <c r="AB10" s="61">
        <f>资产资本表!AB70/资产资本表!AB107</f>
        <v>1.0801358689689124</v>
      </c>
      <c r="AC10" s="61">
        <f>资产资本表!AC70/资产资本表!AC107</f>
        <v>1.0850472329005654</v>
      </c>
      <c r="AD10" s="61">
        <f>资产资本表!AD70/资产资本表!AD107</f>
        <v>1.0974769451342037</v>
      </c>
      <c r="AE10" s="61">
        <f>资产资本表!AE70/资产资本表!AE107</f>
        <v>1.1045842480585535</v>
      </c>
      <c r="AF10" s="61">
        <f>资产资本表!AF70/资产资本表!AF107</f>
        <v>1.1182430451419367</v>
      </c>
      <c r="AG10" s="61">
        <f>资产资本表!AG70/资产资本表!AG107</f>
        <v>1.1510547456566176</v>
      </c>
      <c r="AH10" s="61">
        <f>资产资本表!AH70/资产资本表!AH107</f>
        <v>2.0940046185486207</v>
      </c>
      <c r="AI10" s="61">
        <f>资产资本表!AI70/资产资本表!AI107</f>
        <v>2.3481729945061298</v>
      </c>
      <c r="AJ10" s="61">
        <f>资产资本表!AJ70/资产资本表!AJ107</f>
        <v>2.5057388946021044</v>
      </c>
      <c r="AK10" s="61">
        <f>资产资本表!AK70/资产资本表!AK107</f>
        <v>2.1571544699335363</v>
      </c>
      <c r="AL10" s="61">
        <f>资产资本表!AL70/资产资本表!AL107</f>
        <v>2.137093157251547</v>
      </c>
      <c r="AM10" s="61" t="e">
        <f>资产资本表!AM70/资产资本表!AM107</f>
        <v>#DIV/0!</v>
      </c>
      <c r="AN10" s="61">
        <f>资产资本表!AN70/资产资本表!AN107</f>
        <v>0</v>
      </c>
      <c r="AO10" s="61">
        <f>资产资本表!AO70/资产资本表!AO107</f>
        <v>0</v>
      </c>
      <c r="AP10" s="61">
        <f>资产资本表!AP70/资产资本表!AP107</f>
        <v>0</v>
      </c>
      <c r="AQ10" s="61" t="e">
        <f>资产资本表!AQ70/资产资本表!AQ107</f>
        <v>#DIV/0!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444</v>
      </c>
      <c r="E11" s="28">
        <f>E9*E10</f>
        <v>1.0121980238708297</v>
      </c>
      <c r="F11" s="28">
        <f t="shared" ref="F11:BQ11" si="2">F9*F10</f>
        <v>1.0195374546164429</v>
      </c>
      <c r="G11" s="28">
        <f t="shared" si="2"/>
        <v>1.0274392045981167</v>
      </c>
      <c r="H11" s="28">
        <f t="shared" si="2"/>
        <v>1.0373455284845909</v>
      </c>
      <c r="I11" s="28">
        <f t="shared" si="2"/>
        <v>1.0387283935814888</v>
      </c>
      <c r="J11" s="28">
        <f t="shared" si="2"/>
        <v>1.0529960412337354</v>
      </c>
      <c r="K11" s="28">
        <f t="shared" si="2"/>
        <v>1.0847037139162856</v>
      </c>
      <c r="L11" s="28">
        <f t="shared" si="2"/>
        <v>1.0779261313672384</v>
      </c>
      <c r="M11" s="28">
        <f t="shared" si="2"/>
        <v>1.089228937273137</v>
      </c>
      <c r="N11" s="28">
        <f t="shared" si="2"/>
        <v>1.125617742111171</v>
      </c>
      <c r="O11" s="28">
        <f t="shared" si="2"/>
        <v>1.0148334760622311</v>
      </c>
      <c r="P11" s="28">
        <f t="shared" si="2"/>
        <v>1.0268094821001177</v>
      </c>
      <c r="Q11" s="28">
        <f t="shared" si="2"/>
        <v>0.99730438213367922</v>
      </c>
      <c r="R11" s="28">
        <f t="shared" si="2"/>
        <v>1.0211847797516045</v>
      </c>
      <c r="S11" s="28">
        <f t="shared" si="2"/>
        <v>1.0282712348383043</v>
      </c>
      <c r="T11" s="28">
        <f t="shared" si="2"/>
        <v>1.0517226827478507</v>
      </c>
      <c r="U11" s="28">
        <f t="shared" si="2"/>
        <v>0.99951406437982915</v>
      </c>
      <c r="V11" s="28">
        <f t="shared" si="2"/>
        <v>1.0504206836633951</v>
      </c>
      <c r="W11" s="28">
        <f t="shared" si="2"/>
        <v>1.0663510183797504</v>
      </c>
      <c r="X11" s="28">
        <f t="shared" si="2"/>
        <v>1.0936900956038023</v>
      </c>
      <c r="Y11" s="28">
        <f t="shared" si="2"/>
        <v>0.98353942637580416</v>
      </c>
      <c r="Z11" s="28">
        <f t="shared" si="2"/>
        <v>1.0800165791453222</v>
      </c>
      <c r="AA11" s="28">
        <f t="shared" si="2"/>
        <v>1.116796171707227</v>
      </c>
      <c r="AB11" s="28">
        <f t="shared" si="2"/>
        <v>1.1480724594093141</v>
      </c>
      <c r="AC11" s="28">
        <f t="shared" si="2"/>
        <v>1.015604764585502</v>
      </c>
      <c r="AD11" s="28">
        <f t="shared" si="2"/>
        <v>1.1369113903057295</v>
      </c>
      <c r="AE11" s="28">
        <f t="shared" si="2"/>
        <v>1.1500868991498729</v>
      </c>
      <c r="AF11" s="28">
        <f t="shared" si="2"/>
        <v>1.1682145953459406</v>
      </c>
      <c r="AG11" s="28">
        <f t="shared" si="2"/>
        <v>1.0327512283059046</v>
      </c>
      <c r="AH11" s="28">
        <f t="shared" si="2"/>
        <v>1.9113936277990442</v>
      </c>
      <c r="AI11" s="28">
        <f t="shared" si="2"/>
        <v>2.0828503346611806</v>
      </c>
      <c r="AJ11" s="28">
        <f t="shared" si="2"/>
        <v>1.6147163531767561</v>
      </c>
      <c r="AK11" s="28">
        <f t="shared" si="2"/>
        <v>1.8319089805747739</v>
      </c>
      <c r="AL11" s="28">
        <f t="shared" si="2"/>
        <v>1.8939911610702469</v>
      </c>
      <c r="AM11" s="28" t="e">
        <f t="shared" si="2"/>
        <v>#DIV/0!</v>
      </c>
      <c r="AN11" s="28">
        <f t="shared" si="2"/>
        <v>0</v>
      </c>
      <c r="AO11" s="28">
        <f t="shared" si="2"/>
        <v>0</v>
      </c>
      <c r="AP11" s="28" t="e">
        <f t="shared" si="2"/>
        <v>#DIV/0!</v>
      </c>
      <c r="AQ11" s="28" t="e">
        <f t="shared" si="2"/>
        <v>#DIV/0!</v>
      </c>
      <c r="AR11" s="28" t="e">
        <f t="shared" si="2"/>
        <v>#DIV/0!</v>
      </c>
      <c r="AS11" s="28" t="e">
        <f t="shared" si="2"/>
        <v>#DIV/0!</v>
      </c>
      <c r="AT11" s="28">
        <f t="shared" si="2"/>
        <v>0</v>
      </c>
      <c r="AU11" s="28">
        <f t="shared" si="2"/>
        <v>0</v>
      </c>
      <c r="AV11" s="28" t="e">
        <f t="shared" si="2"/>
        <v>#DIV/0!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75" customFormat="1">
      <c r="A12" s="175" t="s">
        <v>439</v>
      </c>
      <c r="E12" s="175">
        <f>E2/股权价值增加表!E38</f>
        <v>0.82232194599979047</v>
      </c>
      <c r="F12" s="175">
        <f>F2/股权价值增加表!F38</f>
        <v>0.8247017824501347</v>
      </c>
      <c r="G12" s="175">
        <f>G2/股权价值增加表!G38</f>
        <v>0.83687471720043549</v>
      </c>
      <c r="H12" s="175">
        <f>H2/股权价值增加表!H38</f>
        <v>0.82241291670475802</v>
      </c>
      <c r="I12" s="175">
        <f>I2/股权价值增加表!I38</f>
        <v>0.78860710046934612</v>
      </c>
      <c r="J12" s="175">
        <f>J2/股权价值增加表!J38</f>
        <v>0.7937511755394272</v>
      </c>
      <c r="K12" s="175">
        <f>K2/股权价值增加表!K38</f>
        <v>0.79396053836189229</v>
      </c>
      <c r="L12" s="175">
        <f>L2/股权价值增加表!L38</f>
        <v>0.77692911653651664</v>
      </c>
      <c r="M12" s="175">
        <f>M2/股权价值增加表!M38</f>
        <v>0.78192900722419423</v>
      </c>
      <c r="N12" s="175">
        <f>N2/股权价值增加表!N38</f>
        <v>0.77263103102554043</v>
      </c>
      <c r="O12" s="175">
        <f>O2/股权价值增加表!O38</f>
        <v>0.76890358655677749</v>
      </c>
      <c r="P12" s="175">
        <f>P2/股权价值增加表!P38</f>
        <v>0.77942845564386742</v>
      </c>
      <c r="Q12" s="175">
        <f>Q2/股权价值增加表!Q38</f>
        <v>0.74203892109502201</v>
      </c>
      <c r="R12" s="175">
        <f>R2/股权价值增加表!R38</f>
        <v>0.7497666270936002</v>
      </c>
      <c r="S12" s="175">
        <f>S2/股权价值增加表!S38</f>
        <v>0.74260215489073811</v>
      </c>
      <c r="T12" s="175">
        <f>T2/股权价值增加表!T38</f>
        <v>0.75073572525716659</v>
      </c>
      <c r="U12" s="175">
        <f>U2/股权价值增加表!U38</f>
        <v>0.73768398927649348</v>
      </c>
      <c r="V12" s="175">
        <f>V2/股权价值增加表!V38</f>
        <v>0.75068757635641836</v>
      </c>
      <c r="W12" s="175">
        <f>W2/股权价值增加表!W38</f>
        <v>0.7509674562678802</v>
      </c>
      <c r="X12" s="175">
        <f>X2/股权价值增加表!X38</f>
        <v>0.74325330064406392</v>
      </c>
      <c r="Y12" s="175">
        <f>Y2/股权价值增加表!Y38</f>
        <v>0.75125001813166581</v>
      </c>
      <c r="Z12" s="175">
        <f>Z2/股权价值增加表!Z38</f>
        <v>0.74809239960832297</v>
      </c>
      <c r="AA12" s="175">
        <f>AA2/股权价值增加表!AA38</f>
        <v>0.74835069244923258</v>
      </c>
      <c r="AB12" s="175">
        <f>AB2/股权价值增加表!AB38</f>
        <v>0.74652017924044833</v>
      </c>
      <c r="AC12" s="175">
        <f>AC2/股权价值增加表!AC38</f>
        <v>0.74689293771887444</v>
      </c>
      <c r="AD12" s="175">
        <f>AD2/股权价值增加表!AD38</f>
        <v>0.74961054207882372</v>
      </c>
      <c r="AE12" s="175">
        <f>AE2/股权价值增加表!AE38</f>
        <v>0.74938558550385503</v>
      </c>
      <c r="AF12" s="175">
        <f>AF2/股权价值增加表!AF38</f>
        <v>0.70115418150129505</v>
      </c>
      <c r="AG12" s="175">
        <f>AG2/股权价值增加表!AG38</f>
        <v>0.74923641315011935</v>
      </c>
      <c r="AH12" s="175">
        <f>AH2/股权价值增加表!AH38</f>
        <v>0.75034282911871941</v>
      </c>
      <c r="AI12" s="175">
        <f>AI2/股权价值增加表!AI38</f>
        <v>0.75059063356201006</v>
      </c>
      <c r="AJ12" s="175">
        <f>AJ2/股权价值增加表!AJ38</f>
        <v>0.70077513259992774</v>
      </c>
      <c r="AK12" s="175">
        <f>AK2/股权价值增加表!AK38</f>
        <v>0.7518074812164135</v>
      </c>
      <c r="AL12" s="175">
        <f>AL2/股权价值增加表!AL38</f>
        <v>0.75285096536927565</v>
      </c>
      <c r="AM12" s="175">
        <f>AM2/股权价值增加表!AM38</f>
        <v>0.74202028319084312</v>
      </c>
      <c r="AN12" s="175">
        <f>AN2/股权价值增加表!AN38</f>
        <v>0.80550075475692495</v>
      </c>
      <c r="AO12" s="175">
        <f>AO2/股权价值增加表!AO38</f>
        <v>1</v>
      </c>
      <c r="AP12" s="175">
        <f>AP2/股权价值增加表!AP38</f>
        <v>27.921411546557952</v>
      </c>
      <c r="AQ12" s="175">
        <f>AQ2/股权价值增加表!AQ38</f>
        <v>90.871691374119806</v>
      </c>
      <c r="AR12" s="175">
        <f>AR2/股权价值增加表!AR38</f>
        <v>-73.067398871895691</v>
      </c>
      <c r="AS12" s="175" t="e">
        <f>AS2/股权价值增加表!AS38</f>
        <v>#DIV/0!</v>
      </c>
      <c r="AT12" s="175">
        <f>AT2/股权价值增加表!AT38</f>
        <v>-4.133296837815446</v>
      </c>
      <c r="AU12" s="175">
        <f>AU2/股权价值增加表!AU38</f>
        <v>-6.2924414182151729</v>
      </c>
      <c r="AV12" s="175">
        <f>AV2/股权价值增加表!AV38</f>
        <v>-3.7146615153439262</v>
      </c>
      <c r="AW12" s="175">
        <f>AW2/股权价值增加表!AW38</f>
        <v>0.1281991249615852</v>
      </c>
      <c r="AX12" s="175">
        <f>AX2/股权价值增加表!AX38</f>
        <v>0.25552943209970863</v>
      </c>
      <c r="AY12" s="175">
        <f>AY2/股权价值增加表!AY38</f>
        <v>-4.5165886770724042E-2</v>
      </c>
      <c r="AZ12" s="175">
        <f>AZ2/股权价值增加表!AZ38</f>
        <v>-1.0551845510368489</v>
      </c>
      <c r="BA12" s="175">
        <f>BA2/股权价值增加表!BA38</f>
        <v>3.4638497240987842</v>
      </c>
      <c r="BB12" s="175">
        <f>BB2/股权价值增加表!BB38</f>
        <v>3.0175241262081895</v>
      </c>
      <c r="BC12" s="175">
        <f>BC2/股权价值增加表!BC38</f>
        <v>29.219198084406898</v>
      </c>
      <c r="BD12" s="175">
        <f>BD2/股权价值增加表!BD38</f>
        <v>-0.66859257824752694</v>
      </c>
      <c r="BE12" s="175">
        <f>BE2/股权价值增加表!BE38</f>
        <v>-0.52865828973609919</v>
      </c>
      <c r="BF12" s="175">
        <f>BF2/股权价值增加表!BF38</f>
        <v>-0.54089875870151938</v>
      </c>
      <c r="BG12" s="175">
        <f>BG2/股权价值增加表!BG38</f>
        <v>-0.38205462511481275</v>
      </c>
      <c r="BH12" s="175">
        <f>BH2/股权价值增加表!BH38</f>
        <v>-1.1220982625406397</v>
      </c>
      <c r="BI12" s="175">
        <f>BI2/股权价值增加表!BI38</f>
        <v>-0.29301994990763941</v>
      </c>
      <c r="BJ12" s="175">
        <f>BJ2/股权价值增加表!BJ38</f>
        <v>2.8813270744965522E-2</v>
      </c>
      <c r="BK12" s="175">
        <f>BK2/股权价值增加表!BK38</f>
        <v>0.17237500756568541</v>
      </c>
      <c r="BL12" s="175">
        <f>BL2/股权价值增加表!BL38</f>
        <v>-0.90970606211028981</v>
      </c>
      <c r="BM12" s="175">
        <f>BM2/股权价值增加表!BM38</f>
        <v>-0.96218756176366538</v>
      </c>
      <c r="BN12" s="175">
        <f>BN2/股权价值增加表!BN38</f>
        <v>-0.65374054993431974</v>
      </c>
      <c r="BO12" s="175">
        <f>BO2/股权价值增加表!BO38</f>
        <v>-0.50335098445535309</v>
      </c>
      <c r="BP12" s="175">
        <f>BP2/股权价值增加表!BP38</f>
        <v>-0.66609923408099037</v>
      </c>
      <c r="BQ12" s="175">
        <f>BQ2/股权价值增加表!BQ38</f>
        <v>-1.7271567271639192</v>
      </c>
      <c r="BR12" s="175">
        <f>BR2/股权价值增加表!BR38</f>
        <v>-0.33203395096035015</v>
      </c>
      <c r="BS12" s="175">
        <f>BS2/股权价值增加表!BS38</f>
        <v>6.0007400717286184E-2</v>
      </c>
      <c r="BT12" s="175">
        <f>BT2/股权价值增加表!BT38</f>
        <v>0.15022707175783542</v>
      </c>
      <c r="BU12" s="175">
        <f>BU2/股权价值增加表!BU38</f>
        <v>-0.99616523232812748</v>
      </c>
      <c r="BV12" s="175">
        <f>BV2/股权价值增加表!BV38</f>
        <v>3.7244503664361717</v>
      </c>
      <c r="BW12" s="175">
        <f>BW2/股权价值增加表!BW38</f>
        <v>0.93578276968567697</v>
      </c>
      <c r="BX12" s="175">
        <f>BX2/股权价值增加表!BX38</f>
        <v>1</v>
      </c>
      <c r="BY12" s="175">
        <f>BY2/股权价值增加表!BY38</f>
        <v>0.60507835898872442</v>
      </c>
      <c r="BZ12" s="175">
        <f>BZ2/股权价值增加表!BZ38</f>
        <v>0.22637357142857142</v>
      </c>
      <c r="CA12" s="175">
        <f>CA2/股权价值增加表!CA38</f>
        <v>1.0403277752162126</v>
      </c>
      <c r="CB12" s="175">
        <f>CB2/股权价值增加表!CB38</f>
        <v>-2.1966168493593825</v>
      </c>
      <c r="CC12" s="175">
        <f>CC2/股权价值增加表!CC38</f>
        <v>3.1089259931778246</v>
      </c>
      <c r="CD12" s="175">
        <f>CD2/股权价值增加表!CD38</f>
        <v>-2.4075993091537131</v>
      </c>
      <c r="CE12" s="175">
        <f>CE2/股权价值增加表!CE38</f>
        <v>-2.5981368870487773</v>
      </c>
      <c r="CF12" s="175">
        <f>CF2/股权价值增加表!CF38</f>
        <v>-6.859739633359264</v>
      </c>
      <c r="CG12" s="175" t="e">
        <f>CG2/股权价值增加表!CG38</f>
        <v>#DIV/0!</v>
      </c>
      <c r="CH12" s="175" t="e">
        <f>CH2/股权价值增加表!CH38</f>
        <v>#DIV/0!</v>
      </c>
      <c r="CI12" s="175" t="e">
        <f>CI2/股权价值增加表!CI38</f>
        <v>#DIV/0!</v>
      </c>
      <c r="CJ12" s="175" t="e">
        <f>CJ2/股权价值增加表!CJ38</f>
        <v>#DIV/0!</v>
      </c>
    </row>
    <row r="13" spans="1:89" s="63" customFormat="1">
      <c r="A13" s="17" t="s">
        <v>440</v>
      </c>
      <c r="E13" s="63">
        <f>1-E2/股权价值增加表!E38</f>
        <v>0.17767805400020953</v>
      </c>
      <c r="F13" s="63">
        <f>1-F2/股权价值增加表!F38</f>
        <v>0.1752982175498653</v>
      </c>
      <c r="G13" s="63">
        <f>1-G2/股权价值增加表!G38</f>
        <v>0.16312528279956451</v>
      </c>
      <c r="H13" s="63">
        <f>1-H2/股权价值增加表!H38</f>
        <v>0.17758708329524198</v>
      </c>
      <c r="I13" s="63">
        <f>1-I2/股权价值增加表!I38</f>
        <v>0.21139289953065388</v>
      </c>
      <c r="J13" s="63">
        <f>1-J2/股权价值增加表!J38</f>
        <v>0.2062488244605728</v>
      </c>
      <c r="K13" s="63">
        <f>1-K2/股权价值增加表!K38</f>
        <v>0.20603946163810771</v>
      </c>
      <c r="L13" s="63">
        <f>1-L2/股权价值增加表!L38</f>
        <v>0.22307088346348336</v>
      </c>
      <c r="M13" s="63">
        <f>1-M2/股权价值增加表!M38</f>
        <v>0.21807099277580577</v>
      </c>
      <c r="N13" s="63">
        <f>1-N2/股权价值增加表!N38</f>
        <v>0.22736896897445957</v>
      </c>
      <c r="O13" s="63">
        <f>1-O2/股权价值增加表!O38</f>
        <v>0.23109641344322251</v>
      </c>
      <c r="P13" s="63">
        <f>1-P2/股权价值增加表!P38</f>
        <v>0.22057154435613258</v>
      </c>
      <c r="Q13" s="63">
        <f>1-Q2/股权价值增加表!Q38</f>
        <v>0.25796107890497799</v>
      </c>
      <c r="R13" s="63">
        <f>1-R2/股权价值增加表!R38</f>
        <v>0.2502333729063998</v>
      </c>
      <c r="S13" s="63">
        <f>1-S2/股权价值增加表!S38</f>
        <v>0.25739784510926189</v>
      </c>
      <c r="T13" s="63">
        <f>1-T2/股权价值增加表!T38</f>
        <v>0.24926427474283341</v>
      </c>
      <c r="U13" s="63">
        <f>1-U2/股权价值增加表!U38</f>
        <v>0.26231601072350652</v>
      </c>
      <c r="V13" s="63">
        <f>1-V2/股权价值增加表!V38</f>
        <v>0.24931242364358164</v>
      </c>
      <c r="W13" s="63">
        <f>1-W2/股权价值增加表!W38</f>
        <v>0.2490325437321198</v>
      </c>
      <c r="X13" s="63">
        <f>1-X2/股权价值增加表!X38</f>
        <v>0.25674669935593608</v>
      </c>
      <c r="Y13" s="63">
        <f>1-Y2/股权价值增加表!Y38</f>
        <v>0.24874998186833419</v>
      </c>
      <c r="Z13" s="63">
        <f>1-Z2/股权价值增加表!Z38</f>
        <v>0.25190760039167703</v>
      </c>
      <c r="AA13" s="63">
        <f>1-AA2/股权价值增加表!AA38</f>
        <v>0.25164930755076742</v>
      </c>
      <c r="AB13" s="63">
        <f>1-AB2/股权价值增加表!AB38</f>
        <v>0.25347982075955167</v>
      </c>
      <c r="AC13" s="63">
        <f>1-AC2/股权价值增加表!AC38</f>
        <v>0.25310706228112556</v>
      </c>
      <c r="AD13" s="63">
        <f>1-AD2/股权价值增加表!AD38</f>
        <v>0.25038945792117628</v>
      </c>
      <c r="AE13" s="63">
        <f>1-AE2/股权价值增加表!AE38</f>
        <v>0.25061441449614497</v>
      </c>
      <c r="AF13" s="63">
        <f>1-AF2/股权价值增加表!AF38</f>
        <v>0.29884581849870495</v>
      </c>
      <c r="AG13" s="63">
        <f>1-AG2/股权价值增加表!AG38</f>
        <v>0.25076358684988065</v>
      </c>
      <c r="AH13" s="63">
        <f>1-AH2/股权价值增加表!AH38</f>
        <v>0.24965717088128059</v>
      </c>
      <c r="AI13" s="63">
        <f>1-AI2/股权价值增加表!AI38</f>
        <v>0.24940936643798994</v>
      </c>
      <c r="AJ13" s="63">
        <f>1-AJ2/股权价值增加表!AJ38</f>
        <v>0.29922486740007226</v>
      </c>
      <c r="AK13" s="63">
        <f>1-AK2/股权价值增加表!AK38</f>
        <v>0.2481925187835865</v>
      </c>
      <c r="AL13" s="63">
        <f>1-AL2/股权价值增加表!AL38</f>
        <v>0.24714903463072435</v>
      </c>
      <c r="AM13" s="63">
        <f>1-AM2/股权价值增加表!AM38</f>
        <v>0.25797971680915688</v>
      </c>
      <c r="AN13" s="63">
        <f>1-AN2/股权价值增加表!AN38</f>
        <v>0.19449924524307505</v>
      </c>
      <c r="AO13" s="63">
        <f>1-AO2/股权价值增加表!AO38</f>
        <v>0</v>
      </c>
      <c r="AP13" s="63">
        <f>1-AP2/股权价值增加表!AP38</f>
        <v>-26.921411546557952</v>
      </c>
      <c r="AQ13" s="63">
        <f>1-AQ2/股权价值增加表!AQ38</f>
        <v>-89.871691374119806</v>
      </c>
      <c r="AR13" s="63">
        <f>1-AR2/股权价值增加表!AR38</f>
        <v>74.067398871895691</v>
      </c>
      <c r="AS13" s="63" t="e">
        <f>1-AS2/股权价值增加表!AS38</f>
        <v>#DIV/0!</v>
      </c>
      <c r="AT13" s="63">
        <f>1-AT2/股权价值增加表!AT38</f>
        <v>5.133296837815446</v>
      </c>
      <c r="AU13" s="63">
        <f>1-AU2/股权价值增加表!AU38</f>
        <v>7.2924414182151729</v>
      </c>
      <c r="AV13" s="63">
        <f>1-AV2/股权价值增加表!AV38</f>
        <v>4.7146615153439262</v>
      </c>
      <c r="AW13" s="63">
        <f>1-AW2/股权价值增加表!AW38</f>
        <v>0.87180087503841475</v>
      </c>
      <c r="AX13" s="63">
        <f>1-AX2/股权价值增加表!AX38</f>
        <v>0.74447056790029142</v>
      </c>
      <c r="AY13" s="63">
        <f>1-AY2/股权价值增加表!AY38</f>
        <v>1.0451658867707241</v>
      </c>
      <c r="AZ13" s="63">
        <f>1-AZ2/股权价值增加表!AZ38</f>
        <v>2.0551845510368487</v>
      </c>
      <c r="BA13" s="63">
        <f>1-BA2/股权价值增加表!BA38</f>
        <v>-2.4638497240987842</v>
      </c>
      <c r="BB13" s="63">
        <f>1-BB2/股权价值增加表!BB38</f>
        <v>-2.0175241262081895</v>
      </c>
      <c r="BC13" s="63">
        <f>1-BC2/股权价值增加表!BC38</f>
        <v>-28.219198084406898</v>
      </c>
      <c r="BD13" s="63">
        <f>1-BD2/股权价值增加表!BD38</f>
        <v>1.668592578247527</v>
      </c>
      <c r="BE13" s="63">
        <f>1-BE2/股权价值增加表!BE38</f>
        <v>1.5286582897360992</v>
      </c>
      <c r="BF13" s="63">
        <f>1-BF2/股权价值增加表!BF38</f>
        <v>1.5408987587015193</v>
      </c>
      <c r="BG13" s="63">
        <f>1-BG2/股权价值增加表!BG38</f>
        <v>1.3820546251148127</v>
      </c>
      <c r="BH13" s="63">
        <f>1-BH2/股权价值增加表!BH38</f>
        <v>2.1220982625406397</v>
      </c>
      <c r="BI13" s="63">
        <f>1-BI2/股权价值增加表!BI38</f>
        <v>1.2930199499076394</v>
      </c>
      <c r="BJ13" s="63">
        <f>1-BJ2/股权价值增加表!BJ38</f>
        <v>0.97118672925503446</v>
      </c>
      <c r="BK13" s="63">
        <f>1-BK2/股权价值增加表!BK38</f>
        <v>0.82762499243431464</v>
      </c>
      <c r="BL13" s="63">
        <f>1-BL2/股权价值增加表!BL38</f>
        <v>1.9097060621102897</v>
      </c>
      <c r="BM13" s="63">
        <f>1-BM2/股权价值增加表!BM38</f>
        <v>1.9621875617636655</v>
      </c>
      <c r="BN13" s="63">
        <f>1-BN2/股权价值增加表!BN38</f>
        <v>1.6537405499343198</v>
      </c>
      <c r="BO13" s="63">
        <f>1-BO2/股权价值增加表!BO38</f>
        <v>1.503350984455353</v>
      </c>
      <c r="BP13" s="63">
        <f>1-BP2/股权价值增加表!BP38</f>
        <v>1.6660992340809904</v>
      </c>
      <c r="BQ13" s="63">
        <f>1-BQ2/股权价值增加表!BQ38</f>
        <v>2.7271567271639192</v>
      </c>
      <c r="BR13" s="63">
        <f>1-BR2/股权价值增加表!BR38</f>
        <v>1.33203395096035</v>
      </c>
      <c r="BS13" s="63">
        <f>1-BS2/股权价值增加表!BS38</f>
        <v>0.93999259928271384</v>
      </c>
      <c r="BT13" s="63">
        <f>1-BT2/股权价值增加表!BT38</f>
        <v>0.84977292824216455</v>
      </c>
      <c r="BU13" s="63">
        <f>1-BU2/股权价值增加表!BU38</f>
        <v>1.9961652323281274</v>
      </c>
      <c r="BV13" s="63">
        <f>1-BV2/股权价值增加表!BV38</f>
        <v>-2.7244503664361717</v>
      </c>
      <c r="BW13" s="63">
        <f>1-BW2/股权价值增加表!BW38</f>
        <v>6.4217230314323026E-2</v>
      </c>
      <c r="BX13" s="63">
        <f>1-BX2/股权价值增加表!BX38</f>
        <v>0</v>
      </c>
      <c r="BY13" s="63">
        <f>1-BY2/股权价值增加表!BY38</f>
        <v>0.39492164101127558</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c r="A14" s="160" t="s">
        <v>441</v>
      </c>
      <c r="E14" s="59">
        <f>E6*E7*E9*E10*E12</f>
        <v>0.14118254432963132</v>
      </c>
      <c r="F14" s="59">
        <f t="shared" ref="F14:BQ14" si="4">F6*F7*F9*F10*F12</f>
        <v>0.12693098956301688</v>
      </c>
      <c r="G14" s="59">
        <f t="shared" si="4"/>
        <v>7.7459017081966092E-2</v>
      </c>
      <c r="H14" s="59">
        <f t="shared" si="4"/>
        <v>3.5755347408010084E-2</v>
      </c>
      <c r="I14" s="59">
        <f t="shared" si="4"/>
        <v>0.13833997443289278</v>
      </c>
      <c r="J14" s="59">
        <f t="shared" si="4"/>
        <v>0.12173871595324237</v>
      </c>
      <c r="K14" s="59">
        <f t="shared" si="4"/>
        <v>7.2177365669699289E-2</v>
      </c>
      <c r="L14" s="59">
        <f t="shared" si="4"/>
        <v>3.2838924083686383E-2</v>
      </c>
      <c r="M14" s="59">
        <f t="shared" si="4"/>
        <v>0.11275268683588349</v>
      </c>
      <c r="N14" s="59">
        <f t="shared" si="4"/>
        <v>0.10999596623226497</v>
      </c>
      <c r="O14" s="59">
        <f t="shared" si="4"/>
        <v>7.4607737282519099E-2</v>
      </c>
      <c r="P14" s="59">
        <f t="shared" si="4"/>
        <v>2.6394401967016839E-2</v>
      </c>
      <c r="Q14" s="59">
        <f t="shared" si="4"/>
        <v>0.10369825297276027</v>
      </c>
      <c r="R14" s="59">
        <f t="shared" si="4"/>
        <v>9.1983930837091762E-2</v>
      </c>
      <c r="S14" s="59">
        <f t="shared" si="4"/>
        <v>5.2451858012751963E-2</v>
      </c>
      <c r="T14" s="59">
        <f t="shared" si="4"/>
        <v>1.5435315032499659E-2</v>
      </c>
      <c r="U14" s="59">
        <f t="shared" si="4"/>
        <v>9.6940619102089981E-2</v>
      </c>
      <c r="V14" s="59">
        <f t="shared" si="4"/>
        <v>7.952222954577419E-2</v>
      </c>
      <c r="W14" s="59">
        <f t="shared" si="4"/>
        <v>4.4769486196145264E-2</v>
      </c>
      <c r="X14" s="59">
        <f t="shared" si="4"/>
        <v>1.586802020652197E-2</v>
      </c>
      <c r="Y14" s="59">
        <f t="shared" si="4"/>
        <v>8.7318763159012047E-2</v>
      </c>
      <c r="Z14" s="59">
        <f t="shared" si="4"/>
        <v>7.639768493260804E-2</v>
      </c>
      <c r="AA14" s="59">
        <f t="shared" si="4"/>
        <v>4.6173171852072557E-2</v>
      </c>
      <c r="AB14" s="59">
        <f t="shared" si="4"/>
        <v>1.48986094349936E-2</v>
      </c>
      <c r="AC14" s="59">
        <f t="shared" si="4"/>
        <v>8.2044947661669906E-2</v>
      </c>
      <c r="AD14" s="59">
        <f t="shared" si="4"/>
        <v>7.1246358587422162E-2</v>
      </c>
      <c r="AE14" s="59">
        <f t="shared" si="4"/>
        <v>4.0350604461771591E-2</v>
      </c>
      <c r="AF14" s="59">
        <f t="shared" si="4"/>
        <v>1.0386622488312597E-2</v>
      </c>
      <c r="AG14" s="59">
        <f t="shared" si="4"/>
        <v>6.446671408280312E-2</v>
      </c>
      <c r="AH14" s="59">
        <f t="shared" si="4"/>
        <v>0.37342885797920161</v>
      </c>
      <c r="AI14" s="59">
        <f t="shared" si="4"/>
        <v>0.22785856797389492</v>
      </c>
      <c r="AJ14" s="59">
        <f t="shared" si="4"/>
        <v>2.5668351774313741E-2</v>
      </c>
      <c r="AK14" s="59">
        <f t="shared" si="4"/>
        <v>0.50160421180057524</v>
      </c>
      <c r="AL14" s="59">
        <f t="shared" si="4"/>
        <v>0.56480100986246351</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79.5" customHeight="1">
      <c r="A15" s="208" t="s">
        <v>653</v>
      </c>
      <c r="B15" s="209"/>
      <c r="C15" s="209"/>
      <c r="D15" s="209"/>
      <c r="E15" s="209"/>
      <c r="F15" s="209"/>
      <c r="G15" s="209"/>
      <c r="H15" s="209"/>
      <c r="I15" s="209"/>
      <c r="J15" s="209"/>
      <c r="K15" s="209"/>
      <c r="L15" s="209"/>
      <c r="M15" s="209"/>
      <c r="N15" s="209"/>
      <c r="O15" s="209"/>
      <c r="P15" s="209"/>
      <c r="Q15" s="209"/>
      <c r="R15" s="209"/>
      <c r="S15" s="209"/>
      <c r="T15" s="209"/>
      <c r="U15" s="209"/>
      <c r="V15" s="209"/>
      <c r="W15" s="209"/>
      <c r="X15" s="209"/>
      <c r="Y15" s="209"/>
      <c r="Z15" s="209"/>
      <c r="AA15" s="209"/>
      <c r="AB15" s="209"/>
      <c r="AC15" s="209"/>
      <c r="AD15" s="209"/>
      <c r="AE15" s="209"/>
      <c r="AF15" s="209"/>
      <c r="AG15" s="209"/>
    </row>
    <row r="17" spans="1:89" ht="14.25" thickBot="1"/>
    <row r="18" spans="1:89" s="125" customFormat="1">
      <c r="A18" s="68" t="s">
        <v>445</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39813</v>
      </c>
      <c r="AN18" s="1">
        <v>39447</v>
      </c>
      <c r="AO18" s="1">
        <v>25569</v>
      </c>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29" customFormat="1">
      <c r="A19" s="176" t="s">
        <v>451</v>
      </c>
      <c r="B19" s="76">
        <v>43373</v>
      </c>
      <c r="C19" s="76">
        <v>43281</v>
      </c>
      <c r="D19" s="76">
        <v>43190</v>
      </c>
      <c r="E19" s="76">
        <f>股权价值增加表!E4</f>
        <v>3023831231.2600002</v>
      </c>
      <c r="F19" s="76">
        <f>股权价值增加表!F4</f>
        <v>2314326039.1900001</v>
      </c>
      <c r="G19" s="76">
        <f>股权价值增加表!G4</f>
        <v>1392625375.96</v>
      </c>
      <c r="H19" s="76">
        <f>股权价值增加表!H4</f>
        <v>671536114.29999995</v>
      </c>
      <c r="I19" s="76">
        <f>股权价值增加表!I4</f>
        <v>2644228901.6500001</v>
      </c>
      <c r="J19" s="76">
        <f>股权价值增加表!J4</f>
        <v>1967937279.8800001</v>
      </c>
      <c r="K19" s="76">
        <f>股权价值增加表!K4</f>
        <v>1186096962.6400001</v>
      </c>
      <c r="L19" s="76">
        <f>股权价值增加表!L4</f>
        <v>573096382.94000006</v>
      </c>
      <c r="M19" s="76">
        <f>股权价值增加表!M4</f>
        <v>1694513980</v>
      </c>
      <c r="N19" s="76">
        <f>股权价值增加表!N4</f>
        <v>1186851491.97</v>
      </c>
      <c r="O19" s="76">
        <f>股权价值增加表!O4</f>
        <v>573096827.35000002</v>
      </c>
      <c r="P19" s="76">
        <f>股权价值增加表!P4</f>
        <v>215087091.66</v>
      </c>
      <c r="Q19" s="76">
        <f>股权价值增加表!Q4</f>
        <v>935119130.20000005</v>
      </c>
      <c r="R19" s="76">
        <f>股权价值增加表!R4</f>
        <v>717090481.13</v>
      </c>
      <c r="S19" s="76">
        <f>股权价值增加表!S4</f>
        <v>390702285.31999999</v>
      </c>
      <c r="T19" s="76">
        <f>股权价值增加表!T4</f>
        <v>136182814.12</v>
      </c>
      <c r="U19" s="76">
        <f>股权价值增加表!U4</f>
        <v>678715861.76999998</v>
      </c>
      <c r="V19" s="76">
        <f>股权价值增加表!V4</f>
        <v>493049084.73000002</v>
      </c>
      <c r="W19" s="76">
        <f>股权价值增加表!W4</f>
        <v>263261511.91</v>
      </c>
      <c r="X19" s="76">
        <f>股权价值增加表!X4</f>
        <v>87778558.150000006</v>
      </c>
      <c r="Y19" s="76">
        <f>股权价值增加表!Y4</f>
        <v>586157062.79999995</v>
      </c>
      <c r="Z19" s="76">
        <f>股权价值增加表!Z4</f>
        <v>448844863.13999999</v>
      </c>
      <c r="AA19" s="76">
        <f>股权价值增加表!AA4</f>
        <v>239641352.28999999</v>
      </c>
      <c r="AB19" s="76">
        <f>股权价值增加表!AB4</f>
        <v>70873420.760000005</v>
      </c>
      <c r="AC19" s="76">
        <f>股权价值增加表!AC4</f>
        <v>504532175.13999999</v>
      </c>
      <c r="AD19" s="76">
        <f>股权价值增加表!AD4</f>
        <v>387976059.27999997</v>
      </c>
      <c r="AE19" s="76">
        <f>股权价值增加表!AE4</f>
        <v>211943709.74000001</v>
      </c>
      <c r="AF19" s="76">
        <f>股权价值增加表!AF4</f>
        <v>55899969.600000001</v>
      </c>
      <c r="AG19" s="76">
        <f>股权价值增加表!AG4</f>
        <v>444756661.94999999</v>
      </c>
      <c r="AH19" s="76">
        <f>股权价值增加表!AH4</f>
        <v>341931081.75999999</v>
      </c>
      <c r="AI19" s="76">
        <f>股权价值增加表!AI4</f>
        <v>181540262.36000001</v>
      </c>
      <c r="AJ19" s="76">
        <f>股权价值增加表!AJ4</f>
        <v>46532722.890000001</v>
      </c>
      <c r="AK19" s="76">
        <f>股权价值增加表!AK4</f>
        <v>273295452.88999999</v>
      </c>
      <c r="AL19" s="76">
        <f>股权价值增加表!AL4</f>
        <v>205602995.31</v>
      </c>
      <c r="AM19" s="76">
        <f>股权价值增加表!AM4</f>
        <v>197711410.31</v>
      </c>
      <c r="AN19" s="76">
        <f>股权价值增加表!AN4</f>
        <v>121023496.59</v>
      </c>
      <c r="AO19" s="76">
        <f>股权价值增加表!AO4</f>
        <v>0</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c r="A20" s="176" t="s">
        <v>452</v>
      </c>
      <c r="E20" s="76">
        <f>股权价值增加表!E15</f>
        <v>1282340063.0100005</v>
      </c>
      <c r="F20" s="76">
        <f>股权价值增加表!F15</f>
        <v>1107763129.5900002</v>
      </c>
      <c r="G20" s="76">
        <f>股权价值增加表!G15</f>
        <v>624467155.54000008</v>
      </c>
      <c r="H20" s="76">
        <f>股权价值增加表!H15</f>
        <v>293276064.94999987</v>
      </c>
      <c r="I20" s="76">
        <f>股权价值增加表!I15</f>
        <v>1157276516.6200001</v>
      </c>
      <c r="J20" s="76">
        <f>股权价值增加表!J15</f>
        <v>982532260.31000018</v>
      </c>
      <c r="K20" s="76">
        <f>股权价值增加表!K15</f>
        <v>552827937.34000003</v>
      </c>
      <c r="L20" s="76">
        <f>股权价值增加表!L15</f>
        <v>252452956.5500001</v>
      </c>
      <c r="M20" s="76">
        <f>股权价值增加表!M15</f>
        <v>820217531.16000009</v>
      </c>
      <c r="N20" s="76">
        <f>股权价值增加表!N15</f>
        <v>707091053.57000005</v>
      </c>
      <c r="O20" s="76">
        <f>股权价值增加表!O15</f>
        <v>357230730.12000006</v>
      </c>
      <c r="P20" s="76">
        <f>股权价值增加表!P15</f>
        <v>119950114.22000001</v>
      </c>
      <c r="Q20" s="76">
        <f>股权价值增加表!Q15</f>
        <v>472123175.32999998</v>
      </c>
      <c r="R20" s="76">
        <f>股权价值增加表!R15</f>
        <v>413034480.15999997</v>
      </c>
      <c r="S20" s="76">
        <f>股权价值增加表!S15</f>
        <v>225296384.28</v>
      </c>
      <c r="T20" s="76">
        <f>股权价值增加表!T15</f>
        <v>62853379.790000007</v>
      </c>
      <c r="U20" s="76">
        <f>股权价值增加表!U15</f>
        <v>392533541.15000004</v>
      </c>
      <c r="V20" s="76">
        <f>股权价值增加表!V15</f>
        <v>312269895.43000001</v>
      </c>
      <c r="W20" s="76">
        <f>股权价值增加表!W15</f>
        <v>166998055.48999998</v>
      </c>
      <c r="X20" s="76">
        <f>股权价值增加表!X15</f>
        <v>58944771.150000006</v>
      </c>
      <c r="Y20" s="76">
        <f>股权价值增加表!Y15</f>
        <v>326598646.01999998</v>
      </c>
      <c r="Z20" s="76">
        <f>股权价值增加表!Z15</f>
        <v>280681854.79000002</v>
      </c>
      <c r="AA20" s="76">
        <f>股权价值增加表!AA15</f>
        <v>163962968.34</v>
      </c>
      <c r="AB20" s="76">
        <f>股权价值增加表!AB15</f>
        <v>51548096.050000012</v>
      </c>
      <c r="AC20" s="76">
        <f>股权价值增加表!AC15</f>
        <v>283914984.06</v>
      </c>
      <c r="AD20" s="76">
        <f>股权价值增加表!AD15</f>
        <v>245210445.65999997</v>
      </c>
      <c r="AE20" s="76">
        <f>股权价值增加表!AE15</f>
        <v>133765471.97000004</v>
      </c>
      <c r="AF20" s="76">
        <f>股权价值增加表!AF15</f>
        <v>36289606.020000003</v>
      </c>
      <c r="AG20" s="76">
        <f>股权价值增加表!AG15</f>
        <v>241807073.17999998</v>
      </c>
      <c r="AH20" s="76">
        <f>股权价值增加表!AH15</f>
        <v>209607793.38999999</v>
      </c>
      <c r="AI20" s="76">
        <f>股权价值增加表!AI15</f>
        <v>106767620.60000002</v>
      </c>
      <c r="AJ20" s="76">
        <f>股权价值增加表!AJ15</f>
        <v>15124199.520000001</v>
      </c>
      <c r="AK20" s="76">
        <f>股权价值增加表!AK15</f>
        <v>133897580.97999997</v>
      </c>
      <c r="AL20" s="76">
        <f>股权价值增加表!AL15</f>
        <v>108981836.08000001</v>
      </c>
      <c r="AM20" s="76">
        <f>股权价值增加表!AM15</f>
        <v>102677692.53999999</v>
      </c>
      <c r="AN20" s="76">
        <f>股权价值增加表!AN15</f>
        <v>64391311.420000002</v>
      </c>
      <c r="AO20" s="76">
        <f>股权价值增加表!AO15</f>
        <v>-286174.01</v>
      </c>
      <c r="AP20" s="76">
        <f>股权价值增加表!AP15</f>
        <v>0</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177" customFormat="1">
      <c r="A21" s="57" t="s">
        <v>453</v>
      </c>
      <c r="E21" s="177">
        <f>E20/E19</f>
        <v>0.42407792133149647</v>
      </c>
      <c r="F21" s="177">
        <f t="shared" ref="F21:BQ21" si="6">F20/F19</f>
        <v>0.47865474044344697</v>
      </c>
      <c r="G21" s="177">
        <f t="shared" si="6"/>
        <v>0.44841000768747769</v>
      </c>
      <c r="H21" s="177">
        <f t="shared" si="6"/>
        <v>0.43672418907165822</v>
      </c>
      <c r="I21" s="177">
        <f t="shared" si="6"/>
        <v>0.43766124630808589</v>
      </c>
      <c r="J21" s="177">
        <f t="shared" si="6"/>
        <v>0.49927010904021929</v>
      </c>
      <c r="K21" s="177">
        <f t="shared" si="6"/>
        <v>0.4660900033919001</v>
      </c>
      <c r="L21" s="177">
        <f t="shared" si="6"/>
        <v>0.44050697939308142</v>
      </c>
      <c r="M21" s="177">
        <f t="shared" si="6"/>
        <v>0.484042941422059</v>
      </c>
      <c r="N21" s="177">
        <f t="shared" si="6"/>
        <v>0.59577045515301352</v>
      </c>
      <c r="O21" s="177">
        <f t="shared" si="6"/>
        <v>0.62333398663509465</v>
      </c>
      <c r="P21" s="177">
        <f t="shared" si="6"/>
        <v>0.5576816037366471</v>
      </c>
      <c r="Q21" s="177">
        <f t="shared" si="6"/>
        <v>0.50488024475450943</v>
      </c>
      <c r="R21" s="177">
        <f t="shared" si="6"/>
        <v>0.57598656101128987</v>
      </c>
      <c r="S21" s="177">
        <f t="shared" si="6"/>
        <v>0.5766446543702034</v>
      </c>
      <c r="T21" s="177">
        <f t="shared" si="6"/>
        <v>0.46153679666668945</v>
      </c>
      <c r="U21" s="177">
        <f t="shared" si="6"/>
        <v>0.57834738107685468</v>
      </c>
      <c r="V21" s="177">
        <f t="shared" si="6"/>
        <v>0.6333444379092662</v>
      </c>
      <c r="W21" s="177">
        <f t="shared" si="6"/>
        <v>0.63434284137626173</v>
      </c>
      <c r="X21" s="177">
        <f t="shared" si="6"/>
        <v>0.67151673930747979</v>
      </c>
      <c r="Y21" s="177">
        <f t="shared" si="6"/>
        <v>0.55718623343012974</v>
      </c>
      <c r="Z21" s="177">
        <f t="shared" si="6"/>
        <v>0.62534269151800914</v>
      </c>
      <c r="AA21" s="177">
        <f t="shared" si="6"/>
        <v>0.68420148181095886</v>
      </c>
      <c r="AB21" s="177">
        <f t="shared" si="6"/>
        <v>0.72732620349394872</v>
      </c>
      <c r="AC21" s="177">
        <f t="shared" si="6"/>
        <v>0.56272919359645979</v>
      </c>
      <c r="AD21" s="177">
        <f t="shared" si="6"/>
        <v>0.63202468243802923</v>
      </c>
      <c r="AE21" s="177">
        <f t="shared" si="6"/>
        <v>0.63113678690486075</v>
      </c>
      <c r="AF21" s="177">
        <f t="shared" si="6"/>
        <v>0.64918829615964591</v>
      </c>
      <c r="AG21" s="177">
        <f t="shared" si="6"/>
        <v>0.54368398242719107</v>
      </c>
      <c r="AH21" s="177">
        <f t="shared" si="6"/>
        <v>0.61301181603935861</v>
      </c>
      <c r="AI21" s="177">
        <f t="shared" si="6"/>
        <v>0.58812088961442888</v>
      </c>
      <c r="AJ21" s="177">
        <f t="shared" si="6"/>
        <v>0.32502287810993818</v>
      </c>
      <c r="AK21" s="177">
        <f t="shared" si="6"/>
        <v>0.48993709761388921</v>
      </c>
      <c r="AL21" s="177">
        <f t="shared" si="6"/>
        <v>0.53005957386798541</v>
      </c>
      <c r="AM21" s="177">
        <f t="shared" si="6"/>
        <v>0.51933114218854304</v>
      </c>
      <c r="AN21" s="177">
        <f t="shared" si="6"/>
        <v>0.53205628026219631</v>
      </c>
      <c r="AO21" s="177" t="e">
        <f t="shared" si="6"/>
        <v>#DIV/0!</v>
      </c>
      <c r="AP21" s="177" t="e">
        <f t="shared" si="6"/>
        <v>#DIV/0!</v>
      </c>
      <c r="AQ21" s="177" t="e">
        <f t="shared" si="6"/>
        <v>#DIV/0!</v>
      </c>
      <c r="AR21" s="177" t="e">
        <f t="shared" si="6"/>
        <v>#DIV/0!</v>
      </c>
      <c r="AS21" s="177" t="e">
        <f t="shared" si="6"/>
        <v>#DIV/0!</v>
      </c>
      <c r="AT21" s="177" t="e">
        <f t="shared" si="6"/>
        <v>#DIV/0!</v>
      </c>
      <c r="AU21" s="177" t="e">
        <f t="shared" si="6"/>
        <v>#DIV/0!</v>
      </c>
      <c r="AV21" s="177" t="e">
        <f t="shared" si="6"/>
        <v>#DIV/0!</v>
      </c>
      <c r="AW21" s="177" t="e">
        <f t="shared" si="6"/>
        <v>#DIV/0!</v>
      </c>
      <c r="AX21" s="177" t="e">
        <f t="shared" si="6"/>
        <v>#DIV/0!</v>
      </c>
      <c r="AY21" s="177" t="e">
        <f t="shared" si="6"/>
        <v>#DIV/0!</v>
      </c>
      <c r="AZ21" s="177" t="e">
        <f t="shared" si="6"/>
        <v>#DIV/0!</v>
      </c>
      <c r="BA21" s="177" t="e">
        <f t="shared" si="6"/>
        <v>#DIV/0!</v>
      </c>
      <c r="BB21" s="177" t="e">
        <f t="shared" si="6"/>
        <v>#DIV/0!</v>
      </c>
      <c r="BC21" s="177" t="e">
        <f t="shared" si="6"/>
        <v>#DIV/0!</v>
      </c>
      <c r="BD21" s="177" t="e">
        <f t="shared" si="6"/>
        <v>#DIV/0!</v>
      </c>
      <c r="BE21" s="177" t="e">
        <f t="shared" si="6"/>
        <v>#DIV/0!</v>
      </c>
      <c r="BF21" s="177" t="e">
        <f t="shared" si="6"/>
        <v>#DIV/0!</v>
      </c>
      <c r="BG21" s="177" t="e">
        <f t="shared" si="6"/>
        <v>#DIV/0!</v>
      </c>
      <c r="BH21" s="177" t="e">
        <f t="shared" si="6"/>
        <v>#DIV/0!</v>
      </c>
      <c r="BI21" s="177" t="e">
        <f t="shared" si="6"/>
        <v>#DIV/0!</v>
      </c>
      <c r="BJ21" s="177" t="e">
        <f t="shared" si="6"/>
        <v>#DIV/0!</v>
      </c>
      <c r="BK21" s="177" t="e">
        <f t="shared" si="6"/>
        <v>#DIV/0!</v>
      </c>
      <c r="BL21" s="177" t="e">
        <f t="shared" si="6"/>
        <v>#DIV/0!</v>
      </c>
      <c r="BM21" s="177" t="e">
        <f t="shared" si="6"/>
        <v>#DIV/0!</v>
      </c>
      <c r="BN21" s="177" t="e">
        <f t="shared" si="6"/>
        <v>#DIV/0!</v>
      </c>
      <c r="BO21" s="177" t="e">
        <f t="shared" si="6"/>
        <v>#DIV/0!</v>
      </c>
      <c r="BP21" s="177" t="e">
        <f t="shared" si="6"/>
        <v>#DIV/0!</v>
      </c>
      <c r="BQ21" s="177" t="e">
        <f t="shared" si="6"/>
        <v>#DIV/0!</v>
      </c>
      <c r="BR21" s="177" t="e">
        <f t="shared" ref="BR21:CK21" si="7">BR20/BR19</f>
        <v>#DIV/0!</v>
      </c>
      <c r="BS21" s="177" t="e">
        <f t="shared" si="7"/>
        <v>#DIV/0!</v>
      </c>
      <c r="BT21" s="177" t="e">
        <f t="shared" si="7"/>
        <v>#DIV/0!</v>
      </c>
      <c r="BU21" s="177" t="e">
        <f t="shared" si="7"/>
        <v>#DIV/0!</v>
      </c>
      <c r="BV21" s="177" t="e">
        <f t="shared" si="7"/>
        <v>#DIV/0!</v>
      </c>
      <c r="BW21" s="177" t="e">
        <f t="shared" si="7"/>
        <v>#DIV/0!</v>
      </c>
      <c r="BX21" s="177" t="e">
        <f t="shared" si="7"/>
        <v>#DIV/0!</v>
      </c>
      <c r="BY21" s="177" t="e">
        <f t="shared" si="7"/>
        <v>#DIV/0!</v>
      </c>
      <c r="BZ21" s="177" t="e">
        <f t="shared" si="7"/>
        <v>#DIV/0!</v>
      </c>
      <c r="CA21" s="177" t="e">
        <f t="shared" si="7"/>
        <v>#DIV/0!</v>
      </c>
      <c r="CB21" s="177" t="e">
        <f t="shared" si="7"/>
        <v>#DIV/0!</v>
      </c>
      <c r="CC21" s="177" t="e">
        <f t="shared" si="7"/>
        <v>#DIV/0!</v>
      </c>
      <c r="CD21" s="177" t="e">
        <f t="shared" si="7"/>
        <v>#DIV/0!</v>
      </c>
      <c r="CE21" s="177" t="e">
        <f t="shared" si="7"/>
        <v>#DIV/0!</v>
      </c>
      <c r="CF21" s="177" t="e">
        <f t="shared" si="7"/>
        <v>#DIV/0!</v>
      </c>
      <c r="CG21" s="177" t="e">
        <f t="shared" si="7"/>
        <v>#DIV/0!</v>
      </c>
      <c r="CH21" s="177" t="e">
        <f t="shared" si="7"/>
        <v>#DIV/0!</v>
      </c>
      <c r="CI21" s="177" t="e">
        <f t="shared" si="7"/>
        <v>#DIV/0!</v>
      </c>
      <c r="CJ21" s="177" t="e">
        <f t="shared" si="7"/>
        <v>#DIV/0!</v>
      </c>
      <c r="CK21" s="177" t="e">
        <f t="shared" si="7"/>
        <v>#DIV/0!</v>
      </c>
    </row>
    <row r="22" spans="1:89" s="26" customFormat="1">
      <c r="A22" s="26" t="s">
        <v>619</v>
      </c>
      <c r="E22" s="26">
        <f>资产资本表!E50</f>
        <v>-322265217.43000007</v>
      </c>
      <c r="F22" s="26">
        <f>资产资本表!F50</f>
        <v>-237410211.24000001</v>
      </c>
      <c r="G22" s="26">
        <f>资产资本表!G50</f>
        <v>-169499451.16000009</v>
      </c>
      <c r="H22" s="26">
        <f>资产资本表!H50</f>
        <v>-304013467.4199999</v>
      </c>
      <c r="I22" s="26">
        <f>资产资本表!I50</f>
        <v>-72176089.099999964</v>
      </c>
      <c r="J22" s="26">
        <f>资产资本表!J50</f>
        <v>-191452250.18000007</v>
      </c>
      <c r="K22" s="26">
        <f>资产资本表!K50</f>
        <v>23270407.850000024</v>
      </c>
      <c r="L22" s="26">
        <f>资产资本表!L50</f>
        <v>-389951689.99000007</v>
      </c>
      <c r="M22" s="26">
        <f>资产资本表!M50</f>
        <v>-416352568.55000007</v>
      </c>
      <c r="N22" s="26">
        <f>资产资本表!N50</f>
        <v>-1198010978.9300003</v>
      </c>
      <c r="O22" s="26">
        <f>资产资本表!O50</f>
        <v>-283039982.53999996</v>
      </c>
      <c r="P22" s="26">
        <f>资产资本表!P50</f>
        <v>-262745099.98999998</v>
      </c>
      <c r="Q22" s="26">
        <f>资产资本表!Q50</f>
        <v>-296852371.48000002</v>
      </c>
      <c r="R22" s="26">
        <f>资产资本表!R50</f>
        <v>-281283523.37000006</v>
      </c>
      <c r="S22" s="26">
        <f>资产资本表!S50</f>
        <v>-279237498.07999992</v>
      </c>
      <c r="T22" s="26">
        <f>资产资本表!T50</f>
        <v>-64659875.870000005</v>
      </c>
      <c r="U22" s="26">
        <f>资产资本表!U50</f>
        <v>113028774.55000001</v>
      </c>
      <c r="V22" s="26">
        <f>资产资本表!V50</f>
        <v>-127478271.50999999</v>
      </c>
      <c r="W22" s="26">
        <f>资产资本表!W50</f>
        <v>97927476.070000023</v>
      </c>
      <c r="X22" s="26">
        <f>资产资本表!X50</f>
        <v>145990939.25999999</v>
      </c>
      <c r="Y22" s="26">
        <f>资产资本表!Y50</f>
        <v>-118499017.08000003</v>
      </c>
      <c r="Z22" s="26">
        <f>资产资本表!Z50</f>
        <v>-49182966.179999977</v>
      </c>
      <c r="AA22" s="26">
        <f>资产资本表!AA50</f>
        <v>-105094679.30000003</v>
      </c>
      <c r="AB22" s="26">
        <f>资产资本表!AB50</f>
        <v>121591376.79000001</v>
      </c>
      <c r="AC22" s="26">
        <f>资产资本表!AC50</f>
        <v>106186123.34999998</v>
      </c>
      <c r="AD22" s="26">
        <f>资产资本表!AD50</f>
        <v>101380532.86999997</v>
      </c>
      <c r="AE22" s="26">
        <f>资产资本表!AE50</f>
        <v>-91596888.910000011</v>
      </c>
      <c r="AF22" s="26">
        <f>资产资本表!AF50</f>
        <v>-28275245.029999994</v>
      </c>
      <c r="AG22" s="26">
        <f>资产资本表!AG50</f>
        <v>-38529968.379999995</v>
      </c>
      <c r="AH22" s="26">
        <f>资产资本表!AH50</f>
        <v>-61735063.649999999</v>
      </c>
      <c r="AI22" s="26">
        <f>资产资本表!AI50</f>
        <v>-57216292.649999991</v>
      </c>
      <c r="AJ22" s="26">
        <f>资产资本表!AJ50</f>
        <v>-35351216.110000007</v>
      </c>
      <c r="AK22" s="26">
        <f>资产资本表!AK50</f>
        <v>-68595660.429999992</v>
      </c>
      <c r="AL22" s="26">
        <f>资产资本表!AL50</f>
        <v>-11440000.82</v>
      </c>
      <c r="AM22" s="26">
        <f>资产资本表!AM50</f>
        <v>0</v>
      </c>
      <c r="AN22" s="26">
        <f>资产资本表!AN50</f>
        <v>0</v>
      </c>
      <c r="AO22" s="26">
        <f>资产资本表!AO50</f>
        <v>0</v>
      </c>
      <c r="AP22" s="26">
        <f>资产资本表!AP50</f>
        <v>0</v>
      </c>
      <c r="AQ22" s="26">
        <f>资产资本表!AQ50</f>
        <v>0</v>
      </c>
      <c r="AR22" s="26">
        <f>资产资本表!AR50</f>
        <v>0</v>
      </c>
      <c r="AS22" s="26">
        <f>资产资本表!AS50</f>
        <v>0</v>
      </c>
      <c r="AT22" s="26">
        <f>资产资本表!AT50</f>
        <v>0</v>
      </c>
      <c r="AU22" s="26">
        <f>资产资本表!AU50</f>
        <v>0</v>
      </c>
      <c r="AV22" s="26">
        <f>资产资本表!AV50</f>
        <v>0</v>
      </c>
      <c r="AW22" s="26">
        <f>资产资本表!AW50</f>
        <v>0</v>
      </c>
      <c r="AX22" s="26">
        <f>资产资本表!AX50</f>
        <v>0</v>
      </c>
      <c r="AY22" s="26">
        <f>资产资本表!AY50</f>
        <v>0</v>
      </c>
      <c r="AZ22" s="26">
        <f>资产资本表!AZ50</f>
        <v>0</v>
      </c>
      <c r="BA22" s="26">
        <f>资产资本表!BA50</f>
        <v>0</v>
      </c>
      <c r="BB22" s="26">
        <f>资产资本表!BB50</f>
        <v>0</v>
      </c>
      <c r="BC22" s="26">
        <f>资产资本表!BC50</f>
        <v>0</v>
      </c>
      <c r="BD22" s="26">
        <f>资产资本表!BD50</f>
        <v>0</v>
      </c>
      <c r="BE22" s="26">
        <f>资产资本表!BE50</f>
        <v>0</v>
      </c>
      <c r="BF22" s="26">
        <f>资产资本表!BF50</f>
        <v>0</v>
      </c>
      <c r="BG22" s="26">
        <f>资产资本表!BG50</f>
        <v>0</v>
      </c>
      <c r="BH22" s="26">
        <f>资产资本表!BH50</f>
        <v>0</v>
      </c>
      <c r="BI22" s="26">
        <f>资产资本表!BI50</f>
        <v>0</v>
      </c>
      <c r="BJ22" s="26">
        <f>资产资本表!BJ50</f>
        <v>0</v>
      </c>
      <c r="BK22" s="26">
        <f>资产资本表!BK50</f>
        <v>0</v>
      </c>
      <c r="BL22" s="26">
        <f>资产资本表!BL50</f>
        <v>0</v>
      </c>
      <c r="BM22" s="26">
        <f>资产资本表!BM50</f>
        <v>0</v>
      </c>
      <c r="BN22" s="26">
        <f>资产资本表!BN50</f>
        <v>0</v>
      </c>
      <c r="BO22" s="26">
        <f>资产资本表!BO50</f>
        <v>0</v>
      </c>
      <c r="BP22" s="26">
        <f>资产资本表!BP50</f>
        <v>0</v>
      </c>
      <c r="BQ22" s="26">
        <f>资产资本表!BQ50</f>
        <v>0</v>
      </c>
      <c r="BR22" s="26">
        <f>资产资本表!BR50</f>
        <v>0</v>
      </c>
      <c r="BS22" s="26">
        <f>资产资本表!BS50</f>
        <v>0</v>
      </c>
      <c r="BT22" s="26">
        <f>资产资本表!BT50</f>
        <v>0</v>
      </c>
      <c r="BU22" s="26">
        <f>资产资本表!BU50</f>
        <v>0</v>
      </c>
      <c r="BV22" s="26">
        <f>资产资本表!BV50</f>
        <v>0</v>
      </c>
      <c r="BW22" s="26">
        <f>资产资本表!BW50</f>
        <v>0</v>
      </c>
      <c r="BX22" s="26">
        <f>资产资本表!BX50</f>
        <v>0</v>
      </c>
      <c r="BY22" s="26">
        <f>资产资本表!BY50</f>
        <v>0</v>
      </c>
      <c r="BZ22" s="26">
        <f>资产资本表!BZ50</f>
        <v>0</v>
      </c>
      <c r="CA22" s="26">
        <f>资产资本表!CA50</f>
        <v>0</v>
      </c>
      <c r="CB22" s="26">
        <f>资产资本表!CB50</f>
        <v>0</v>
      </c>
      <c r="CC22" s="26">
        <f>资产资本表!CC50</f>
        <v>0</v>
      </c>
      <c r="CD22" s="26">
        <f>资产资本表!CD50</f>
        <v>0</v>
      </c>
      <c r="CE22" s="26">
        <f>资产资本表!CE50</f>
        <v>0</v>
      </c>
      <c r="CF22" s="26">
        <f>资产资本表!CF50</f>
        <v>0</v>
      </c>
      <c r="CG22" s="26">
        <f>资产资本表!CG50</f>
        <v>0</v>
      </c>
      <c r="CH22" s="26">
        <f>资产资本表!CH50</f>
        <v>0</v>
      </c>
      <c r="CI22" s="26">
        <f>资产资本表!CI50</f>
        <v>0</v>
      </c>
      <c r="CJ22" s="26">
        <f>资产资本表!CJ50</f>
        <v>0</v>
      </c>
      <c r="CK22" s="26">
        <f>资产资本表!CK50</f>
        <v>0</v>
      </c>
    </row>
    <row r="23" spans="1:89" s="83" customFormat="1">
      <c r="A23" s="180" t="s">
        <v>620</v>
      </c>
      <c r="E23" s="83">
        <f>E19/E22</f>
        <v>-9.3830518086141677</v>
      </c>
      <c r="F23" s="83">
        <f t="shared" ref="F23:BQ23" si="8">F19/F22</f>
        <v>-9.7482160817860866</v>
      </c>
      <c r="G23" s="83">
        <f t="shared" si="8"/>
        <v>-8.2161055179194804</v>
      </c>
      <c r="H23" s="83">
        <f t="shared" si="8"/>
        <v>-2.2089025200066583</v>
      </c>
      <c r="I23" s="83">
        <f t="shared" si="8"/>
        <v>-36.635801892596611</v>
      </c>
      <c r="J23" s="83">
        <f t="shared" si="8"/>
        <v>-10.278997912167551</v>
      </c>
      <c r="K23" s="83">
        <f t="shared" si="8"/>
        <v>50.9701836893245</v>
      </c>
      <c r="L23" s="83">
        <f t="shared" si="8"/>
        <v>-1.4696599544284488</v>
      </c>
      <c r="M23" s="83">
        <f t="shared" si="8"/>
        <v>-4.0699015882173057</v>
      </c>
      <c r="N23" s="83">
        <f t="shared" si="8"/>
        <v>-0.99068498773695102</v>
      </c>
      <c r="O23" s="83">
        <f t="shared" si="8"/>
        <v>-2.0247910638173123</v>
      </c>
      <c r="P23" s="83">
        <f t="shared" si="8"/>
        <v>-0.81861504426984999</v>
      </c>
      <c r="Q23" s="83">
        <f t="shared" si="8"/>
        <v>-3.1501150741623847</v>
      </c>
      <c r="R23" s="83">
        <f t="shared" si="8"/>
        <v>-2.5493511761324887</v>
      </c>
      <c r="S23" s="83">
        <f t="shared" si="8"/>
        <v>-1.3991755692069194</v>
      </c>
      <c r="T23" s="83">
        <f t="shared" si="8"/>
        <v>-2.1061409767287262</v>
      </c>
      <c r="U23" s="83">
        <f t="shared" si="8"/>
        <v>6.0048059838935934</v>
      </c>
      <c r="V23" s="83">
        <f t="shared" si="8"/>
        <v>-3.8677107783919311</v>
      </c>
      <c r="W23" s="83">
        <f t="shared" si="8"/>
        <v>2.6883314313320681</v>
      </c>
      <c r="X23" s="83">
        <f t="shared" si="8"/>
        <v>0.60126031516019174</v>
      </c>
      <c r="Y23" s="83">
        <f t="shared" si="8"/>
        <v>-4.9465141335668523</v>
      </c>
      <c r="Z23" s="83">
        <f t="shared" si="8"/>
        <v>-9.1260226456720019</v>
      </c>
      <c r="AA23" s="83">
        <f t="shared" si="8"/>
        <v>-2.2802424812195028</v>
      </c>
      <c r="AB23" s="83">
        <f t="shared" si="8"/>
        <v>0.58288196606577791</v>
      </c>
      <c r="AC23" s="83">
        <f t="shared" si="8"/>
        <v>4.7513946193987326</v>
      </c>
      <c r="AD23" s="83">
        <f t="shared" si="8"/>
        <v>3.8269285857621282</v>
      </c>
      <c r="AE23" s="83">
        <f t="shared" si="8"/>
        <v>-2.3138745459821095</v>
      </c>
      <c r="AF23" s="83">
        <f t="shared" si="8"/>
        <v>-1.9769932865547306</v>
      </c>
      <c r="AG23" s="83">
        <f t="shared" si="8"/>
        <v>-11.543135918607781</v>
      </c>
      <c r="AH23" s="83">
        <f t="shared" si="8"/>
        <v>-5.5386851740939287</v>
      </c>
      <c r="AI23" s="83">
        <f t="shared" si="8"/>
        <v>-3.1728770591710131</v>
      </c>
      <c r="AJ23" s="83">
        <f t="shared" si="8"/>
        <v>-1.3162976556508621</v>
      </c>
      <c r="AK23" s="83">
        <f t="shared" si="8"/>
        <v>-3.984150763719092</v>
      </c>
      <c r="AL23" s="83">
        <f t="shared" si="8"/>
        <v>-17.972288511601697</v>
      </c>
      <c r="AM23" s="83" t="e">
        <f t="shared" si="8"/>
        <v>#DIV/0!</v>
      </c>
      <c r="AN23" s="83" t="e">
        <f t="shared" si="8"/>
        <v>#DIV/0!</v>
      </c>
      <c r="AO23" s="83" t="e">
        <f t="shared" si="8"/>
        <v>#DIV/0!</v>
      </c>
      <c r="AP23" s="83" t="e">
        <f t="shared" si="8"/>
        <v>#DIV/0!</v>
      </c>
      <c r="AQ23" s="83" t="e">
        <f t="shared" si="8"/>
        <v>#DIV/0!</v>
      </c>
      <c r="AR23" s="83" t="e">
        <f t="shared" si="8"/>
        <v>#DIV/0!</v>
      </c>
      <c r="AS23" s="83" t="e">
        <f t="shared" si="8"/>
        <v>#DIV/0!</v>
      </c>
      <c r="AT23" s="83" t="e">
        <f t="shared" si="8"/>
        <v>#DIV/0!</v>
      </c>
      <c r="AU23" s="83" t="e">
        <f t="shared" si="8"/>
        <v>#DIV/0!</v>
      </c>
      <c r="AV23" s="83" t="e">
        <f t="shared" si="8"/>
        <v>#DIV/0!</v>
      </c>
      <c r="AW23" s="83" t="e">
        <f t="shared" si="8"/>
        <v>#DIV/0!</v>
      </c>
      <c r="AX23" s="83" t="e">
        <f t="shared" si="8"/>
        <v>#DIV/0!</v>
      </c>
      <c r="AY23" s="83" t="e">
        <f t="shared" si="8"/>
        <v>#DIV/0!</v>
      </c>
      <c r="AZ23" s="83" t="e">
        <f t="shared" si="8"/>
        <v>#DIV/0!</v>
      </c>
      <c r="BA23" s="83" t="e">
        <f t="shared" si="8"/>
        <v>#DIV/0!</v>
      </c>
      <c r="BB23" s="83" t="e">
        <f t="shared" si="8"/>
        <v>#DIV/0!</v>
      </c>
      <c r="BC23" s="83" t="e">
        <f t="shared" si="8"/>
        <v>#DIV/0!</v>
      </c>
      <c r="BD23" s="83" t="e">
        <f t="shared" si="8"/>
        <v>#DIV/0!</v>
      </c>
      <c r="BE23" s="83" t="e">
        <f t="shared" si="8"/>
        <v>#DIV/0!</v>
      </c>
      <c r="BF23" s="83" t="e">
        <f t="shared" si="8"/>
        <v>#DIV/0!</v>
      </c>
      <c r="BG23" s="83" t="e">
        <f t="shared" si="8"/>
        <v>#DIV/0!</v>
      </c>
      <c r="BH23" s="83" t="e">
        <f t="shared" si="8"/>
        <v>#DIV/0!</v>
      </c>
      <c r="BI23" s="83" t="e">
        <f t="shared" si="8"/>
        <v>#DIV/0!</v>
      </c>
      <c r="BJ23" s="83" t="e">
        <f t="shared" si="8"/>
        <v>#DIV/0!</v>
      </c>
      <c r="BK23" s="83" t="e">
        <f t="shared" si="8"/>
        <v>#DIV/0!</v>
      </c>
      <c r="BL23" s="83" t="e">
        <f t="shared" si="8"/>
        <v>#DIV/0!</v>
      </c>
      <c r="BM23" s="83" t="e">
        <f t="shared" si="8"/>
        <v>#DIV/0!</v>
      </c>
      <c r="BN23" s="83" t="e">
        <f t="shared" si="8"/>
        <v>#DIV/0!</v>
      </c>
      <c r="BO23" s="83" t="e">
        <f t="shared" si="8"/>
        <v>#DIV/0!</v>
      </c>
      <c r="BP23" s="83" t="e">
        <f t="shared" si="8"/>
        <v>#DIV/0!</v>
      </c>
      <c r="BQ23" s="83" t="e">
        <f t="shared" si="8"/>
        <v>#DIV/0!</v>
      </c>
      <c r="BR23" s="83" t="e">
        <f t="shared" ref="BR23:CK23" si="9">BR19/BR22</f>
        <v>#DIV/0!</v>
      </c>
      <c r="BS23" s="83" t="e">
        <f t="shared" si="9"/>
        <v>#DIV/0!</v>
      </c>
      <c r="BT23" s="83" t="e">
        <f t="shared" si="9"/>
        <v>#DIV/0!</v>
      </c>
      <c r="BU23" s="83" t="e">
        <f t="shared" si="9"/>
        <v>#DIV/0!</v>
      </c>
      <c r="BV23" s="83" t="e">
        <f t="shared" si="9"/>
        <v>#DIV/0!</v>
      </c>
      <c r="BW23" s="83" t="e">
        <f t="shared" si="9"/>
        <v>#DIV/0!</v>
      </c>
      <c r="BX23" s="83" t="e">
        <f t="shared" si="9"/>
        <v>#DIV/0!</v>
      </c>
      <c r="BY23" s="83" t="e">
        <f t="shared" si="9"/>
        <v>#DIV/0!</v>
      </c>
      <c r="BZ23" s="83" t="e">
        <f t="shared" si="9"/>
        <v>#DIV/0!</v>
      </c>
      <c r="CA23" s="83" t="e">
        <f t="shared" si="9"/>
        <v>#DIV/0!</v>
      </c>
      <c r="CB23" s="83" t="e">
        <f t="shared" si="9"/>
        <v>#DIV/0!</v>
      </c>
      <c r="CC23" s="83" t="e">
        <f t="shared" si="9"/>
        <v>#DIV/0!</v>
      </c>
      <c r="CD23" s="83" t="e">
        <f t="shared" si="9"/>
        <v>#DIV/0!</v>
      </c>
      <c r="CE23" s="83" t="e">
        <f t="shared" si="9"/>
        <v>#DIV/0!</v>
      </c>
      <c r="CF23" s="83" t="e">
        <f t="shared" si="9"/>
        <v>#DIV/0!</v>
      </c>
      <c r="CG23" s="83" t="e">
        <f t="shared" si="9"/>
        <v>#DIV/0!</v>
      </c>
      <c r="CH23" s="83" t="e">
        <f t="shared" si="9"/>
        <v>#DIV/0!</v>
      </c>
      <c r="CI23" s="83" t="e">
        <f t="shared" si="9"/>
        <v>#DIV/0!</v>
      </c>
      <c r="CJ23" s="83" t="e">
        <f t="shared" si="9"/>
        <v>#DIV/0!</v>
      </c>
      <c r="CK23" s="83" t="e">
        <f t="shared" si="9"/>
        <v>#DIV/0!</v>
      </c>
    </row>
    <row r="24" spans="1:89" s="179" customFormat="1" ht="14.25" thickBot="1">
      <c r="A24" s="178" t="s">
        <v>621</v>
      </c>
      <c r="E24" s="179">
        <f>E21*E23</f>
        <v>-3.9791451067428345</v>
      </c>
      <c r="F24" s="179">
        <f t="shared" ref="F24:BQ24" si="10">F21*F23</f>
        <v>-4.6660298384139551</v>
      </c>
      <c r="G24" s="179">
        <f t="shared" si="10"/>
        <v>-3.6841839384514019</v>
      </c>
      <c r="H24" s="179">
        <f t="shared" si="10"/>
        <v>-0.96468116178825014</v>
      </c>
      <c r="I24" s="179">
        <f t="shared" si="10"/>
        <v>-16.034070715809964</v>
      </c>
      <c r="J24" s="179">
        <f t="shared" si="10"/>
        <v>-5.1319964084320793</v>
      </c>
      <c r="K24" s="179">
        <f t="shared" si="10"/>
        <v>23.756693088643026</v>
      </c>
      <c r="L24" s="179">
        <f t="shared" si="10"/>
        <v>-0.64739546726024966</v>
      </c>
      <c r="M24" s="179">
        <f t="shared" si="10"/>
        <v>-1.9700071360590141</v>
      </c>
      <c r="N24" s="179">
        <f t="shared" si="10"/>
        <v>-0.59022084605730096</v>
      </c>
      <c r="O24" s="179">
        <f t="shared" si="10"/>
        <v>-1.2621210859123597</v>
      </c>
      <c r="P24" s="179">
        <f t="shared" si="10"/>
        <v>-0.45652655073135628</v>
      </c>
      <c r="Q24" s="179">
        <f t="shared" si="10"/>
        <v>-1.5904308696479743</v>
      </c>
      <c r="R24" s="179">
        <f t="shared" si="10"/>
        <v>-1.4683920167506392</v>
      </c>
      <c r="S24" s="179">
        <f t="shared" si="10"/>
        <v>-0.80682711250855665</v>
      </c>
      <c r="T24" s="179">
        <f t="shared" si="10"/>
        <v>-0.97206155972782882</v>
      </c>
      <c r="U24" s="179">
        <f t="shared" si="10"/>
        <v>3.4728638146594855</v>
      </c>
      <c r="V24" s="179">
        <f t="shared" si="10"/>
        <v>-2.4495931089362482</v>
      </c>
      <c r="W24" s="179">
        <f t="shared" si="10"/>
        <v>1.7053237987122967</v>
      </c>
      <c r="X24" s="179">
        <f t="shared" si="10"/>
        <v>0.40375636631135964</v>
      </c>
      <c r="Y24" s="179">
        <f t="shared" si="10"/>
        <v>-2.756129578691016</v>
      </c>
      <c r="Z24" s="179">
        <f t="shared" si="10"/>
        <v>-5.7068915640988322</v>
      </c>
      <c r="AA24" s="179">
        <f t="shared" si="10"/>
        <v>-1.5601452845386814</v>
      </c>
      <c r="AB24" s="179">
        <f t="shared" si="10"/>
        <v>0.42394532746371089</v>
      </c>
      <c r="AC24" s="179">
        <f t="shared" si="10"/>
        <v>2.673748462632807</v>
      </c>
      <c r="AD24" s="179">
        <f t="shared" si="10"/>
        <v>2.4187133241293255</v>
      </c>
      <c r="AE24" s="179">
        <f t="shared" si="10"/>
        <v>-1.460371346252092</v>
      </c>
      <c r="AF24" s="179">
        <f t="shared" si="10"/>
        <v>-1.2834409032175242</v>
      </c>
      <c r="AG24" s="179">
        <f t="shared" si="10"/>
        <v>-6.2758181059270308</v>
      </c>
      <c r="AH24" s="179">
        <f t="shared" si="10"/>
        <v>-3.3952794570415903</v>
      </c>
      <c r="AI24" s="179">
        <f t="shared" si="10"/>
        <v>-1.8660352786768692</v>
      </c>
      <c r="AJ24" s="179">
        <f t="shared" si="10"/>
        <v>-0.42782685248900754</v>
      </c>
      <c r="AK24" s="179">
        <f t="shared" si="10"/>
        <v>-1.951983261632692</v>
      </c>
      <c r="AL24" s="179">
        <f t="shared" si="10"/>
        <v>-9.5263835898920846</v>
      </c>
      <c r="AM24" s="179" t="e">
        <f t="shared" si="10"/>
        <v>#DIV/0!</v>
      </c>
      <c r="AN24" s="179" t="e">
        <f t="shared" si="10"/>
        <v>#DIV/0!</v>
      </c>
      <c r="AO24" s="179" t="e">
        <f t="shared" si="10"/>
        <v>#DIV/0!</v>
      </c>
      <c r="AP24" s="179" t="e">
        <f t="shared" si="10"/>
        <v>#DIV/0!</v>
      </c>
      <c r="AQ24" s="179" t="e">
        <f t="shared" si="10"/>
        <v>#DIV/0!</v>
      </c>
      <c r="AR24" s="179" t="e">
        <f t="shared" si="10"/>
        <v>#DIV/0!</v>
      </c>
      <c r="AS24" s="179" t="e">
        <f t="shared" si="10"/>
        <v>#DIV/0!</v>
      </c>
      <c r="AT24" s="179" t="e">
        <f t="shared" si="10"/>
        <v>#DIV/0!</v>
      </c>
      <c r="AU24" s="179" t="e">
        <f t="shared" si="10"/>
        <v>#DIV/0!</v>
      </c>
      <c r="AV24" s="179" t="e">
        <f t="shared" si="10"/>
        <v>#DIV/0!</v>
      </c>
      <c r="AW24" s="179" t="e">
        <f t="shared" si="10"/>
        <v>#DIV/0!</v>
      </c>
      <c r="AX24" s="179" t="e">
        <f t="shared" si="10"/>
        <v>#DIV/0!</v>
      </c>
      <c r="AY24" s="179" t="e">
        <f t="shared" si="10"/>
        <v>#DIV/0!</v>
      </c>
      <c r="AZ24" s="179" t="e">
        <f t="shared" si="10"/>
        <v>#DIV/0!</v>
      </c>
      <c r="BA24" s="179" t="e">
        <f t="shared" si="10"/>
        <v>#DIV/0!</v>
      </c>
      <c r="BB24" s="179" t="e">
        <f t="shared" si="10"/>
        <v>#DIV/0!</v>
      </c>
      <c r="BC24" s="179" t="e">
        <f t="shared" si="10"/>
        <v>#DIV/0!</v>
      </c>
      <c r="BD24" s="179" t="e">
        <f t="shared" si="10"/>
        <v>#DIV/0!</v>
      </c>
      <c r="BE24" s="179" t="e">
        <f t="shared" si="10"/>
        <v>#DIV/0!</v>
      </c>
      <c r="BF24" s="179" t="e">
        <f t="shared" si="10"/>
        <v>#DIV/0!</v>
      </c>
      <c r="BG24" s="179" t="e">
        <f t="shared" si="10"/>
        <v>#DIV/0!</v>
      </c>
      <c r="BH24" s="179" t="e">
        <f t="shared" si="10"/>
        <v>#DIV/0!</v>
      </c>
      <c r="BI24" s="179" t="e">
        <f t="shared" si="10"/>
        <v>#DIV/0!</v>
      </c>
      <c r="BJ24" s="179" t="e">
        <f t="shared" si="10"/>
        <v>#DIV/0!</v>
      </c>
      <c r="BK24" s="179" t="e">
        <f t="shared" si="10"/>
        <v>#DIV/0!</v>
      </c>
      <c r="BL24" s="179" t="e">
        <f t="shared" si="10"/>
        <v>#DIV/0!</v>
      </c>
      <c r="BM24" s="179" t="e">
        <f t="shared" si="10"/>
        <v>#DIV/0!</v>
      </c>
      <c r="BN24" s="179" t="e">
        <f t="shared" si="10"/>
        <v>#DIV/0!</v>
      </c>
      <c r="BO24" s="179" t="e">
        <f t="shared" si="10"/>
        <v>#DIV/0!</v>
      </c>
      <c r="BP24" s="179" t="e">
        <f t="shared" si="10"/>
        <v>#DIV/0!</v>
      </c>
      <c r="BQ24" s="179" t="e">
        <f t="shared" si="10"/>
        <v>#DIV/0!</v>
      </c>
      <c r="BR24" s="179" t="e">
        <f t="shared" ref="BR24:CK24" si="11">BR21*BR23</f>
        <v>#DIV/0!</v>
      </c>
      <c r="BS24" s="179" t="e">
        <f t="shared" si="11"/>
        <v>#DIV/0!</v>
      </c>
      <c r="BT24" s="179" t="e">
        <f t="shared" si="11"/>
        <v>#DIV/0!</v>
      </c>
      <c r="BU24" s="179" t="e">
        <f t="shared" si="11"/>
        <v>#DIV/0!</v>
      </c>
      <c r="BV24" s="179" t="e">
        <f t="shared" si="11"/>
        <v>#DIV/0!</v>
      </c>
      <c r="BW24" s="179" t="e">
        <f t="shared" si="11"/>
        <v>#DIV/0!</v>
      </c>
      <c r="BX24" s="179" t="e">
        <f t="shared" si="11"/>
        <v>#DIV/0!</v>
      </c>
      <c r="BY24" s="179" t="e">
        <f t="shared" si="11"/>
        <v>#DIV/0!</v>
      </c>
      <c r="BZ24" s="179" t="e">
        <f t="shared" si="11"/>
        <v>#DIV/0!</v>
      </c>
      <c r="CA24" s="179" t="e">
        <f t="shared" si="11"/>
        <v>#DIV/0!</v>
      </c>
      <c r="CB24" s="179" t="e">
        <f t="shared" si="11"/>
        <v>#DIV/0!</v>
      </c>
      <c r="CC24" s="179" t="e">
        <f t="shared" si="11"/>
        <v>#DIV/0!</v>
      </c>
      <c r="CD24" s="179" t="e">
        <f t="shared" si="11"/>
        <v>#DIV/0!</v>
      </c>
      <c r="CE24" s="179" t="e">
        <f t="shared" si="11"/>
        <v>#DIV/0!</v>
      </c>
      <c r="CF24" s="179" t="e">
        <f t="shared" si="11"/>
        <v>#DIV/0!</v>
      </c>
      <c r="CG24" s="179" t="e">
        <f t="shared" si="11"/>
        <v>#DIV/0!</v>
      </c>
      <c r="CH24" s="179" t="e">
        <f t="shared" si="11"/>
        <v>#DIV/0!</v>
      </c>
      <c r="CI24" s="179" t="e">
        <f t="shared" si="11"/>
        <v>#DIV/0!</v>
      </c>
      <c r="CJ24" s="179" t="e">
        <f t="shared" si="11"/>
        <v>#DIV/0!</v>
      </c>
      <c r="CK24" s="179" t="e">
        <f t="shared" si="11"/>
        <v>#DIV/0!</v>
      </c>
    </row>
    <row r="25" spans="1:89" s="76" customFormat="1">
      <c r="A25" s="163" t="s">
        <v>446</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39813</v>
      </c>
      <c r="AN25" s="1">
        <v>39447</v>
      </c>
      <c r="AO25" s="1">
        <v>25569</v>
      </c>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c r="A26" s="162" t="s">
        <v>447</v>
      </c>
      <c r="E26" s="76">
        <f>利润表!E14</f>
        <v>4201481.01</v>
      </c>
      <c r="F26" s="76">
        <f>利润表!F14</f>
        <v>2042302.07</v>
      </c>
      <c r="G26" s="76">
        <f>利润表!G14</f>
        <v>953854.39</v>
      </c>
      <c r="H26" s="76">
        <f>利润表!H14</f>
        <v>-253671.15</v>
      </c>
      <c r="I26" s="76">
        <f>利润表!I14</f>
        <v>1569429.26</v>
      </c>
      <c r="J26" s="76">
        <f>利润表!J14</f>
        <v>-4208093.43</v>
      </c>
      <c r="K26" s="76">
        <f>利润表!K14</f>
        <v>-3006090.6</v>
      </c>
      <c r="L26" s="76">
        <f>利润表!L14</f>
        <v>-414903.26</v>
      </c>
      <c r="M26" s="76">
        <f>利润表!M14</f>
        <v>3144719.19</v>
      </c>
      <c r="N26" s="76">
        <f>利润表!N14</f>
        <v>-716460.06</v>
      </c>
      <c r="O26" s="76">
        <f>利润表!O14</f>
        <v>-1034473.95</v>
      </c>
      <c r="P26" s="76">
        <f>利润表!P14</f>
        <v>-895117.61</v>
      </c>
      <c r="Q26" s="76">
        <f>利润表!Q14</f>
        <v>3377479.69</v>
      </c>
      <c r="R26" s="76">
        <f>利润表!R14</f>
        <v>507966.85</v>
      </c>
      <c r="S26" s="76">
        <f>利润表!S14</f>
        <v>-950973.29</v>
      </c>
      <c r="T26" s="76">
        <f>利润表!T14</f>
        <v>-1883609.18</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85706.81</v>
      </c>
      <c r="AN26" s="76">
        <f>利润表!AN14</f>
        <v>-278636.96000000002</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62" t="s">
        <v>448</v>
      </c>
      <c r="E27" s="76">
        <f>资产资本表!E19</f>
        <v>34201481.009999998</v>
      </c>
      <c r="F27" s="76">
        <f>资产资本表!F19</f>
        <v>32042302.07</v>
      </c>
      <c r="G27" s="76">
        <f>资产资本表!G19</f>
        <v>30953854.390000001</v>
      </c>
      <c r="H27" s="76">
        <f>资产资本表!H19</f>
        <v>29746328.850000001</v>
      </c>
      <c r="I27" s="76">
        <f>资产资本表!I19</f>
        <v>0</v>
      </c>
      <c r="J27" s="76">
        <f>资产资本表!J19</f>
        <v>129814951.83</v>
      </c>
      <c r="K27" s="76">
        <f>资产资本表!K19</f>
        <v>126216107.98999999</v>
      </c>
      <c r="L27" s="76">
        <f>资产资本表!L19</f>
        <v>128807295.33</v>
      </c>
      <c r="M27" s="76">
        <f>资产资本表!M19</f>
        <v>129222198.59</v>
      </c>
      <c r="N27" s="76">
        <f>资产资本表!N19</f>
        <v>125361019.34</v>
      </c>
      <c r="O27" s="76">
        <f>资产资本表!O19</f>
        <v>124843005.45</v>
      </c>
      <c r="P27" s="76">
        <f>资产资本表!P19</f>
        <v>124982361.79000001</v>
      </c>
      <c r="Q27" s="76">
        <f>资产资本表!Q19</f>
        <v>125877479.40000001</v>
      </c>
      <c r="R27" s="76">
        <f>资产资本表!R19</f>
        <v>123007966.56</v>
      </c>
      <c r="S27" s="76">
        <f>资产资本表!S19</f>
        <v>121549026.42</v>
      </c>
      <c r="T27" s="76">
        <f>资产资本表!T19</f>
        <v>120616390.53</v>
      </c>
      <c r="U27" s="76">
        <f>资产资本表!U19</f>
        <v>0</v>
      </c>
      <c r="V27" s="76">
        <f>资产资本表!V19</f>
        <v>0</v>
      </c>
      <c r="W27" s="76">
        <f>资产资本表!W19</f>
        <v>0</v>
      </c>
      <c r="X27" s="76">
        <f>资产资本表!X19</f>
        <v>0</v>
      </c>
      <c r="Y27" s="76">
        <f>资产资本表!Y19</f>
        <v>0</v>
      </c>
      <c r="Z27" s="76">
        <f>资产资本表!Z19</f>
        <v>0</v>
      </c>
      <c r="AA27" s="76">
        <f>资产资本表!AA19</f>
        <v>0</v>
      </c>
      <c r="AB27" s="76">
        <f>资产资本表!AB19</f>
        <v>0</v>
      </c>
      <c r="AC27" s="76">
        <f>资产资本表!AC19</f>
        <v>0</v>
      </c>
      <c r="AD27" s="76">
        <f>资产资本表!AD19</f>
        <v>0</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22" customFormat="1">
      <c r="A28" s="159" t="s">
        <v>449</v>
      </c>
      <c r="E28" s="122">
        <f>E26/E27</f>
        <v>0.12284500220243533</v>
      </c>
      <c r="F28" s="122">
        <f t="shared" ref="F28:BQ28" si="12">F26/F27</f>
        <v>6.3737682315657671E-2</v>
      </c>
      <c r="G28" s="122">
        <f t="shared" si="12"/>
        <v>3.0815367223157631E-2</v>
      </c>
      <c r="H28" s="122">
        <f t="shared" si="12"/>
        <v>-8.5278136767455246E-3</v>
      </c>
      <c r="I28" s="122" t="e">
        <f t="shared" si="12"/>
        <v>#DIV/0!</v>
      </c>
      <c r="J28" s="122">
        <f t="shared" si="12"/>
        <v>-3.2416092065502097E-2</v>
      </c>
      <c r="K28" s="122">
        <f t="shared" si="12"/>
        <v>-2.3817012328079156E-2</v>
      </c>
      <c r="L28" s="122">
        <f t="shared" si="12"/>
        <v>-3.2211161560145463E-3</v>
      </c>
      <c r="M28" s="122">
        <f t="shared" si="12"/>
        <v>2.4335750546836444E-2</v>
      </c>
      <c r="N28" s="122">
        <f t="shared" si="12"/>
        <v>-5.7151741727373868E-3</v>
      </c>
      <c r="O28" s="122">
        <f t="shared" si="12"/>
        <v>-8.2861987042943293E-3</v>
      </c>
      <c r="P28" s="122">
        <f t="shared" si="12"/>
        <v>-7.1619514720325881E-3</v>
      </c>
      <c r="Q28" s="122">
        <f t="shared" si="12"/>
        <v>2.6831484917706414E-2</v>
      </c>
      <c r="R28" s="122">
        <f t="shared" si="12"/>
        <v>4.1295443230681102E-3</v>
      </c>
      <c r="S28" s="122">
        <f t="shared" si="12"/>
        <v>-7.8237836863786214E-3</v>
      </c>
      <c r="T28" s="122">
        <f t="shared" si="12"/>
        <v>-1.5616527502798254E-2</v>
      </c>
      <c r="U28" s="122" t="e">
        <f t="shared" si="12"/>
        <v>#DIV/0!</v>
      </c>
      <c r="V28" s="122" t="e">
        <f t="shared" si="12"/>
        <v>#DIV/0!</v>
      </c>
      <c r="W28" s="122" t="e">
        <f t="shared" si="12"/>
        <v>#DIV/0!</v>
      </c>
      <c r="X28" s="122" t="e">
        <f t="shared" si="12"/>
        <v>#DIV/0!</v>
      </c>
      <c r="Y28" s="122" t="e">
        <f t="shared" si="12"/>
        <v>#DIV/0!</v>
      </c>
      <c r="Z28" s="122" t="e">
        <f t="shared" si="12"/>
        <v>#DIV/0!</v>
      </c>
      <c r="AA28" s="122" t="e">
        <f t="shared" si="12"/>
        <v>#DIV/0!</v>
      </c>
      <c r="AB28" s="122" t="e">
        <f t="shared" si="12"/>
        <v>#DIV/0!</v>
      </c>
      <c r="AC28" s="122" t="e">
        <f t="shared" si="12"/>
        <v>#DIV/0!</v>
      </c>
      <c r="AD28" s="122" t="e">
        <f t="shared" si="12"/>
        <v>#DIV/0!</v>
      </c>
      <c r="AE28" s="122" t="e">
        <f t="shared" si="12"/>
        <v>#DIV/0!</v>
      </c>
      <c r="AF28" s="122" t="e">
        <f t="shared" si="12"/>
        <v>#DIV/0!</v>
      </c>
      <c r="AG28" s="122" t="e">
        <f t="shared" si="12"/>
        <v>#DIV/0!</v>
      </c>
      <c r="AH28" s="122" t="e">
        <f t="shared" si="12"/>
        <v>#DIV/0!</v>
      </c>
      <c r="AI28" s="122" t="e">
        <f t="shared" si="12"/>
        <v>#DIV/0!</v>
      </c>
      <c r="AJ28" s="122" t="e">
        <f t="shared" si="12"/>
        <v>#DIV/0!</v>
      </c>
      <c r="AK28" s="122" t="e">
        <f t="shared" si="12"/>
        <v>#DIV/0!</v>
      </c>
      <c r="AL28" s="122" t="e">
        <f t="shared" si="12"/>
        <v>#DIV/0!</v>
      </c>
      <c r="AM28" s="122" t="e">
        <f t="shared" si="12"/>
        <v>#DIV/0!</v>
      </c>
      <c r="AN28" s="122" t="e">
        <f t="shared" si="12"/>
        <v>#DIV/0!</v>
      </c>
      <c r="AO28" s="122" t="e">
        <f t="shared" si="12"/>
        <v>#DIV/0!</v>
      </c>
      <c r="AP28" s="122" t="e">
        <f t="shared" si="12"/>
        <v>#DIV/0!</v>
      </c>
      <c r="AQ28" s="122" t="e">
        <f t="shared" si="12"/>
        <v>#DIV/0!</v>
      </c>
      <c r="AR28" s="122" t="e">
        <f t="shared" si="12"/>
        <v>#DIV/0!</v>
      </c>
      <c r="AS28" s="122" t="e">
        <f t="shared" si="12"/>
        <v>#DIV/0!</v>
      </c>
      <c r="AT28" s="122" t="e">
        <f t="shared" si="12"/>
        <v>#DIV/0!</v>
      </c>
      <c r="AU28" s="122" t="e">
        <f t="shared" si="12"/>
        <v>#DIV/0!</v>
      </c>
      <c r="AV28" s="122" t="e">
        <f t="shared" si="12"/>
        <v>#DIV/0!</v>
      </c>
      <c r="AW28" s="122" t="e">
        <f t="shared" si="12"/>
        <v>#DIV/0!</v>
      </c>
      <c r="AX28" s="122" t="e">
        <f t="shared" si="12"/>
        <v>#DIV/0!</v>
      </c>
      <c r="AY28" s="122" t="e">
        <f t="shared" si="12"/>
        <v>#DIV/0!</v>
      </c>
      <c r="AZ28" s="122" t="e">
        <f t="shared" si="12"/>
        <v>#DIV/0!</v>
      </c>
      <c r="BA28" s="122" t="e">
        <f t="shared" si="12"/>
        <v>#DIV/0!</v>
      </c>
      <c r="BB28" s="122" t="e">
        <f t="shared" si="12"/>
        <v>#DIV/0!</v>
      </c>
      <c r="BC28" s="122" t="e">
        <f t="shared" si="12"/>
        <v>#DIV/0!</v>
      </c>
      <c r="BD28" s="122" t="e">
        <f t="shared" si="12"/>
        <v>#DIV/0!</v>
      </c>
      <c r="BE28" s="122" t="e">
        <f t="shared" si="12"/>
        <v>#DIV/0!</v>
      </c>
      <c r="BF28" s="122" t="e">
        <f t="shared" si="12"/>
        <v>#DIV/0!</v>
      </c>
      <c r="BG28" s="122" t="e">
        <f t="shared" si="12"/>
        <v>#DIV/0!</v>
      </c>
      <c r="BH28" s="122" t="e">
        <f t="shared" si="12"/>
        <v>#DIV/0!</v>
      </c>
      <c r="BI28" s="122" t="e">
        <f t="shared" si="12"/>
        <v>#DIV/0!</v>
      </c>
      <c r="BJ28" s="122" t="e">
        <f t="shared" si="12"/>
        <v>#DIV/0!</v>
      </c>
      <c r="BK28" s="122" t="e">
        <f t="shared" si="12"/>
        <v>#DIV/0!</v>
      </c>
      <c r="BL28" s="122" t="e">
        <f t="shared" si="12"/>
        <v>#DIV/0!</v>
      </c>
      <c r="BM28" s="122" t="e">
        <f t="shared" si="12"/>
        <v>#DIV/0!</v>
      </c>
      <c r="BN28" s="122" t="e">
        <f t="shared" si="12"/>
        <v>#DIV/0!</v>
      </c>
      <c r="BO28" s="122" t="e">
        <f t="shared" si="12"/>
        <v>#DIV/0!</v>
      </c>
      <c r="BP28" s="122" t="e">
        <f t="shared" si="12"/>
        <v>#DIV/0!</v>
      </c>
      <c r="BQ28" s="122" t="e">
        <f t="shared" si="12"/>
        <v>#DIV/0!</v>
      </c>
      <c r="BR28" s="122" t="e">
        <f t="shared" ref="BR28:CJ28" si="13">BR26/BR27</f>
        <v>#DIV/0!</v>
      </c>
      <c r="BS28" s="122" t="e">
        <f t="shared" si="13"/>
        <v>#DIV/0!</v>
      </c>
      <c r="BT28" s="122" t="e">
        <f t="shared" si="13"/>
        <v>#DIV/0!</v>
      </c>
      <c r="BU28" s="122" t="e">
        <f t="shared" si="13"/>
        <v>#DIV/0!</v>
      </c>
      <c r="BV28" s="122" t="e">
        <f t="shared" si="13"/>
        <v>#DIV/0!</v>
      </c>
      <c r="BW28" s="122" t="e">
        <f t="shared" si="13"/>
        <v>#DIV/0!</v>
      </c>
      <c r="BX28" s="122" t="e">
        <f t="shared" si="13"/>
        <v>#DIV/0!</v>
      </c>
      <c r="BY28" s="122" t="e">
        <f t="shared" si="13"/>
        <v>#DIV/0!</v>
      </c>
      <c r="BZ28" s="122" t="e">
        <f t="shared" si="13"/>
        <v>#DIV/0!</v>
      </c>
      <c r="CA28" s="122" t="e">
        <f t="shared" si="13"/>
        <v>#DIV/0!</v>
      </c>
      <c r="CB28" s="122" t="e">
        <f t="shared" si="13"/>
        <v>#DIV/0!</v>
      </c>
      <c r="CC28" s="122" t="e">
        <f t="shared" si="13"/>
        <v>#DIV/0!</v>
      </c>
      <c r="CD28" s="122" t="e">
        <f t="shared" si="13"/>
        <v>#DIV/0!</v>
      </c>
      <c r="CE28" s="122" t="e">
        <f t="shared" si="13"/>
        <v>#DIV/0!</v>
      </c>
      <c r="CF28" s="122" t="e">
        <f t="shared" si="13"/>
        <v>#DIV/0!</v>
      </c>
      <c r="CG28" s="122" t="e">
        <f t="shared" si="13"/>
        <v>#DIV/0!</v>
      </c>
      <c r="CH28" s="122" t="e">
        <f t="shared" si="13"/>
        <v>#DIV/0!</v>
      </c>
      <c r="CI28" s="122" t="e">
        <f t="shared" si="13"/>
        <v>#DIV/0!</v>
      </c>
      <c r="CJ28" s="122" t="e">
        <f t="shared" si="13"/>
        <v>#DIV/0!</v>
      </c>
    </row>
    <row r="29" spans="1:89" s="26" customFormat="1">
      <c r="A29" s="17"/>
    </row>
    <row r="30" spans="1:89" s="26" customFormat="1">
      <c r="A30" s="17"/>
    </row>
    <row r="31" spans="1:89" s="129" customFormat="1">
      <c r="A31" s="131" t="s">
        <v>450</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39813</v>
      </c>
      <c r="AN31" s="1">
        <v>39447</v>
      </c>
      <c r="AO31" s="1">
        <v>25569</v>
      </c>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c r="A32" s="162" t="s">
        <v>454</v>
      </c>
      <c r="E32" s="76">
        <f>股权价值增加表!E29</f>
        <v>13994833.62146176</v>
      </c>
      <c r="F32" s="76">
        <f>股权价值增加表!F29</f>
        <v>26585699.169865582</v>
      </c>
      <c r="G32" s="76">
        <f>股权价值增加表!G29</f>
        <v>23274459.009973612</v>
      </c>
      <c r="H32" s="76">
        <f>股权价值增加表!H29</f>
        <v>4376782.9942860305</v>
      </c>
      <c r="I32" s="76">
        <f>股权价值增加表!I29</f>
        <v>11838624.768986626</v>
      </c>
      <c r="J32" s="76">
        <f>股权价值增加表!J29</f>
        <v>6865135.5669232663</v>
      </c>
      <c r="K32" s="76">
        <f>股权价值增加表!K29</f>
        <v>3681997.6893503354</v>
      </c>
      <c r="L32" s="76">
        <f>股权价值增加表!L29</f>
        <v>1703974.1384135785</v>
      </c>
      <c r="M32" s="76">
        <f>股权价值增加表!M29</f>
        <v>9876702.6691000815</v>
      </c>
      <c r="N32" s="76">
        <f>股权价值增加表!N29</f>
        <v>1164712.7769122678</v>
      </c>
      <c r="O32" s="76">
        <f>股权价值增加表!O29</f>
        <v>847387.73625570617</v>
      </c>
      <c r="P32" s="76">
        <f>股权价值增加表!P29</f>
        <v>0</v>
      </c>
      <c r="Q32" s="76">
        <f>股权价值增加表!Q29</f>
        <v>12576793.357024083</v>
      </c>
      <c r="R32" s="76">
        <f>股权价值增加表!R29</f>
        <v>2353614.7171690101</v>
      </c>
      <c r="S32" s="76">
        <f>股权价值增加表!S29</f>
        <v>2331124.5094056027</v>
      </c>
      <c r="T32" s="76">
        <f>股权价值增加表!T29</f>
        <v>1971279.1797463712</v>
      </c>
      <c r="U32" s="76">
        <f>股权价值增加表!U29</f>
        <v>22000960.209750816</v>
      </c>
      <c r="V32" s="76">
        <f>股权价值增加表!V29</f>
        <v>5076346.4618246453</v>
      </c>
      <c r="W32" s="76">
        <f>股权价值增加表!W29</f>
        <v>2995195.1071068626</v>
      </c>
      <c r="X32" s="76">
        <f>股权价值增加表!X29</f>
        <v>294491.40655934263</v>
      </c>
      <c r="Y32" s="76">
        <f>股权价值增加表!Y29</f>
        <v>21218772.256234534</v>
      </c>
      <c r="Z32" s="76">
        <f>股权价值增加表!Z29</f>
        <v>0</v>
      </c>
      <c r="AA32" s="76">
        <f>股权价值增加表!AA29</f>
        <v>0</v>
      </c>
      <c r="AB32" s="76">
        <f>股权价值增加表!AB29</f>
        <v>0</v>
      </c>
      <c r="AC32" s="76">
        <f>股权价值增加表!AC29</f>
        <v>25004683.27319815</v>
      </c>
      <c r="AD32" s="76">
        <f>股权价值增加表!AD29</f>
        <v>0</v>
      </c>
      <c r="AE32" s="76">
        <f>股权价值增加表!AE29</f>
        <v>0</v>
      </c>
      <c r="AF32" s="76">
        <f>股权价值增加表!AF29</f>
        <v>0</v>
      </c>
      <c r="AG32" s="76">
        <f>股权价值增加表!AG29</f>
        <v>803279.95199289289</v>
      </c>
      <c r="AH32" s="76">
        <f>股权价值增加表!AH29</f>
        <v>0</v>
      </c>
      <c r="AI32" s="76">
        <f>股权价值增加表!AI29</f>
        <v>0</v>
      </c>
      <c r="AJ32" s="76">
        <f>股权价值增加表!AJ29</f>
        <v>0</v>
      </c>
      <c r="AK32" s="76">
        <f>股权价值增加表!AK29</f>
        <v>3031277.6073455084</v>
      </c>
      <c r="AL32" s="76">
        <f>股权价值增加表!AL29</f>
        <v>501729.13158208993</v>
      </c>
      <c r="AM32" s="76">
        <f>股权价值增加表!AM29</f>
        <v>0</v>
      </c>
      <c r="AN32" s="76">
        <f>股权价值增加表!AN29</f>
        <v>795612.20195131749</v>
      </c>
      <c r="AO32" s="76">
        <f>股权价值增加表!AO29</f>
        <v>1254231</v>
      </c>
      <c r="AP32" s="76">
        <f>股权价值增加表!AP29</f>
        <v>0</v>
      </c>
      <c r="AQ32" s="76">
        <f>股权价值增加表!AQ29</f>
        <v>0</v>
      </c>
      <c r="AR32" s="76">
        <f>股权价值增加表!AR29</f>
        <v>0</v>
      </c>
      <c r="AS32" s="76" t="e">
        <f>股权价值增加表!AS29</f>
        <v>#DIV/0!</v>
      </c>
      <c r="AT32" s="76">
        <f>股权价值增加表!AT29</f>
        <v>-13003140.681632061</v>
      </c>
      <c r="AU32" s="76">
        <f>股权价值增加表!AU29</f>
        <v>-20273858.635097776</v>
      </c>
      <c r="AV32" s="76">
        <f>股权价值增加表!AV29</f>
        <v>0</v>
      </c>
      <c r="AW32" s="76">
        <f>股权价值增加表!AW29</f>
        <v>13589374.630842954</v>
      </c>
      <c r="AX32" s="76">
        <f>股权价值增加表!AX29</f>
        <v>19968810.999266259</v>
      </c>
      <c r="AY32" s="76">
        <f>股权价值增加表!AY29</f>
        <v>-1423099.2058320753</v>
      </c>
      <c r="AZ32" s="76">
        <f>股权价值增加表!AZ29</f>
        <v>-7194596.6275969138</v>
      </c>
      <c r="BA32" s="76">
        <f>股权价值增加表!BA29</f>
        <v>-181556067.22954905</v>
      </c>
      <c r="BB32" s="76">
        <f>股权价值增加表!BB29</f>
        <v>-143078150.54667872</v>
      </c>
      <c r="BC32" s="76">
        <f>股权价值增加表!BC29</f>
        <v>-130799362.71280822</v>
      </c>
      <c r="BD32" s="76">
        <f>股权价值增加表!BD29</f>
        <v>-9180723.6354263648</v>
      </c>
      <c r="BE32" s="76">
        <f>股权价值增加表!BE29</f>
        <v>-39163425.10763751</v>
      </c>
      <c r="BF32" s="76">
        <f>股权价值增加表!BF29</f>
        <v>-29010920.011306331</v>
      </c>
      <c r="BG32" s="76">
        <f>股权价值增加表!BG29</f>
        <v>-17084859.33726842</v>
      </c>
      <c r="BH32" s="76">
        <f>股权价值增加表!BH29</f>
        <v>-14601441.917478967</v>
      </c>
      <c r="BI32" s="76">
        <f>股权价值增加表!BI29</f>
        <v>-37902491.761407793</v>
      </c>
      <c r="BJ32" s="76">
        <f>股权价值增加表!BJ29</f>
        <v>3637143.7941476554</v>
      </c>
      <c r="BK32" s="76">
        <f>股权价值增加表!BK29</f>
        <v>17088874.201992691</v>
      </c>
      <c r="BL32" s="76">
        <f>股权价值增加表!BL29</f>
        <v>-19157263.320142653</v>
      </c>
      <c r="BM32" s="76">
        <f>股权价值增加表!BM29</f>
        <v>-77532345.976353824</v>
      </c>
      <c r="BN32" s="76">
        <f>股权价值增加表!BN29</f>
        <v>-44465528.91937016</v>
      </c>
      <c r="BO32" s="76">
        <f>股权价值增加表!BO29</f>
        <v>-23927295.945694104</v>
      </c>
      <c r="BP32" s="76">
        <f>股权价值增加表!BP29</f>
        <v>-15677534.370202009</v>
      </c>
      <c r="BQ32" s="76">
        <f>股权价值增加表!BQ29</f>
        <v>-81369625.584198147</v>
      </c>
      <c r="BR32" s="76">
        <f>股权价值增加表!BR29</f>
        <v>-14320831.603676498</v>
      </c>
      <c r="BS32" s="76">
        <f>股权价值增加表!BS29</f>
        <v>6639032.4941815287</v>
      </c>
      <c r="BT32" s="76">
        <f>股权价值增加表!BT29</f>
        <v>8336415.3521843404</v>
      </c>
      <c r="BU32" s="76">
        <f>股权价值增加表!BU29</f>
        <v>-42090769.441926852</v>
      </c>
      <c r="BV32" s="76">
        <f>股权价值增加表!BV29</f>
        <v>-31537945.171112079</v>
      </c>
      <c r="BW32" s="76">
        <f>股权价值增加表!BW29</f>
        <v>41571053.049183644</v>
      </c>
      <c r="BX32" s="76">
        <f>股权价值增加表!BX29</f>
        <v>-2405395.41</v>
      </c>
      <c r="BY32" s="76">
        <f>股权价值增加表!BY29</f>
        <v>26374725.858461704</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c r="A33" s="163" t="s">
        <v>455</v>
      </c>
    </row>
    <row r="34" spans="1:89" s="76" customFormat="1">
      <c r="A34" s="162" t="s">
        <v>456</v>
      </c>
      <c r="E34" s="76">
        <f>资产资本表!E4</f>
        <v>1460157480.3</v>
      </c>
      <c r="F34" s="76">
        <f>资产资本表!F4</f>
        <v>1300041029.1199999</v>
      </c>
      <c r="G34" s="76">
        <f>资产资本表!G4</f>
        <v>912026262.42999995</v>
      </c>
      <c r="H34" s="76">
        <f>资产资本表!H4</f>
        <v>1145375934.53</v>
      </c>
      <c r="I34" s="76">
        <f>资产资本表!I4</f>
        <v>1005011708.58</v>
      </c>
      <c r="J34" s="76">
        <f>资产资本表!J4</f>
        <v>1516859753.1400001</v>
      </c>
      <c r="K34" s="76">
        <f>资产资本表!K4</f>
        <v>1123530646.6600001</v>
      </c>
      <c r="L34" s="76">
        <f>资产资本表!L4</f>
        <v>1590442783.45</v>
      </c>
      <c r="M34" s="76">
        <f>资产资本表!M4</f>
        <v>1482746188.4000001</v>
      </c>
      <c r="N34" s="76">
        <f>资产资本表!N4</f>
        <v>1496664170.5</v>
      </c>
      <c r="O34" s="76">
        <f>资产资本表!O4</f>
        <v>1119871509.3900001</v>
      </c>
      <c r="P34" s="76">
        <f>资产资本表!P4</f>
        <v>1085144768.9400001</v>
      </c>
      <c r="Q34" s="76">
        <f>资产资本表!Q4</f>
        <v>1020469484.4400001</v>
      </c>
      <c r="R34" s="76">
        <f>资产资本表!R4</f>
        <v>979144897.92999995</v>
      </c>
      <c r="S34" s="76">
        <f>资产资本表!S4</f>
        <v>831906232.02999997</v>
      </c>
      <c r="T34" s="76">
        <f>资产资本表!T4</f>
        <v>892149179.51999998</v>
      </c>
      <c r="U34" s="76">
        <f>资产资本表!U4</f>
        <v>905102987.87</v>
      </c>
      <c r="V34" s="76">
        <f>资产资本表!V4</f>
        <v>1213691513.1700001</v>
      </c>
      <c r="W34" s="76">
        <f>资产资本表!W4</f>
        <v>1109264654.1900001</v>
      </c>
      <c r="X34" s="76">
        <f>资产资本表!X4</f>
        <v>1125782151.8699999</v>
      </c>
      <c r="Y34" s="76">
        <f>资产资本表!Y4</f>
        <v>1424053444.73</v>
      </c>
      <c r="Z34" s="76">
        <f>资产资本表!Z4</f>
        <v>1442619598.7</v>
      </c>
      <c r="AA34" s="76">
        <f>资产资本表!AA4</f>
        <v>1586410844.54</v>
      </c>
      <c r="AB34" s="76">
        <f>资产资本表!AB4</f>
        <v>1735127912.5999999</v>
      </c>
      <c r="AC34" s="76">
        <f>资产资本表!AC4</f>
        <v>1767337423.6700001</v>
      </c>
      <c r="AD34" s="76">
        <f>资产资本表!AD4</f>
        <v>1946807704.55</v>
      </c>
      <c r="AE34" s="76">
        <f>资产资本表!AE4</f>
        <v>2134349707.1900001</v>
      </c>
      <c r="AF34" s="76">
        <f>资产资本表!AF4</f>
        <v>2214626858.5100002</v>
      </c>
      <c r="AG34" s="76">
        <f>资产资本表!AG4</f>
        <v>2350417724.04</v>
      </c>
      <c r="AH34" s="76">
        <f>资产资本表!AH4</f>
        <v>248323725.44999999</v>
      </c>
      <c r="AI34" s="76">
        <f>资产资本表!AI4</f>
        <v>162967304.22</v>
      </c>
      <c r="AJ34" s="76">
        <f>资产资本表!AJ4</f>
        <v>86667925.920000002</v>
      </c>
      <c r="AK34" s="76">
        <f>资产资本表!AK4</f>
        <v>39443829.810000002</v>
      </c>
      <c r="AL34" s="76">
        <f>资产资本表!AL4</f>
        <v>41817588.009999998</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c r="A35" s="162" t="s">
        <v>457</v>
      </c>
      <c r="E35" s="76">
        <f>利润表!E12</f>
        <v>1110054.4099999999</v>
      </c>
      <c r="F35" s="76">
        <f>利润表!F12</f>
        <v>-1977577.79</v>
      </c>
      <c r="G35" s="76">
        <f>利润表!G12</f>
        <v>-1068490.8799999999</v>
      </c>
      <c r="H35" s="76">
        <f>利润表!H12</f>
        <v>-113847.21</v>
      </c>
      <c r="I35" s="76">
        <f>利润表!I12</f>
        <v>113847.21</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62" t="s">
        <v>458</v>
      </c>
      <c r="E36" s="76">
        <f>资产资本表!E13</f>
        <v>0</v>
      </c>
      <c r="F36" s="76">
        <f>资产资本表!F13</f>
        <v>0</v>
      </c>
      <c r="G36" s="76">
        <f>资产资本表!G13</f>
        <v>0</v>
      </c>
      <c r="H36" s="76">
        <f>资产资本表!H13</f>
        <v>0</v>
      </c>
      <c r="I36" s="76">
        <f>资产资本表!I13</f>
        <v>85050</v>
      </c>
      <c r="J36" s="76">
        <f>资产资本表!J13</f>
        <v>11806.66</v>
      </c>
      <c r="K36" s="76">
        <f>资产资本表!K13</f>
        <v>11806.66</v>
      </c>
      <c r="L36" s="76">
        <f>资产资本表!L13</f>
        <v>166306.66</v>
      </c>
      <c r="M36" s="76">
        <f>资产资本表!M13</f>
        <v>220681.66</v>
      </c>
      <c r="N36" s="76">
        <f>资产资本表!N13</f>
        <v>1969451.81</v>
      </c>
      <c r="O36" s="76">
        <f>资产资本表!O13</f>
        <v>1311898.8700000001</v>
      </c>
      <c r="P36" s="76">
        <f>资产资本表!P13</f>
        <v>1246872.92</v>
      </c>
      <c r="Q36" s="76">
        <f>资产资本表!Q13</f>
        <v>1483598.84</v>
      </c>
      <c r="R36" s="76">
        <f>资产资本表!R13</f>
        <v>6640796.8899999997</v>
      </c>
      <c r="S36" s="76">
        <f>资产资本表!S13</f>
        <v>4623315.8899999997</v>
      </c>
      <c r="T36" s="76">
        <f>资产资本表!T13</f>
        <v>3401265.13</v>
      </c>
      <c r="U36" s="76">
        <f>资产资本表!U13</f>
        <v>2879203.96</v>
      </c>
      <c r="V36" s="76">
        <f>资产资本表!V13</f>
        <v>5975843.71</v>
      </c>
      <c r="W36" s="76">
        <f>资产资本表!W13</f>
        <v>5334089.99</v>
      </c>
      <c r="X36" s="76">
        <f>资产资本表!X13</f>
        <v>6532684.4900000002</v>
      </c>
      <c r="Y36" s="76">
        <f>资产资本表!Y13</f>
        <v>4110426.09</v>
      </c>
      <c r="Z36" s="76">
        <f>资产资本表!Z13</f>
        <v>10258333.890000001</v>
      </c>
      <c r="AA36" s="76">
        <f>资产资本表!AA13</f>
        <v>8424375.0999999996</v>
      </c>
      <c r="AB36" s="76">
        <f>资产资本表!AB13</f>
        <v>9060313.5199999996</v>
      </c>
      <c r="AC36" s="76">
        <f>资产资本表!AC13</f>
        <v>14262626.199999999</v>
      </c>
      <c r="AD36" s="76">
        <f>资产资本表!AD13</f>
        <v>9444833.4100000001</v>
      </c>
      <c r="AE36" s="76">
        <f>资产资本表!AE13</f>
        <v>13329251.52</v>
      </c>
      <c r="AF36" s="76">
        <f>资产资本表!AF13</f>
        <v>5387600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62" t="s">
        <v>459</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62" t="s">
        <v>460</v>
      </c>
      <c r="E38" s="76">
        <f>资产资本表!E8</f>
        <v>290468609.11000001</v>
      </c>
      <c r="F38" s="76">
        <f>资产资本表!F8</f>
        <v>259102088.96000001</v>
      </c>
      <c r="G38" s="76">
        <f>资产资本表!G8</f>
        <v>240283896.58000001</v>
      </c>
      <c r="H38" s="76">
        <f>资产资本表!H8</f>
        <v>235958198.72</v>
      </c>
      <c r="I38" s="76">
        <f>资产资本表!I8</f>
        <v>193675872.69</v>
      </c>
      <c r="J38" s="76">
        <f>资产资本表!J8</f>
        <v>139487122.03999999</v>
      </c>
      <c r="K38" s="76">
        <f>资产资本表!K8</f>
        <v>137700000</v>
      </c>
      <c r="L38" s="76">
        <f>资产资本表!L8</f>
        <v>61550000</v>
      </c>
      <c r="M38" s="76">
        <f>资产资本表!M8</f>
        <v>56550000</v>
      </c>
      <c r="N38" s="76">
        <f>资产资本表!N8</f>
        <v>12000000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62" t="s">
        <v>461</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62" t="s">
        <v>462</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62" t="s">
        <v>463</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62" t="s">
        <v>464</v>
      </c>
      <c r="E42" s="76">
        <f>资产资本表!E6</f>
        <v>0</v>
      </c>
      <c r="F42" s="76">
        <f>资产资本表!F6</f>
        <v>133398825.95</v>
      </c>
      <c r="G42" s="76">
        <f>资产资本表!G6</f>
        <v>133398825.95</v>
      </c>
      <c r="H42" s="76">
        <f>资产资本表!H6</f>
        <v>133398825.95</v>
      </c>
      <c r="I42" s="76">
        <f>资产资本表!I6</f>
        <v>130605655.16</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63" t="s">
        <v>465</v>
      </c>
      <c r="E43" s="76">
        <f>SUM(E34:E42)</f>
        <v>1751736143.8200002</v>
      </c>
      <c r="F43" s="76">
        <f t="shared" ref="F43:BQ43" si="14">SUM(F34:F42)</f>
        <v>1690564366.24</v>
      </c>
      <c r="G43" s="76">
        <f t="shared" si="14"/>
        <v>1284640494.0799999</v>
      </c>
      <c r="H43" s="76">
        <f t="shared" si="14"/>
        <v>1514619111.99</v>
      </c>
      <c r="I43" s="76">
        <f t="shared" si="14"/>
        <v>1329492133.6400001</v>
      </c>
      <c r="J43" s="76">
        <f t="shared" si="14"/>
        <v>1656358681.8400002</v>
      </c>
      <c r="K43" s="76">
        <f t="shared" si="14"/>
        <v>1261242453.3200002</v>
      </c>
      <c r="L43" s="76">
        <f t="shared" si="14"/>
        <v>1652159090.1100001</v>
      </c>
      <c r="M43" s="76">
        <f t="shared" si="14"/>
        <v>1539516870.0600002</v>
      </c>
      <c r="N43" s="76">
        <f t="shared" si="14"/>
        <v>1510633622.3099999</v>
      </c>
      <c r="O43" s="76">
        <f t="shared" si="14"/>
        <v>1121183408.26</v>
      </c>
      <c r="P43" s="76">
        <f t="shared" si="14"/>
        <v>1086391641.8600001</v>
      </c>
      <c r="Q43" s="76">
        <f t="shared" si="14"/>
        <v>1021953083.2800001</v>
      </c>
      <c r="R43" s="76">
        <f t="shared" si="14"/>
        <v>985785694.81999993</v>
      </c>
      <c r="S43" s="76">
        <f t="shared" si="14"/>
        <v>836529547.91999996</v>
      </c>
      <c r="T43" s="76">
        <f t="shared" si="14"/>
        <v>895550444.64999998</v>
      </c>
      <c r="U43" s="76">
        <f t="shared" si="14"/>
        <v>907982191.83000004</v>
      </c>
      <c r="V43" s="76">
        <f t="shared" si="14"/>
        <v>1219667356.8800001</v>
      </c>
      <c r="W43" s="76">
        <f t="shared" si="14"/>
        <v>1114598744.1800001</v>
      </c>
      <c r="X43" s="76">
        <f t="shared" si="14"/>
        <v>1132314836.3599999</v>
      </c>
      <c r="Y43" s="76">
        <f t="shared" si="14"/>
        <v>1428163870.8199999</v>
      </c>
      <c r="Z43" s="76">
        <f t="shared" si="14"/>
        <v>1452877932.5900002</v>
      </c>
      <c r="AA43" s="76">
        <f t="shared" si="14"/>
        <v>1594835219.6399999</v>
      </c>
      <c r="AB43" s="76">
        <f t="shared" si="14"/>
        <v>1744188226.1199999</v>
      </c>
      <c r="AC43" s="76">
        <f t="shared" si="14"/>
        <v>1781600049.8700001</v>
      </c>
      <c r="AD43" s="76">
        <f t="shared" si="14"/>
        <v>1956252537.96</v>
      </c>
      <c r="AE43" s="76">
        <f t="shared" si="14"/>
        <v>2147678958.71</v>
      </c>
      <c r="AF43" s="76">
        <f t="shared" si="14"/>
        <v>2220014458.5100002</v>
      </c>
      <c r="AG43" s="76">
        <f t="shared" si="14"/>
        <v>2350417724.04</v>
      </c>
      <c r="AH43" s="76">
        <f t="shared" si="14"/>
        <v>248323725.44999999</v>
      </c>
      <c r="AI43" s="76">
        <f t="shared" si="14"/>
        <v>162967304.22</v>
      </c>
      <c r="AJ43" s="76">
        <f t="shared" si="14"/>
        <v>86667925.920000002</v>
      </c>
      <c r="AK43" s="76">
        <f t="shared" si="14"/>
        <v>39443829.810000002</v>
      </c>
      <c r="AL43" s="76">
        <f t="shared" si="14"/>
        <v>41817588.009999998</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22" customFormat="1">
      <c r="A44" s="159" t="s">
        <v>466</v>
      </c>
      <c r="E44" s="122">
        <f>E32/E43</f>
        <v>7.9891219181807329E-3</v>
      </c>
      <c r="F44" s="122">
        <f t="shared" ref="F44:BQ44" si="16">F32/F43</f>
        <v>1.5725931352140756E-2</v>
      </c>
      <c r="G44" s="122">
        <f t="shared" si="16"/>
        <v>1.8117488213417795E-2</v>
      </c>
      <c r="H44" s="122">
        <f t="shared" si="16"/>
        <v>2.8896921738532293E-3</v>
      </c>
      <c r="I44" s="122">
        <f t="shared" si="16"/>
        <v>8.9046218999233942E-3</v>
      </c>
      <c r="J44" s="122">
        <f t="shared" si="16"/>
        <v>4.1447155390866124E-3</v>
      </c>
      <c r="K44" s="122">
        <f t="shared" si="16"/>
        <v>2.9193417012392188E-3</v>
      </c>
      <c r="L44" s="122">
        <f t="shared" si="16"/>
        <v>1.0313620211357059E-3</v>
      </c>
      <c r="M44" s="122">
        <f t="shared" si="16"/>
        <v>6.4154559532141747E-3</v>
      </c>
      <c r="N44" s="122">
        <f t="shared" si="16"/>
        <v>7.710094358493332E-4</v>
      </c>
      <c r="O44" s="122">
        <f t="shared" si="16"/>
        <v>7.5579760636200813E-4</v>
      </c>
      <c r="P44" s="122">
        <f t="shared" si="16"/>
        <v>0</v>
      </c>
      <c r="Q44" s="122">
        <f t="shared" si="16"/>
        <v>1.230662499364291E-2</v>
      </c>
      <c r="R44" s="122">
        <f t="shared" si="16"/>
        <v>2.3875521115152413E-3</v>
      </c>
      <c r="S44" s="122">
        <f t="shared" si="16"/>
        <v>2.7866612903296225E-3</v>
      </c>
      <c r="T44" s="122">
        <f t="shared" si="16"/>
        <v>2.2011927876567452E-3</v>
      </c>
      <c r="U44" s="122">
        <f t="shared" si="16"/>
        <v>2.4230607612918932E-2</v>
      </c>
      <c r="V44" s="122">
        <f t="shared" si="16"/>
        <v>4.162074546957063E-3</v>
      </c>
      <c r="W44" s="122">
        <f t="shared" si="16"/>
        <v>2.6872406978265526E-3</v>
      </c>
      <c r="X44" s="122">
        <f t="shared" si="16"/>
        <v>2.6007908498843884E-4</v>
      </c>
      <c r="Y44" s="122">
        <f t="shared" si="16"/>
        <v>1.4857379247418914E-2</v>
      </c>
      <c r="Z44" s="122">
        <f t="shared" si="16"/>
        <v>0</v>
      </c>
      <c r="AA44" s="122">
        <f t="shared" si="16"/>
        <v>0</v>
      </c>
      <c r="AB44" s="122">
        <f t="shared" si="16"/>
        <v>0</v>
      </c>
      <c r="AC44" s="122">
        <f t="shared" si="16"/>
        <v>1.4034958786076983E-2</v>
      </c>
      <c r="AD44" s="122">
        <f t="shared" si="16"/>
        <v>0</v>
      </c>
      <c r="AE44" s="122">
        <f t="shared" si="16"/>
        <v>0</v>
      </c>
      <c r="AF44" s="122">
        <f t="shared" si="16"/>
        <v>0</v>
      </c>
      <c r="AG44" s="122">
        <f t="shared" si="16"/>
        <v>3.4176050655888542E-4</v>
      </c>
      <c r="AH44" s="122">
        <f t="shared" si="16"/>
        <v>0</v>
      </c>
      <c r="AI44" s="122">
        <f t="shared" si="16"/>
        <v>0</v>
      </c>
      <c r="AJ44" s="122">
        <f t="shared" si="16"/>
        <v>0</v>
      </c>
      <c r="AK44" s="122">
        <f t="shared" si="16"/>
        <v>7.6850488959796778E-2</v>
      </c>
      <c r="AL44" s="122">
        <f t="shared" si="16"/>
        <v>1.1998040907144372E-2</v>
      </c>
      <c r="AM44" s="122" t="e">
        <f t="shared" si="16"/>
        <v>#DIV/0!</v>
      </c>
      <c r="AN44" s="122" t="e">
        <f t="shared" si="16"/>
        <v>#DIV/0!</v>
      </c>
      <c r="AO44" s="122" t="e">
        <f t="shared" si="16"/>
        <v>#DIV/0!</v>
      </c>
      <c r="AP44" s="122" t="e">
        <f t="shared" si="16"/>
        <v>#DIV/0!</v>
      </c>
      <c r="AQ44" s="122" t="e">
        <f t="shared" si="16"/>
        <v>#DIV/0!</v>
      </c>
      <c r="AR44" s="122" t="e">
        <f t="shared" si="16"/>
        <v>#DIV/0!</v>
      </c>
      <c r="AS44" s="122" t="e">
        <f t="shared" si="16"/>
        <v>#DIV/0!</v>
      </c>
      <c r="AT44" s="122" t="e">
        <f t="shared" si="16"/>
        <v>#DIV/0!</v>
      </c>
      <c r="AU44" s="122" t="e">
        <f t="shared" si="16"/>
        <v>#DIV/0!</v>
      </c>
      <c r="AV44" s="122" t="e">
        <f t="shared" si="16"/>
        <v>#DIV/0!</v>
      </c>
      <c r="AW44" s="122" t="e">
        <f t="shared" si="16"/>
        <v>#DIV/0!</v>
      </c>
      <c r="AX44" s="122" t="e">
        <f t="shared" si="16"/>
        <v>#DIV/0!</v>
      </c>
      <c r="AY44" s="122" t="e">
        <f t="shared" si="16"/>
        <v>#DIV/0!</v>
      </c>
      <c r="AZ44" s="122" t="e">
        <f t="shared" si="16"/>
        <v>#DIV/0!</v>
      </c>
      <c r="BA44" s="122" t="e">
        <f t="shared" si="16"/>
        <v>#DIV/0!</v>
      </c>
      <c r="BB44" s="122" t="e">
        <f t="shared" si="16"/>
        <v>#DIV/0!</v>
      </c>
      <c r="BC44" s="122" t="e">
        <f t="shared" si="16"/>
        <v>#DIV/0!</v>
      </c>
      <c r="BD44" s="122" t="e">
        <f t="shared" si="16"/>
        <v>#DIV/0!</v>
      </c>
      <c r="BE44" s="122" t="e">
        <f t="shared" si="16"/>
        <v>#DIV/0!</v>
      </c>
      <c r="BF44" s="122" t="e">
        <f t="shared" si="16"/>
        <v>#DIV/0!</v>
      </c>
      <c r="BG44" s="122" t="e">
        <f t="shared" si="16"/>
        <v>#DIV/0!</v>
      </c>
      <c r="BH44" s="122" t="e">
        <f t="shared" si="16"/>
        <v>#DIV/0!</v>
      </c>
      <c r="BI44" s="122" t="e">
        <f t="shared" si="16"/>
        <v>#DIV/0!</v>
      </c>
      <c r="BJ44" s="122" t="e">
        <f t="shared" si="16"/>
        <v>#DIV/0!</v>
      </c>
      <c r="BK44" s="122" t="e">
        <f t="shared" si="16"/>
        <v>#DIV/0!</v>
      </c>
      <c r="BL44" s="122" t="e">
        <f t="shared" si="16"/>
        <v>#DIV/0!</v>
      </c>
      <c r="BM44" s="122" t="e">
        <f t="shared" si="16"/>
        <v>#DIV/0!</v>
      </c>
      <c r="BN44" s="122" t="e">
        <f t="shared" si="16"/>
        <v>#DIV/0!</v>
      </c>
      <c r="BO44" s="122" t="e">
        <f t="shared" si="16"/>
        <v>#DIV/0!</v>
      </c>
      <c r="BP44" s="122" t="e">
        <f t="shared" si="16"/>
        <v>#DIV/0!</v>
      </c>
      <c r="BQ44" s="122" t="e">
        <f t="shared" si="16"/>
        <v>#DIV/0!</v>
      </c>
      <c r="BR44" s="122" t="e">
        <f t="shared" ref="BR44:CK44" si="17">BR32/BR43</f>
        <v>#DIV/0!</v>
      </c>
      <c r="BS44" s="122" t="e">
        <f t="shared" si="17"/>
        <v>#DIV/0!</v>
      </c>
      <c r="BT44" s="122" t="e">
        <f t="shared" si="17"/>
        <v>#DIV/0!</v>
      </c>
      <c r="BU44" s="122" t="e">
        <f t="shared" si="17"/>
        <v>#DIV/0!</v>
      </c>
      <c r="BV44" s="122" t="e">
        <f t="shared" si="17"/>
        <v>#DIV/0!</v>
      </c>
      <c r="BW44" s="122" t="e">
        <f t="shared" si="17"/>
        <v>#DIV/0!</v>
      </c>
      <c r="BX44" s="122" t="e">
        <f t="shared" si="17"/>
        <v>#DIV/0!</v>
      </c>
      <c r="BY44" s="122" t="e">
        <f t="shared" si="17"/>
        <v>#DIV/0!</v>
      </c>
      <c r="BZ44" s="122" t="e">
        <f t="shared" si="17"/>
        <v>#DIV/0!</v>
      </c>
      <c r="CA44" s="122" t="e">
        <f t="shared" si="17"/>
        <v>#DIV/0!</v>
      </c>
      <c r="CB44" s="122" t="e">
        <f t="shared" si="17"/>
        <v>#DIV/0!</v>
      </c>
      <c r="CC44" s="122" t="e">
        <f t="shared" si="17"/>
        <v>#DIV/0!</v>
      </c>
      <c r="CD44" s="122" t="e">
        <f t="shared" si="17"/>
        <v>#DIV/0!</v>
      </c>
      <c r="CE44" s="122" t="e">
        <f t="shared" si="17"/>
        <v>#DIV/0!</v>
      </c>
      <c r="CF44" s="122" t="e">
        <f t="shared" si="17"/>
        <v>#DIV/0!</v>
      </c>
      <c r="CG44" s="122" t="e">
        <f t="shared" si="17"/>
        <v>#DIV/0!</v>
      </c>
      <c r="CH44" s="122" t="e">
        <f t="shared" si="17"/>
        <v>#DIV/0!</v>
      </c>
      <c r="CI44" s="122" t="e">
        <f t="shared" si="17"/>
        <v>#DIV/0!</v>
      </c>
      <c r="CJ44" s="122" t="e">
        <f t="shared" si="17"/>
        <v>#DIV/0!</v>
      </c>
      <c r="CK44" s="122" t="e">
        <f t="shared" si="17"/>
        <v>#DIV/0!</v>
      </c>
    </row>
    <row r="45" spans="1:89" s="16" customFormat="1" ht="28.5" customHeight="1">
      <c r="A45" s="208"/>
      <c r="B45" s="209"/>
      <c r="C45" s="209"/>
      <c r="D45" s="209"/>
      <c r="E45" s="209"/>
      <c r="F45" s="209"/>
      <c r="G45" s="209"/>
      <c r="H45" s="209"/>
      <c r="I45" s="209"/>
      <c r="J45" s="209"/>
      <c r="K45" s="209"/>
      <c r="L45" s="209"/>
      <c r="M45" s="209"/>
      <c r="N45" s="209"/>
      <c r="O45" s="209"/>
      <c r="P45" s="209"/>
      <c r="Q45" s="209"/>
      <c r="R45" s="209"/>
      <c r="S45" s="209"/>
      <c r="T45" s="209"/>
      <c r="U45" s="209"/>
      <c r="V45" s="209"/>
      <c r="W45" s="209"/>
      <c r="X45" s="209"/>
      <c r="Y45" s="209"/>
      <c r="Z45" s="209"/>
      <c r="AA45" s="209"/>
      <c r="AB45" s="209"/>
      <c r="AC45" s="209"/>
      <c r="AD45" s="209"/>
      <c r="AE45" s="209"/>
      <c r="AF45" s="209"/>
      <c r="AG45" s="209"/>
    </row>
    <row r="48" spans="1:89" s="129" customFormat="1">
      <c r="A48" s="131" t="s">
        <v>467</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39813</v>
      </c>
      <c r="AN48" s="1">
        <v>39447</v>
      </c>
      <c r="AO48" s="1">
        <v>25569</v>
      </c>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c r="A49" s="162" t="s">
        <v>468</v>
      </c>
      <c r="E49" s="76">
        <f>利润表!E4</f>
        <v>3023831231.2600002</v>
      </c>
      <c r="F49" s="76">
        <f>利润表!F4</f>
        <v>2314326039.1900001</v>
      </c>
      <c r="G49" s="76">
        <f>利润表!G4</f>
        <v>1392625375.96</v>
      </c>
      <c r="H49" s="76">
        <f>利润表!H4</f>
        <v>671536114.29999995</v>
      </c>
      <c r="I49" s="76">
        <f>利润表!I4</f>
        <v>2644228901.6500001</v>
      </c>
      <c r="J49" s="76">
        <f>利润表!J4</f>
        <v>1967937279.8800001</v>
      </c>
      <c r="K49" s="76">
        <f>利润表!K4</f>
        <v>1186096962.6400001</v>
      </c>
      <c r="L49" s="76">
        <f>利润表!L4</f>
        <v>573096382.94000006</v>
      </c>
      <c r="M49" s="76">
        <f>利润表!M4</f>
        <v>1694513980</v>
      </c>
      <c r="N49" s="76">
        <f>利润表!N4</f>
        <v>1186851491.97</v>
      </c>
      <c r="O49" s="76">
        <f>利润表!O4</f>
        <v>573096827.35000002</v>
      </c>
      <c r="P49" s="76">
        <f>利润表!P4</f>
        <v>215087091.66</v>
      </c>
      <c r="Q49" s="76">
        <f>利润表!Q4</f>
        <v>935119130.20000005</v>
      </c>
      <c r="R49" s="76">
        <f>利润表!R4</f>
        <v>717090481.13</v>
      </c>
      <c r="S49" s="76">
        <f>利润表!S4</f>
        <v>390702285.31999999</v>
      </c>
      <c r="T49" s="76">
        <f>利润表!T4</f>
        <v>136182814.12</v>
      </c>
      <c r="U49" s="76">
        <f>利润表!U4</f>
        <v>678715861.76999998</v>
      </c>
      <c r="V49" s="76">
        <f>利润表!V4</f>
        <v>493049084.73000002</v>
      </c>
      <c r="W49" s="76">
        <f>利润表!W4</f>
        <v>263261511.91</v>
      </c>
      <c r="X49" s="76">
        <f>利润表!X4</f>
        <v>87778558.150000006</v>
      </c>
      <c r="Y49" s="76">
        <f>利润表!Y4</f>
        <v>586157062.79999995</v>
      </c>
      <c r="Z49" s="76">
        <f>利润表!Z4</f>
        <v>448844863.13999999</v>
      </c>
      <c r="AA49" s="76">
        <f>利润表!AA4</f>
        <v>239641352.28999999</v>
      </c>
      <c r="AB49" s="76">
        <f>利润表!AB4</f>
        <v>70873420.760000005</v>
      </c>
      <c r="AC49" s="76">
        <f>利润表!AC4</f>
        <v>504532175.13999999</v>
      </c>
      <c r="AD49" s="76">
        <f>利润表!AD4</f>
        <v>387976059.27999997</v>
      </c>
      <c r="AE49" s="76">
        <f>利润表!AE4</f>
        <v>211943709.74000001</v>
      </c>
      <c r="AF49" s="76">
        <f>利润表!AF4</f>
        <v>55899969.600000001</v>
      </c>
      <c r="AG49" s="76">
        <f>利润表!AG4</f>
        <v>444756661.94999999</v>
      </c>
      <c r="AH49" s="76">
        <f>利润表!AH4</f>
        <v>341931081.75999999</v>
      </c>
      <c r="AI49" s="76">
        <f>利润表!AI4</f>
        <v>181540262.36000001</v>
      </c>
      <c r="AJ49" s="76">
        <f>利润表!AJ4</f>
        <v>46532722.890000001</v>
      </c>
      <c r="AK49" s="76">
        <f>利润表!AK4</f>
        <v>273295452.88999999</v>
      </c>
      <c r="AL49" s="76">
        <f>利润表!AL4</f>
        <v>205602995.31</v>
      </c>
      <c r="AM49" s="76">
        <f>利润表!AM4</f>
        <v>197711410.31</v>
      </c>
      <c r="AN49" s="76">
        <f>利润表!AN4</f>
        <v>121023496.59</v>
      </c>
      <c r="AO49" s="76">
        <f>利润表!AO4</f>
        <v>0</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c r="A50" s="162" t="s">
        <v>469</v>
      </c>
      <c r="E50" s="76">
        <f>资产资本表!E50</f>
        <v>-322265217.43000007</v>
      </c>
      <c r="F50" s="76">
        <f>资产资本表!F50</f>
        <v>-237410211.24000001</v>
      </c>
      <c r="G50" s="76">
        <f>资产资本表!G50</f>
        <v>-169499451.16000009</v>
      </c>
      <c r="H50" s="76">
        <f>资产资本表!H50</f>
        <v>-304013467.4199999</v>
      </c>
      <c r="I50" s="76">
        <f>资产资本表!I50</f>
        <v>-72176089.099999964</v>
      </c>
      <c r="J50" s="76">
        <f>资产资本表!J50</f>
        <v>-191452250.18000007</v>
      </c>
      <c r="K50" s="76">
        <f>资产资本表!K50</f>
        <v>23270407.850000024</v>
      </c>
      <c r="L50" s="76">
        <f>资产资本表!L50</f>
        <v>-389951689.99000007</v>
      </c>
      <c r="M50" s="76">
        <f>资产资本表!M50</f>
        <v>-416352568.55000007</v>
      </c>
      <c r="N50" s="76">
        <f>资产资本表!N50</f>
        <v>-1198010978.9300003</v>
      </c>
      <c r="O50" s="76">
        <f>资产资本表!O50</f>
        <v>-283039982.53999996</v>
      </c>
      <c r="P50" s="76">
        <f>资产资本表!P50</f>
        <v>-262745099.98999998</v>
      </c>
      <c r="Q50" s="76">
        <f>资产资本表!Q50</f>
        <v>-296852371.48000002</v>
      </c>
      <c r="R50" s="76">
        <f>资产资本表!R50</f>
        <v>-281283523.37000006</v>
      </c>
      <c r="S50" s="76">
        <f>资产资本表!S50</f>
        <v>-279237498.07999992</v>
      </c>
      <c r="T50" s="76">
        <f>资产资本表!T50</f>
        <v>-64659875.870000005</v>
      </c>
      <c r="U50" s="76">
        <f>资产资本表!U50</f>
        <v>113028774.55000001</v>
      </c>
      <c r="V50" s="76">
        <f>资产资本表!V50</f>
        <v>-127478271.50999999</v>
      </c>
      <c r="W50" s="76">
        <f>资产资本表!W50</f>
        <v>97927476.070000023</v>
      </c>
      <c r="X50" s="76">
        <f>资产资本表!X50</f>
        <v>145990939.25999999</v>
      </c>
      <c r="Y50" s="76">
        <f>资产资本表!Y50</f>
        <v>-118499017.08000003</v>
      </c>
      <c r="Z50" s="76">
        <f>资产资本表!Z50</f>
        <v>-49182966.179999977</v>
      </c>
      <c r="AA50" s="76">
        <f>资产资本表!AA50</f>
        <v>-105094679.30000003</v>
      </c>
      <c r="AB50" s="76">
        <f>资产资本表!AB50</f>
        <v>121591376.79000001</v>
      </c>
      <c r="AC50" s="76">
        <f>资产资本表!AC50</f>
        <v>106186123.34999998</v>
      </c>
      <c r="AD50" s="76">
        <f>资产资本表!AD50</f>
        <v>101380532.86999997</v>
      </c>
      <c r="AE50" s="76">
        <f>资产资本表!AE50</f>
        <v>-91596888.910000011</v>
      </c>
      <c r="AF50" s="76">
        <f>资产资本表!AF50</f>
        <v>-28275245.029999994</v>
      </c>
      <c r="AG50" s="76">
        <f>资产资本表!AG50</f>
        <v>-38529968.379999995</v>
      </c>
      <c r="AH50" s="76">
        <f>资产资本表!AH50</f>
        <v>-61735063.649999999</v>
      </c>
      <c r="AI50" s="76">
        <f>资产资本表!AI50</f>
        <v>-57216292.649999991</v>
      </c>
      <c r="AJ50" s="76">
        <f>资产资本表!AJ50</f>
        <v>-35351216.110000007</v>
      </c>
      <c r="AK50" s="76">
        <f>资产资本表!AK50</f>
        <v>-68595660.429999992</v>
      </c>
      <c r="AL50" s="76">
        <f>资产资本表!AL50</f>
        <v>-11440000.82</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c r="A51" s="157" t="s">
        <v>470</v>
      </c>
      <c r="E51" s="44">
        <f>E49/E50</f>
        <v>-9.3830518086141677</v>
      </c>
      <c r="F51" s="44">
        <f t="shared" ref="F51:BQ51" si="18">F49/F50</f>
        <v>-9.7482160817860866</v>
      </c>
      <c r="G51" s="44">
        <f t="shared" si="18"/>
        <v>-8.2161055179194804</v>
      </c>
      <c r="H51" s="44">
        <f t="shared" si="18"/>
        <v>-2.2089025200066583</v>
      </c>
      <c r="I51" s="44">
        <f t="shared" si="18"/>
        <v>-36.635801892596611</v>
      </c>
      <c r="J51" s="44">
        <f t="shared" si="18"/>
        <v>-10.278997912167551</v>
      </c>
      <c r="K51" s="44">
        <f t="shared" si="18"/>
        <v>50.9701836893245</v>
      </c>
      <c r="L51" s="44">
        <f t="shared" si="18"/>
        <v>-1.4696599544284488</v>
      </c>
      <c r="M51" s="44">
        <f t="shared" si="18"/>
        <v>-4.0699015882173057</v>
      </c>
      <c r="N51" s="44">
        <f t="shared" si="18"/>
        <v>-0.99068498773695102</v>
      </c>
      <c r="O51" s="44">
        <f t="shared" si="18"/>
        <v>-2.0247910638173123</v>
      </c>
      <c r="P51" s="44">
        <f t="shared" si="18"/>
        <v>-0.81861504426984999</v>
      </c>
      <c r="Q51" s="44">
        <f t="shared" si="18"/>
        <v>-3.1501150741623847</v>
      </c>
      <c r="R51" s="44">
        <f t="shared" si="18"/>
        <v>-2.5493511761324887</v>
      </c>
      <c r="S51" s="44">
        <f t="shared" si="18"/>
        <v>-1.3991755692069194</v>
      </c>
      <c r="T51" s="44">
        <f t="shared" si="18"/>
        <v>-2.1061409767287262</v>
      </c>
      <c r="U51" s="44">
        <f t="shared" si="18"/>
        <v>6.0048059838935934</v>
      </c>
      <c r="V51" s="44">
        <f t="shared" si="18"/>
        <v>-3.8677107783919311</v>
      </c>
      <c r="W51" s="44">
        <f t="shared" si="18"/>
        <v>2.6883314313320681</v>
      </c>
      <c r="X51" s="44">
        <f t="shared" si="18"/>
        <v>0.60126031516019174</v>
      </c>
      <c r="Y51" s="44">
        <f t="shared" si="18"/>
        <v>-4.9465141335668523</v>
      </c>
      <c r="Z51" s="44">
        <f t="shared" si="18"/>
        <v>-9.1260226456720019</v>
      </c>
      <c r="AA51" s="44">
        <f t="shared" si="18"/>
        <v>-2.2802424812195028</v>
      </c>
      <c r="AB51" s="44">
        <f t="shared" si="18"/>
        <v>0.58288196606577791</v>
      </c>
      <c r="AC51" s="44">
        <f t="shared" si="18"/>
        <v>4.7513946193987326</v>
      </c>
      <c r="AD51" s="44">
        <f t="shared" si="18"/>
        <v>3.8269285857621282</v>
      </c>
      <c r="AE51" s="44">
        <f t="shared" si="18"/>
        <v>-2.3138745459821095</v>
      </c>
      <c r="AF51" s="44">
        <f t="shared" si="18"/>
        <v>-1.9769932865547306</v>
      </c>
      <c r="AG51" s="44">
        <f t="shared" si="18"/>
        <v>-11.543135918607781</v>
      </c>
      <c r="AH51" s="44">
        <f t="shared" si="18"/>
        <v>-5.5386851740939287</v>
      </c>
      <c r="AI51" s="44">
        <f t="shared" si="18"/>
        <v>-3.1728770591710131</v>
      </c>
      <c r="AJ51" s="44">
        <f t="shared" si="18"/>
        <v>-1.3162976556508621</v>
      </c>
      <c r="AK51" s="44">
        <f t="shared" si="18"/>
        <v>-3.984150763719092</v>
      </c>
      <c r="AL51" s="44">
        <f t="shared" si="18"/>
        <v>-17.972288511601697</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c r="A52" s="162" t="s">
        <v>471</v>
      </c>
      <c r="E52" s="76">
        <f>资产资本表!E68</f>
        <v>6124170300.9099998</v>
      </c>
      <c r="F52" s="76">
        <f>资产资本表!F68</f>
        <v>5960115349.9799995</v>
      </c>
      <c r="G52" s="76">
        <f>资产资本表!G68</f>
        <v>5971973934.9500008</v>
      </c>
      <c r="H52" s="76">
        <f>资产资本表!H68</f>
        <v>5879810601.4700003</v>
      </c>
      <c r="I52" s="76">
        <f>资产资本表!I68</f>
        <v>5534654667.96</v>
      </c>
      <c r="J52" s="76">
        <f>资产资本表!J68</f>
        <v>5181500296.54</v>
      </c>
      <c r="K52" s="76">
        <f>资产资本表!K68</f>
        <v>5205015648.1099997</v>
      </c>
      <c r="L52" s="76">
        <f>资产资本表!L68</f>
        <v>5092499195.210001</v>
      </c>
      <c r="M52" s="76">
        <f>资产资本表!M68</f>
        <v>5062455240.999999</v>
      </c>
      <c r="N52" s="76">
        <f>资产资本表!N68</f>
        <v>5158912136.7599993</v>
      </c>
      <c r="O52" s="76">
        <f>资产资本表!O68</f>
        <v>2773933458.04</v>
      </c>
      <c r="P52" s="76">
        <f>资产资本表!P68</f>
        <v>2661327260.1899996</v>
      </c>
      <c r="Q52" s="76">
        <f>资产资本表!Q68</f>
        <v>2663369947.9700003</v>
      </c>
      <c r="R52" s="76">
        <f>资产资本表!R68</f>
        <v>2640838713.6500001</v>
      </c>
      <c r="S52" s="76">
        <f>资产资本表!S68</f>
        <v>2632888781.4699998</v>
      </c>
      <c r="T52" s="76">
        <f>资产资本表!T68</f>
        <v>2301609940.5100002</v>
      </c>
      <c r="U52" s="76">
        <f>资产资本表!U68</f>
        <v>2191422276.9000001</v>
      </c>
      <c r="V52" s="76">
        <f>资产资本表!V68</f>
        <v>2071315053.4499998</v>
      </c>
      <c r="W52" s="76">
        <f>资产资本表!W68</f>
        <v>1845921264.79</v>
      </c>
      <c r="X52" s="76">
        <f>资产资本表!X68</f>
        <v>1761621349.98</v>
      </c>
      <c r="Y52" s="76">
        <f>资产资本表!Y68</f>
        <v>1692988956.9599998</v>
      </c>
      <c r="Z52" s="76">
        <f>资产资本表!Z68</f>
        <v>1564687134.1800001</v>
      </c>
      <c r="AA52" s="76">
        <f>资产资本表!AA68</f>
        <v>1478062969.8499999</v>
      </c>
      <c r="AB52" s="76">
        <f>资产资本表!AB68</f>
        <v>1099582577.6300001</v>
      </c>
      <c r="AC52" s="76">
        <f>资产资本表!AC68</f>
        <v>1046678813.2700001</v>
      </c>
      <c r="AD52" s="76">
        <f>资产资本表!AD68</f>
        <v>875546134.26999998</v>
      </c>
      <c r="AE52" s="76">
        <f>资产资本表!AE68</f>
        <v>801047742.44000006</v>
      </c>
      <c r="AF52" s="76">
        <f>资产资本表!AF68</f>
        <v>670092305.58000004</v>
      </c>
      <c r="AG52" s="76">
        <f>资产资本表!AG68</f>
        <v>603319215.87</v>
      </c>
      <c r="AH52" s="76">
        <f>资产资本表!AH68</f>
        <v>618436435.02999997</v>
      </c>
      <c r="AI52" s="76">
        <f>资产资本表!AI68</f>
        <v>626795839.20000005</v>
      </c>
      <c r="AJ52" s="76">
        <f>资产资本表!AJ68</f>
        <v>615412283.76999998</v>
      </c>
      <c r="AK52" s="76">
        <f>资产资本表!AK68</f>
        <v>407861797.13999999</v>
      </c>
      <c r="AL52" s="76">
        <f>资产资本表!AL68</f>
        <v>246439757.44999999</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c r="A53" s="157" t="s">
        <v>472</v>
      </c>
      <c r="E53" s="44">
        <f>E49/E52</f>
        <v>0.49375361603035184</v>
      </c>
      <c r="F53" s="44">
        <f t="shared" ref="F53:BQ53" si="20">F49/F52</f>
        <v>0.38830222290878419</v>
      </c>
      <c r="G53" s="44">
        <f t="shared" si="20"/>
        <v>0.2331934785933823</v>
      </c>
      <c r="H53" s="44">
        <f t="shared" si="20"/>
        <v>0.11421050095254948</v>
      </c>
      <c r="I53" s="44">
        <f t="shared" si="20"/>
        <v>0.47775860650482599</v>
      </c>
      <c r="J53" s="44">
        <f t="shared" si="20"/>
        <v>0.37980066916026434</v>
      </c>
      <c r="K53" s="44">
        <f t="shared" si="20"/>
        <v>0.22787577268296694</v>
      </c>
      <c r="L53" s="44">
        <f t="shared" si="20"/>
        <v>0.11253735365909412</v>
      </c>
      <c r="M53" s="44">
        <f t="shared" si="20"/>
        <v>0.33472177023441269</v>
      </c>
      <c r="N53" s="44">
        <f t="shared" si="20"/>
        <v>0.23005848142150948</v>
      </c>
      <c r="O53" s="44">
        <f t="shared" si="20"/>
        <v>0.20660078405591517</v>
      </c>
      <c r="P53" s="44">
        <f t="shared" si="20"/>
        <v>8.0819482397908607E-2</v>
      </c>
      <c r="Q53" s="44">
        <f t="shared" si="20"/>
        <v>0.3511037326649798</v>
      </c>
      <c r="R53" s="44">
        <f t="shared" si="20"/>
        <v>0.27153891580863826</v>
      </c>
      <c r="S53" s="44">
        <f t="shared" si="20"/>
        <v>0.14839300773725136</v>
      </c>
      <c r="T53" s="44">
        <f t="shared" si="20"/>
        <v>5.9168502761082119E-2</v>
      </c>
      <c r="U53" s="44">
        <f t="shared" si="20"/>
        <v>0.30971477698497973</v>
      </c>
      <c r="V53" s="44">
        <f t="shared" si="20"/>
        <v>0.23803674091431593</v>
      </c>
      <c r="W53" s="44">
        <f t="shared" si="20"/>
        <v>0.14261795285182424</v>
      </c>
      <c r="X53" s="44">
        <f t="shared" si="20"/>
        <v>4.9828277882188798E-2</v>
      </c>
      <c r="Y53" s="44">
        <f t="shared" si="20"/>
        <v>0.34622615841070076</v>
      </c>
      <c r="Z53" s="44">
        <f t="shared" si="20"/>
        <v>0.28685917672303513</v>
      </c>
      <c r="AA53" s="44">
        <f t="shared" si="20"/>
        <v>0.16213203170519846</v>
      </c>
      <c r="AB53" s="44">
        <f t="shared" si="20"/>
        <v>6.4454841502452662E-2</v>
      </c>
      <c r="AC53" s="44">
        <f t="shared" si="20"/>
        <v>0.48203151601373956</v>
      </c>
      <c r="AD53" s="44">
        <f t="shared" si="20"/>
        <v>0.44312463283671621</v>
      </c>
      <c r="AE53" s="44">
        <f t="shared" si="20"/>
        <v>0.26458311847233623</v>
      </c>
      <c r="AF53" s="44">
        <f t="shared" si="20"/>
        <v>8.3421297535442737E-2</v>
      </c>
      <c r="AG53" s="44">
        <f t="shared" si="20"/>
        <v>0.73718298746485433</v>
      </c>
      <c r="AH53" s="44">
        <f t="shared" si="20"/>
        <v>0.55289608178310701</v>
      </c>
      <c r="AI53" s="44">
        <f t="shared" si="20"/>
        <v>0.28963220718201604</v>
      </c>
      <c r="AJ53" s="44">
        <f t="shared" si="20"/>
        <v>7.5612275083203936E-2</v>
      </c>
      <c r="AK53" s="44">
        <f t="shared" si="20"/>
        <v>0.67006877036877854</v>
      </c>
      <c r="AL53" s="44">
        <f t="shared" si="20"/>
        <v>0.83429312476788442</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c r="A54" s="162" t="s">
        <v>473</v>
      </c>
      <c r="E54" s="76">
        <f>资产资本表!E17</f>
        <v>1849602499.6399999</v>
      </c>
      <c r="F54" s="76">
        <f>资产资本表!F17</f>
        <v>1792450902.72</v>
      </c>
      <c r="G54" s="76">
        <f>资产资本表!G17</f>
        <v>1387195544.6099999</v>
      </c>
      <c r="H54" s="76">
        <f>资产资本表!H17</f>
        <v>1514732959.2</v>
      </c>
      <c r="I54" s="76">
        <f>资产资本表!I17</f>
        <v>1499492133.6400001</v>
      </c>
      <c r="J54" s="76">
        <f>资产资本表!J17</f>
        <v>1656358681.8400002</v>
      </c>
      <c r="K54" s="76">
        <f>资产资本表!K17</f>
        <v>1261242453.3200002</v>
      </c>
      <c r="L54" s="76">
        <f>资产资本表!L17</f>
        <v>1652159090.1100001</v>
      </c>
      <c r="M54" s="76">
        <f>资产资本表!M17</f>
        <v>1539516870.0600002</v>
      </c>
      <c r="N54" s="76">
        <f>资产资本表!N17</f>
        <v>1510633622.3099999</v>
      </c>
      <c r="O54" s="76">
        <f>资产资本表!O17</f>
        <v>1121183408.26</v>
      </c>
      <c r="P54" s="76">
        <f>资产资本表!P17</f>
        <v>1086391641.8600001</v>
      </c>
      <c r="Q54" s="76">
        <f>资产资本表!Q17</f>
        <v>1021953083.2800001</v>
      </c>
      <c r="R54" s="76">
        <f>资产资本表!R17</f>
        <v>985785694.81999993</v>
      </c>
      <c r="S54" s="76">
        <f>资产资本表!S17</f>
        <v>836529547.91999996</v>
      </c>
      <c r="T54" s="76">
        <f>资产资本表!T17</f>
        <v>895550444.64999998</v>
      </c>
      <c r="U54" s="76">
        <f>资产资本表!U17</f>
        <v>907982191.83000004</v>
      </c>
      <c r="V54" s="76">
        <f>资产资本表!V17</f>
        <v>1219667356.8800001</v>
      </c>
      <c r="W54" s="76">
        <f>资产资本表!W17</f>
        <v>1114598744.1800001</v>
      </c>
      <c r="X54" s="76">
        <f>资产资本表!X17</f>
        <v>1132314836.3599999</v>
      </c>
      <c r="Y54" s="76">
        <f>资产资本表!Y17</f>
        <v>1428163870.8199999</v>
      </c>
      <c r="Z54" s="76">
        <f>资产资本表!Z17</f>
        <v>1452877932.5900002</v>
      </c>
      <c r="AA54" s="76">
        <f>资产资本表!AA17</f>
        <v>1594835219.6399999</v>
      </c>
      <c r="AB54" s="76">
        <f>资产资本表!AB17</f>
        <v>1744188226.1199999</v>
      </c>
      <c r="AC54" s="76">
        <f>资产资本表!AC17</f>
        <v>1781600049.8700001</v>
      </c>
      <c r="AD54" s="76">
        <f>资产资本表!AD17</f>
        <v>1956252537.96</v>
      </c>
      <c r="AE54" s="76">
        <f>资产资本表!AE17</f>
        <v>2147678958.71</v>
      </c>
      <c r="AF54" s="76">
        <f>资产资本表!AF17</f>
        <v>2220014458.5100002</v>
      </c>
      <c r="AG54" s="76">
        <f>资产资本表!AG17</f>
        <v>2350417724.04</v>
      </c>
      <c r="AH54" s="76">
        <f>资产资本表!AH17</f>
        <v>248323725.44999999</v>
      </c>
      <c r="AI54" s="76">
        <f>资产资本表!AI17</f>
        <v>162967304.22</v>
      </c>
      <c r="AJ54" s="76">
        <f>资产资本表!AJ17</f>
        <v>86667925.920000002</v>
      </c>
      <c r="AK54" s="76">
        <f>资产资本表!AK17</f>
        <v>39443829.810000002</v>
      </c>
      <c r="AL54" s="76">
        <f>资产资本表!AL17</f>
        <v>41817588.009999998</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c r="A55" s="157" t="s">
        <v>474</v>
      </c>
      <c r="E55" s="44">
        <f>E49/E54</f>
        <v>1.6348546413883784</v>
      </c>
      <c r="F55" s="44">
        <f t="shared" ref="F55:BQ55" si="22">F49/F54</f>
        <v>1.2911517050079684</v>
      </c>
      <c r="G55" s="44">
        <f t="shared" si="22"/>
        <v>1.003914250857493</v>
      </c>
      <c r="H55" s="44">
        <f t="shared" si="22"/>
        <v>0.4433363057305289</v>
      </c>
      <c r="I55" s="44">
        <f t="shared" si="22"/>
        <v>1.7634163209854021</v>
      </c>
      <c r="J55" s="44">
        <f t="shared" si="22"/>
        <v>1.1881105834479502</v>
      </c>
      <c r="K55" s="44">
        <f t="shared" si="22"/>
        <v>0.94041947249540114</v>
      </c>
      <c r="L55" s="44">
        <f t="shared" si="22"/>
        <v>0.34687723862103587</v>
      </c>
      <c r="M55" s="44">
        <f t="shared" si="22"/>
        <v>1.1006790590959612</v>
      </c>
      <c r="N55" s="44">
        <f t="shared" si="22"/>
        <v>0.78566468695110514</v>
      </c>
      <c r="O55" s="44">
        <f t="shared" si="22"/>
        <v>0.51115350363541956</v>
      </c>
      <c r="P55" s="44">
        <f t="shared" si="22"/>
        <v>0.19798301401854634</v>
      </c>
      <c r="Q55" s="44">
        <f t="shared" si="22"/>
        <v>0.91503137032347615</v>
      </c>
      <c r="R55" s="44">
        <f t="shared" si="22"/>
        <v>0.72743039881597948</v>
      </c>
      <c r="S55" s="44">
        <f t="shared" si="22"/>
        <v>0.46705138663836432</v>
      </c>
      <c r="T55" s="44">
        <f t="shared" si="22"/>
        <v>0.15206604489289616</v>
      </c>
      <c r="U55" s="44">
        <f t="shared" si="22"/>
        <v>0.74749908960447409</v>
      </c>
      <c r="V55" s="44">
        <f t="shared" si="22"/>
        <v>0.40424881583389777</v>
      </c>
      <c r="W55" s="44">
        <f t="shared" si="22"/>
        <v>0.23619397858166352</v>
      </c>
      <c r="X55" s="44">
        <f t="shared" si="22"/>
        <v>7.7521335348901432E-2</v>
      </c>
      <c r="Y55" s="44">
        <f t="shared" si="22"/>
        <v>0.41042703486361815</v>
      </c>
      <c r="Z55" s="44">
        <f t="shared" si="22"/>
        <v>0.30893501310179461</v>
      </c>
      <c r="AA55" s="44">
        <f t="shared" si="22"/>
        <v>0.15026088547511129</v>
      </c>
      <c r="AB55" s="44">
        <f t="shared" si="22"/>
        <v>4.0634043791053502E-2</v>
      </c>
      <c r="AC55" s="44">
        <f t="shared" si="22"/>
        <v>0.28319048103799432</v>
      </c>
      <c r="AD55" s="44">
        <f t="shared" si="22"/>
        <v>0.19832616277885334</v>
      </c>
      <c r="AE55" s="44">
        <f t="shared" si="22"/>
        <v>9.8685005447603613E-2</v>
      </c>
      <c r="AF55" s="44">
        <f t="shared" si="22"/>
        <v>2.5180002493100068E-2</v>
      </c>
      <c r="AG55" s="44">
        <f t="shared" si="22"/>
        <v>0.1892245184339118</v>
      </c>
      <c r="AH55" s="44">
        <f t="shared" si="22"/>
        <v>1.3769569586650223</v>
      </c>
      <c r="AI55" s="44">
        <f t="shared" si="22"/>
        <v>1.1139673889121169</v>
      </c>
      <c r="AJ55" s="44">
        <f t="shared" si="22"/>
        <v>0.5369082321521419</v>
      </c>
      <c r="AK55" s="44">
        <f t="shared" si="22"/>
        <v>6.9287250808670899</v>
      </c>
      <c r="AL55" s="44">
        <f t="shared" si="22"/>
        <v>4.9166631815501498</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c r="A56" s="162" t="s">
        <v>448</v>
      </c>
      <c r="E56" s="76">
        <f>资产资本表!E19</f>
        <v>34201481.009999998</v>
      </c>
      <c r="F56" s="76">
        <f>资产资本表!F19</f>
        <v>32042302.07</v>
      </c>
      <c r="G56" s="76">
        <f>资产资本表!G19</f>
        <v>30953854.390000001</v>
      </c>
      <c r="H56" s="76">
        <f>资产资本表!H19</f>
        <v>29746328.850000001</v>
      </c>
      <c r="I56" s="76">
        <f>资产资本表!I19</f>
        <v>0</v>
      </c>
      <c r="J56" s="76">
        <f>资产资本表!J19</f>
        <v>129814951.83</v>
      </c>
      <c r="K56" s="76">
        <f>资产资本表!K19</f>
        <v>126216107.98999999</v>
      </c>
      <c r="L56" s="76">
        <f>资产资本表!L19</f>
        <v>128807295.33</v>
      </c>
      <c r="M56" s="76">
        <f>资产资本表!M19</f>
        <v>129222198.59</v>
      </c>
      <c r="N56" s="76">
        <f>资产资本表!N19</f>
        <v>125361019.34</v>
      </c>
      <c r="O56" s="76">
        <f>资产资本表!O19</f>
        <v>124843005.45</v>
      </c>
      <c r="P56" s="76">
        <f>资产资本表!P19</f>
        <v>124982361.79000001</v>
      </c>
      <c r="Q56" s="76">
        <f>资产资本表!Q19</f>
        <v>125877479.40000001</v>
      </c>
      <c r="R56" s="76">
        <f>资产资本表!R19</f>
        <v>123007966.56</v>
      </c>
      <c r="S56" s="76">
        <f>资产资本表!S19</f>
        <v>121549026.42</v>
      </c>
      <c r="T56" s="76">
        <f>资产资本表!T19</f>
        <v>120616390.53</v>
      </c>
      <c r="U56" s="76">
        <f>资产资本表!U19</f>
        <v>0</v>
      </c>
      <c r="V56" s="76">
        <f>资产资本表!V19</f>
        <v>0</v>
      </c>
      <c r="W56" s="76">
        <f>资产资本表!W19</f>
        <v>0</v>
      </c>
      <c r="X56" s="76">
        <f>资产资本表!X19</f>
        <v>0</v>
      </c>
      <c r="Y56" s="76">
        <f>资产资本表!Y19</f>
        <v>0</v>
      </c>
      <c r="Z56" s="76">
        <f>资产资本表!Z19</f>
        <v>0</v>
      </c>
      <c r="AA56" s="76">
        <f>资产资本表!AA19</f>
        <v>0</v>
      </c>
      <c r="AB56" s="76">
        <f>资产资本表!AB19</f>
        <v>0</v>
      </c>
      <c r="AC56" s="76">
        <f>资产资本表!AC19</f>
        <v>0</v>
      </c>
      <c r="AD56" s="76">
        <f>资产资本表!AD19</f>
        <v>0</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30" customFormat="1">
      <c r="A57" s="159" t="s">
        <v>475</v>
      </c>
      <c r="E57" s="130">
        <f>E49/E56</f>
        <v>88.412289233202429</v>
      </c>
      <c r="F57" s="130">
        <f t="shared" ref="F57:BQ57" si="24">F49/F56</f>
        <v>72.22720871097512</v>
      </c>
      <c r="G57" s="130">
        <f t="shared" si="24"/>
        <v>44.990370453183488</v>
      </c>
      <c r="H57" s="130">
        <f t="shared" si="24"/>
        <v>22.575428305331865</v>
      </c>
      <c r="I57" s="130" t="e">
        <f t="shared" si="24"/>
        <v>#DIV/0!</v>
      </c>
      <c r="J57" s="130">
        <f t="shared" si="24"/>
        <v>15.159557910225356</v>
      </c>
      <c r="K57" s="130">
        <f t="shared" si="24"/>
        <v>9.397350160202798</v>
      </c>
      <c r="L57" s="130">
        <f t="shared" si="24"/>
        <v>4.4492540695909053</v>
      </c>
      <c r="M57" s="130">
        <f t="shared" si="24"/>
        <v>13.11318023133474</v>
      </c>
      <c r="N57" s="130">
        <f t="shared" si="24"/>
        <v>9.467468422150116</v>
      </c>
      <c r="O57" s="130">
        <f t="shared" si="24"/>
        <v>4.5905401370646031</v>
      </c>
      <c r="P57" s="130">
        <f t="shared" si="24"/>
        <v>1.7209395676279289</v>
      </c>
      <c r="Q57" s="130">
        <f t="shared" si="24"/>
        <v>7.428804061356189</v>
      </c>
      <c r="R57" s="130">
        <f t="shared" si="24"/>
        <v>5.8296263338376741</v>
      </c>
      <c r="S57" s="130">
        <f t="shared" si="24"/>
        <v>3.2143596442308713</v>
      </c>
      <c r="T57" s="130">
        <f t="shared" si="24"/>
        <v>1.1290572825268577</v>
      </c>
      <c r="U57" s="130" t="e">
        <f t="shared" si="24"/>
        <v>#DIV/0!</v>
      </c>
      <c r="V57" s="130" t="e">
        <f t="shared" si="24"/>
        <v>#DIV/0!</v>
      </c>
      <c r="W57" s="130" t="e">
        <f t="shared" si="24"/>
        <v>#DIV/0!</v>
      </c>
      <c r="X57" s="130" t="e">
        <f t="shared" si="24"/>
        <v>#DIV/0!</v>
      </c>
      <c r="Y57" s="130" t="e">
        <f t="shared" si="24"/>
        <v>#DIV/0!</v>
      </c>
      <c r="Z57" s="130" t="e">
        <f t="shared" si="24"/>
        <v>#DIV/0!</v>
      </c>
      <c r="AA57" s="130" t="e">
        <f t="shared" si="24"/>
        <v>#DIV/0!</v>
      </c>
      <c r="AB57" s="130" t="e">
        <f t="shared" si="24"/>
        <v>#DIV/0!</v>
      </c>
      <c r="AC57" s="130" t="e">
        <f t="shared" si="24"/>
        <v>#DIV/0!</v>
      </c>
      <c r="AD57" s="130" t="e">
        <f t="shared" si="24"/>
        <v>#DIV/0!</v>
      </c>
      <c r="AE57" s="130" t="e">
        <f t="shared" si="24"/>
        <v>#DIV/0!</v>
      </c>
      <c r="AF57" s="130" t="e">
        <f t="shared" si="24"/>
        <v>#DIV/0!</v>
      </c>
      <c r="AG57" s="130" t="e">
        <f t="shared" si="24"/>
        <v>#DIV/0!</v>
      </c>
      <c r="AH57" s="130" t="e">
        <f t="shared" si="24"/>
        <v>#DIV/0!</v>
      </c>
      <c r="AI57" s="130" t="e">
        <f t="shared" si="24"/>
        <v>#DIV/0!</v>
      </c>
      <c r="AJ57" s="130" t="e">
        <f t="shared" si="24"/>
        <v>#DIV/0!</v>
      </c>
      <c r="AK57" s="130" t="e">
        <f t="shared" si="24"/>
        <v>#DIV/0!</v>
      </c>
      <c r="AL57" s="130" t="e">
        <f t="shared" si="24"/>
        <v>#DIV/0!</v>
      </c>
      <c r="AM57" s="130" t="e">
        <f t="shared" si="24"/>
        <v>#DIV/0!</v>
      </c>
      <c r="AN57" s="130" t="e">
        <f t="shared" si="24"/>
        <v>#DIV/0!</v>
      </c>
      <c r="AO57" s="130" t="e">
        <f t="shared" si="24"/>
        <v>#DIV/0!</v>
      </c>
      <c r="AP57" s="130" t="e">
        <f t="shared" si="24"/>
        <v>#DIV/0!</v>
      </c>
      <c r="AQ57" s="130" t="e">
        <f t="shared" si="24"/>
        <v>#DIV/0!</v>
      </c>
      <c r="AR57" s="130" t="e">
        <f t="shared" si="24"/>
        <v>#DIV/0!</v>
      </c>
      <c r="AS57" s="130" t="e">
        <f t="shared" si="24"/>
        <v>#DIV/0!</v>
      </c>
      <c r="AT57" s="130" t="e">
        <f t="shared" si="24"/>
        <v>#DIV/0!</v>
      </c>
      <c r="AU57" s="130" t="e">
        <f t="shared" si="24"/>
        <v>#DIV/0!</v>
      </c>
      <c r="AV57" s="130" t="e">
        <f t="shared" si="24"/>
        <v>#DIV/0!</v>
      </c>
      <c r="AW57" s="130" t="e">
        <f t="shared" si="24"/>
        <v>#DIV/0!</v>
      </c>
      <c r="AX57" s="130" t="e">
        <f t="shared" si="24"/>
        <v>#DIV/0!</v>
      </c>
      <c r="AY57" s="130" t="e">
        <f t="shared" si="24"/>
        <v>#DIV/0!</v>
      </c>
      <c r="AZ57" s="130" t="e">
        <f t="shared" si="24"/>
        <v>#DIV/0!</v>
      </c>
      <c r="BA57" s="130" t="e">
        <f t="shared" si="24"/>
        <v>#DIV/0!</v>
      </c>
      <c r="BB57" s="130" t="e">
        <f t="shared" si="24"/>
        <v>#DIV/0!</v>
      </c>
      <c r="BC57" s="130" t="e">
        <f t="shared" si="24"/>
        <v>#DIV/0!</v>
      </c>
      <c r="BD57" s="130" t="e">
        <f t="shared" si="24"/>
        <v>#DIV/0!</v>
      </c>
      <c r="BE57" s="130" t="e">
        <f t="shared" si="24"/>
        <v>#DIV/0!</v>
      </c>
      <c r="BF57" s="130" t="e">
        <f t="shared" si="24"/>
        <v>#DIV/0!</v>
      </c>
      <c r="BG57" s="130" t="e">
        <f t="shared" si="24"/>
        <v>#DIV/0!</v>
      </c>
      <c r="BH57" s="130" t="e">
        <f t="shared" si="24"/>
        <v>#DIV/0!</v>
      </c>
      <c r="BI57" s="130" t="e">
        <f t="shared" si="24"/>
        <v>#DIV/0!</v>
      </c>
      <c r="BJ57" s="130" t="e">
        <f t="shared" si="24"/>
        <v>#DIV/0!</v>
      </c>
      <c r="BK57" s="130" t="e">
        <f t="shared" si="24"/>
        <v>#DIV/0!</v>
      </c>
      <c r="BL57" s="130" t="e">
        <f t="shared" si="24"/>
        <v>#DIV/0!</v>
      </c>
      <c r="BM57" s="130" t="e">
        <f t="shared" si="24"/>
        <v>#DIV/0!</v>
      </c>
      <c r="BN57" s="130" t="e">
        <f t="shared" si="24"/>
        <v>#DIV/0!</v>
      </c>
      <c r="BO57" s="130" t="e">
        <f t="shared" si="24"/>
        <v>#DIV/0!</v>
      </c>
      <c r="BP57" s="130" t="e">
        <f t="shared" si="24"/>
        <v>#DIV/0!</v>
      </c>
      <c r="BQ57" s="130" t="e">
        <f t="shared" si="24"/>
        <v>#DIV/0!</v>
      </c>
      <c r="BR57" s="130" t="e">
        <f t="shared" ref="BR57:CK57" si="25">BR49/BR56</f>
        <v>#DIV/0!</v>
      </c>
      <c r="BS57" s="130" t="e">
        <f t="shared" si="25"/>
        <v>#DIV/0!</v>
      </c>
      <c r="BT57" s="130" t="e">
        <f t="shared" si="25"/>
        <v>#DIV/0!</v>
      </c>
      <c r="BU57" s="130" t="e">
        <f t="shared" si="25"/>
        <v>#DIV/0!</v>
      </c>
      <c r="BV57" s="130" t="e">
        <f t="shared" si="25"/>
        <v>#DIV/0!</v>
      </c>
      <c r="BW57" s="130" t="e">
        <f t="shared" si="25"/>
        <v>#DIV/0!</v>
      </c>
      <c r="BX57" s="130" t="e">
        <f t="shared" si="25"/>
        <v>#DIV/0!</v>
      </c>
      <c r="BY57" s="130" t="e">
        <f t="shared" si="25"/>
        <v>#DIV/0!</v>
      </c>
      <c r="BZ57" s="130" t="e">
        <f t="shared" si="25"/>
        <v>#DIV/0!</v>
      </c>
      <c r="CA57" s="130" t="e">
        <f t="shared" si="25"/>
        <v>#DIV/0!</v>
      </c>
      <c r="CB57" s="130" t="e">
        <f t="shared" si="25"/>
        <v>#DIV/0!</v>
      </c>
      <c r="CC57" s="130" t="e">
        <f t="shared" si="25"/>
        <v>#DIV/0!</v>
      </c>
      <c r="CD57" s="130" t="e">
        <f t="shared" si="25"/>
        <v>#DIV/0!</v>
      </c>
      <c r="CE57" s="130" t="e">
        <f t="shared" si="25"/>
        <v>#DIV/0!</v>
      </c>
      <c r="CF57" s="130" t="e">
        <f t="shared" si="25"/>
        <v>#DIV/0!</v>
      </c>
      <c r="CG57" s="130" t="e">
        <f t="shared" si="25"/>
        <v>#DIV/0!</v>
      </c>
      <c r="CH57" s="130" t="e">
        <f t="shared" si="25"/>
        <v>#DIV/0!</v>
      </c>
      <c r="CI57" s="130" t="e">
        <f t="shared" si="25"/>
        <v>#DIV/0!</v>
      </c>
      <c r="CJ57" s="130" t="e">
        <f t="shared" si="25"/>
        <v>#DIV/0!</v>
      </c>
      <c r="CK57" s="130" t="e">
        <f t="shared" si="25"/>
        <v>#DIV/0!</v>
      </c>
    </row>
    <row r="58" spans="1:89" s="16" customFormat="1" ht="28.5" customHeight="1">
      <c r="A58" s="208" t="s">
        <v>654</v>
      </c>
      <c r="B58" s="209"/>
      <c r="C58" s="209"/>
      <c r="D58" s="209"/>
      <c r="E58" s="209"/>
      <c r="F58" s="209"/>
      <c r="G58" s="209"/>
      <c r="H58" s="209"/>
      <c r="I58" s="209"/>
      <c r="J58" s="209"/>
      <c r="K58" s="209"/>
      <c r="L58" s="209"/>
      <c r="M58" s="209"/>
      <c r="N58" s="209"/>
      <c r="O58" s="209"/>
      <c r="P58" s="209"/>
      <c r="Q58" s="209"/>
      <c r="R58" s="209"/>
      <c r="S58" s="209"/>
      <c r="T58" s="209"/>
      <c r="U58" s="209"/>
      <c r="V58" s="209"/>
      <c r="W58" s="209"/>
      <c r="X58" s="209"/>
      <c r="Y58" s="209"/>
      <c r="Z58" s="209"/>
      <c r="AA58" s="209"/>
      <c r="AB58" s="209"/>
      <c r="AC58" s="209"/>
      <c r="AD58" s="209"/>
      <c r="AE58" s="209"/>
      <c r="AF58" s="209"/>
      <c r="AG58" s="209"/>
    </row>
    <row r="61" spans="1:89" s="132" customFormat="1">
      <c r="A61" s="131" t="s">
        <v>476</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39813</v>
      </c>
      <c r="AN61" s="1">
        <v>39447</v>
      </c>
      <c r="AO61" s="1">
        <v>25569</v>
      </c>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c r="A62" s="162" t="s">
        <v>477</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62" t="s">
        <v>468</v>
      </c>
      <c r="E63" s="76">
        <f>E49</f>
        <v>3023831231.2600002</v>
      </c>
      <c r="F63" s="76">
        <f t="shared" ref="F63:BQ63" si="26">F49</f>
        <v>2314326039.1900001</v>
      </c>
      <c r="G63" s="76">
        <f t="shared" si="26"/>
        <v>1392625375.96</v>
      </c>
      <c r="H63" s="76">
        <f t="shared" si="26"/>
        <v>671536114.29999995</v>
      </c>
      <c r="I63" s="76">
        <f t="shared" si="26"/>
        <v>2644228901.6500001</v>
      </c>
      <c r="J63" s="76">
        <f t="shared" si="26"/>
        <v>1967937279.8800001</v>
      </c>
      <c r="K63" s="76">
        <f t="shared" si="26"/>
        <v>1186096962.6400001</v>
      </c>
      <c r="L63" s="76">
        <f t="shared" si="26"/>
        <v>573096382.94000006</v>
      </c>
      <c r="M63" s="76">
        <f t="shared" si="26"/>
        <v>1694513980</v>
      </c>
      <c r="N63" s="76">
        <f t="shared" si="26"/>
        <v>1186851491.97</v>
      </c>
      <c r="O63" s="76">
        <f t="shared" si="26"/>
        <v>573096827.35000002</v>
      </c>
      <c r="P63" s="76">
        <f t="shared" si="26"/>
        <v>215087091.66</v>
      </c>
      <c r="Q63" s="76">
        <f t="shared" si="26"/>
        <v>935119130.20000005</v>
      </c>
      <c r="R63" s="76">
        <f t="shared" si="26"/>
        <v>717090481.13</v>
      </c>
      <c r="S63" s="76">
        <f t="shared" si="26"/>
        <v>390702285.31999999</v>
      </c>
      <c r="T63" s="76">
        <f t="shared" si="26"/>
        <v>136182814.12</v>
      </c>
      <c r="U63" s="76">
        <f t="shared" si="26"/>
        <v>678715861.76999998</v>
      </c>
      <c r="V63" s="76">
        <f t="shared" si="26"/>
        <v>493049084.73000002</v>
      </c>
      <c r="W63" s="76">
        <f t="shared" si="26"/>
        <v>263261511.91</v>
      </c>
      <c r="X63" s="76">
        <f t="shared" si="26"/>
        <v>87778558.150000006</v>
      </c>
      <c r="Y63" s="76">
        <f t="shared" si="26"/>
        <v>586157062.79999995</v>
      </c>
      <c r="Z63" s="76">
        <f t="shared" si="26"/>
        <v>448844863.13999999</v>
      </c>
      <c r="AA63" s="76">
        <f t="shared" si="26"/>
        <v>239641352.28999999</v>
      </c>
      <c r="AB63" s="76">
        <f t="shared" si="26"/>
        <v>70873420.760000005</v>
      </c>
      <c r="AC63" s="76">
        <f t="shared" si="26"/>
        <v>504532175.13999999</v>
      </c>
      <c r="AD63" s="76">
        <f t="shared" si="26"/>
        <v>387976059.27999997</v>
      </c>
      <c r="AE63" s="76">
        <f t="shared" si="26"/>
        <v>211943709.74000001</v>
      </c>
      <c r="AF63" s="76">
        <f t="shared" si="26"/>
        <v>55899969.600000001</v>
      </c>
      <c r="AG63" s="76">
        <f t="shared" si="26"/>
        <v>444756661.94999999</v>
      </c>
      <c r="AH63" s="76">
        <f t="shared" si="26"/>
        <v>341931081.75999999</v>
      </c>
      <c r="AI63" s="76">
        <f t="shared" si="26"/>
        <v>181540262.36000001</v>
      </c>
      <c r="AJ63" s="76">
        <f t="shared" si="26"/>
        <v>46532722.890000001</v>
      </c>
      <c r="AK63" s="76">
        <f t="shared" si="26"/>
        <v>273295452.88999999</v>
      </c>
      <c r="AL63" s="76">
        <f t="shared" si="26"/>
        <v>205602995.31</v>
      </c>
      <c r="AM63" s="76">
        <f t="shared" si="26"/>
        <v>197711410.31</v>
      </c>
      <c r="AN63" s="76">
        <f t="shared" si="26"/>
        <v>121023496.59</v>
      </c>
      <c r="AO63" s="76">
        <f t="shared" si="26"/>
        <v>0</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c r="A64" s="162" t="s">
        <v>478</v>
      </c>
      <c r="E64" s="76">
        <f>资产资本表!E22+资产资本表!E23-资产资本表!E37</f>
        <v>-498203126.83000004</v>
      </c>
      <c r="F64" s="76">
        <f>资产资本表!F22+资产资本表!F23-资产资本表!F37</f>
        <v>-312688788.03000003</v>
      </c>
      <c r="G64" s="76">
        <f>资产资本表!G22+资产资本表!G23-资产资本表!G37</f>
        <v>-162632170.40000001</v>
      </c>
      <c r="H64" s="76">
        <f>资产资本表!H22+资产资本表!H23-资产资本表!H37</f>
        <v>-130973662.22</v>
      </c>
      <c r="I64" s="76">
        <f>资产资本表!I22+资产资本表!I23-资产资本表!I37</f>
        <v>-63071562.61999999</v>
      </c>
      <c r="J64" s="76">
        <f>资产资本表!J22+资产资本表!J23-资产资本表!J37</f>
        <v>-137516133.04999998</v>
      </c>
      <c r="K64" s="76">
        <f>资产资本表!K22+资产资本表!K23-资产资本表!K37</f>
        <v>-45935605.150000006</v>
      </c>
      <c r="L64" s="76">
        <f>资产资本表!L22+资产资本表!L23-资产资本表!L37</f>
        <v>-34097323.840000004</v>
      </c>
      <c r="M64" s="76">
        <f>资产资本表!M22+资产资本表!M23-资产资本表!M37</f>
        <v>-15919643.040000001</v>
      </c>
      <c r="N64" s="76">
        <f>资产资本表!N22+资产资本表!N23-资产资本表!N37</f>
        <v>-31008646.140000001</v>
      </c>
      <c r="O64" s="76">
        <f>资产资本表!O22+资产资本表!O23-资产资本表!O37</f>
        <v>-30263565.409999996</v>
      </c>
      <c r="P64" s="76">
        <f>资产资本表!P22+资产资本表!P23-资产资本表!P37</f>
        <v>-27509759.410000004</v>
      </c>
      <c r="Q64" s="76">
        <f>资产资本表!Q22+资产资本表!Q23-资产资本表!Q37</f>
        <v>-8812913.629999999</v>
      </c>
      <c r="R64" s="76">
        <f>资产资本表!R22+资产资本表!R23-资产资本表!R37</f>
        <v>-13273389.909999998</v>
      </c>
      <c r="S64" s="76">
        <f>资产资本表!S22+资产资本表!S23-资产资本表!S37</f>
        <v>-12091084.749999998</v>
      </c>
      <c r="T64" s="76">
        <f>资产资本表!T22+资产资本表!T23-资产资本表!T37</f>
        <v>-22346496.030000001</v>
      </c>
      <c r="U64" s="76">
        <f>资产资本表!U22+资产资本表!U23-资产资本表!U37</f>
        <v>-3700791.3200000003</v>
      </c>
      <c r="V64" s="76">
        <f>资产资本表!V22+资产资本表!V23-资产资本表!V37</f>
        <v>-9315254.9200000018</v>
      </c>
      <c r="W64" s="76">
        <f>资产资本表!W22+资产资本表!W23-资产资本表!W37</f>
        <v>-18809886.539999999</v>
      </c>
      <c r="X64" s="76">
        <f>资产资本表!X22+资产资本表!X23-资产资本表!X37</f>
        <v>-28006356.120000001</v>
      </c>
      <c r="Y64" s="76">
        <f>资产资本表!Y22+资产资本表!Y23-资产资本表!Y37</f>
        <v>-7216151.580000001</v>
      </c>
      <c r="Z64" s="76">
        <f>资产资本表!Z22+资产资本表!Z23-资产资本表!Z37</f>
        <v>-6743024.4500000002</v>
      </c>
      <c r="AA64" s="76">
        <f>资产资本表!AA22+资产资本表!AA23-资产资本表!AA37</f>
        <v>-3525248.2800000003</v>
      </c>
      <c r="AB64" s="76">
        <f>资产资本表!AB22+资产资本表!AB23-资产资本表!AB37</f>
        <v>-6190312.6200000001</v>
      </c>
      <c r="AC64" s="76">
        <f>资产资本表!AC22+资产资本表!AC23-资产资本表!AC37</f>
        <v>-1191766.9699999997</v>
      </c>
      <c r="AD64" s="76">
        <f>资产资本表!AD22+资产资本表!AD23-资产资本表!AD37</f>
        <v>-8150447.1200000001</v>
      </c>
      <c r="AE64" s="76">
        <f>资产资本表!AE22+资产资本表!AE23-资产资本表!AE37</f>
        <v>-12899346.029999999</v>
      </c>
      <c r="AF64" s="76">
        <f>资产资本表!AF22+资产资本表!AF23-资产资本表!AF37</f>
        <v>-15515856.829999998</v>
      </c>
      <c r="AG64" s="76">
        <f>资产资本表!AG22+资产资本表!AG23-资产资本表!AG37</f>
        <v>-2599048.0100000002</v>
      </c>
      <c r="AH64" s="76">
        <f>资产资本表!AH22+资产资本表!AH23-资产资本表!AH37</f>
        <v>-1782176.6899999995</v>
      </c>
      <c r="AI64" s="76">
        <f>资产资本表!AI22+资产资本表!AI23-资产资本表!AI37</f>
        <v>-4590855.8499999996</v>
      </c>
      <c r="AJ64" s="76">
        <f>资产资本表!AJ22+资产资本表!AJ23-资产资本表!AJ37</f>
        <v>-1168743.2999999998</v>
      </c>
      <c r="AK64" s="76">
        <f>资产资本表!AK22+资产资本表!AK23-资产资本表!AK37</f>
        <v>209139.14000000013</v>
      </c>
      <c r="AL64" s="76">
        <f>资产资本表!AL22+资产资本表!AL23-资产资本表!AL37</f>
        <v>26865.940000000061</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72" customFormat="1">
      <c r="A65" s="171" t="s">
        <v>490</v>
      </c>
      <c r="E65" s="172">
        <f>E63/(E64+I64)*2</f>
        <v>-10.77487115701971</v>
      </c>
      <c r="F65" s="172">
        <f t="shared" ref="F65:BQ65" si="28">F63/(F64+J64)*2</f>
        <v>-10.281211647523291</v>
      </c>
      <c r="G65" s="172">
        <f t="shared" si="28"/>
        <v>-13.354175852790313</v>
      </c>
      <c r="H65" s="172">
        <f t="shared" si="28"/>
        <v>-8.1363312878728422</v>
      </c>
      <c r="I65" s="172">
        <f t="shared" si="28"/>
        <v>-66.949956759275025</v>
      </c>
      <c r="J65" s="172">
        <f t="shared" si="28"/>
        <v>-23.354871483454517</v>
      </c>
      <c r="K65" s="172">
        <f t="shared" si="28"/>
        <v>-31.131492742589771</v>
      </c>
      <c r="L65" s="172">
        <f t="shared" si="28"/>
        <v>-18.604886084750653</v>
      </c>
      <c r="M65" s="172">
        <f t="shared" si="28"/>
        <v>-137.02699665137368</v>
      </c>
      <c r="N65" s="172">
        <f t="shared" si="28"/>
        <v>-53.604196998976974</v>
      </c>
      <c r="O65" s="172">
        <f t="shared" si="28"/>
        <v>-27.061813764725006</v>
      </c>
      <c r="P65" s="172">
        <f t="shared" si="28"/>
        <v>-8.6282890586858709</v>
      </c>
      <c r="Q65" s="172">
        <f t="shared" si="28"/>
        <v>-149.4551987499114</v>
      </c>
      <c r="R65" s="172">
        <f t="shared" si="28"/>
        <v>-63.491235222542571</v>
      </c>
      <c r="S65" s="172">
        <f t="shared" si="28"/>
        <v>-25.287378940508379</v>
      </c>
      <c r="T65" s="172">
        <f t="shared" si="28"/>
        <v>-5.4091400310081541</v>
      </c>
      <c r="U65" s="172">
        <f t="shared" si="28"/>
        <v>-124.34174438523441</v>
      </c>
      <c r="V65" s="172">
        <f t="shared" si="28"/>
        <v>-61.407461331269637</v>
      </c>
      <c r="W65" s="172">
        <f t="shared" si="28"/>
        <v>-23.573756239363501</v>
      </c>
      <c r="X65" s="172">
        <f t="shared" si="28"/>
        <v>-5.1337490687989158</v>
      </c>
      <c r="Y65" s="172">
        <f t="shared" si="28"/>
        <v>-139.42976714492551</v>
      </c>
      <c r="Z65" s="172">
        <f t="shared" si="28"/>
        <v>-60.274041687380745</v>
      </c>
      <c r="AA65" s="172">
        <f t="shared" si="28"/>
        <v>-29.180794090493432</v>
      </c>
      <c r="AB65" s="172">
        <f t="shared" si="28"/>
        <v>-6.5302559185540687</v>
      </c>
      <c r="AC65" s="172">
        <f t="shared" si="28"/>
        <v>-266.18665263372998</v>
      </c>
      <c r="AD65" s="172">
        <f t="shared" si="28"/>
        <v>-78.121565197987707</v>
      </c>
      <c r="AE65" s="172">
        <f t="shared" si="28"/>
        <v>-24.23570764867581</v>
      </c>
      <c r="AF65" s="172">
        <f t="shared" si="28"/>
        <v>-6.7007862537248597</v>
      </c>
      <c r="AG65" s="172">
        <f t="shared" si="28"/>
        <v>-372.19549877648677</v>
      </c>
      <c r="AH65" s="172">
        <f t="shared" si="28"/>
        <v>-389.59606640590573</v>
      </c>
      <c r="AI65" s="172">
        <f t="shared" si="28"/>
        <v>-79.087764151862899</v>
      </c>
      <c r="AJ65" s="172">
        <f t="shared" si="28"/>
        <v>-79.628645383464459</v>
      </c>
      <c r="AK65" s="172">
        <f t="shared" si="28"/>
        <v>2613.5275576824101</v>
      </c>
      <c r="AL65" s="172">
        <f t="shared" si="28"/>
        <v>15305.847873552873</v>
      </c>
      <c r="AM65" s="172" t="e">
        <f t="shared" si="28"/>
        <v>#DIV/0!</v>
      </c>
      <c r="AN65" s="172" t="e">
        <f t="shared" si="28"/>
        <v>#DIV/0!</v>
      </c>
      <c r="AO65" s="172" t="e">
        <f t="shared" si="28"/>
        <v>#DIV/0!</v>
      </c>
      <c r="AP65" s="172" t="e">
        <f t="shared" si="28"/>
        <v>#DIV/0!</v>
      </c>
      <c r="AQ65" s="172" t="e">
        <f t="shared" si="28"/>
        <v>#DIV/0!</v>
      </c>
      <c r="AR65" s="172" t="e">
        <f t="shared" si="28"/>
        <v>#DIV/0!</v>
      </c>
      <c r="AS65" s="172" t="e">
        <f t="shared" si="28"/>
        <v>#DIV/0!</v>
      </c>
      <c r="AT65" s="172" t="e">
        <f t="shared" si="28"/>
        <v>#DIV/0!</v>
      </c>
      <c r="AU65" s="172" t="e">
        <f t="shared" si="28"/>
        <v>#DIV/0!</v>
      </c>
      <c r="AV65" s="172" t="e">
        <f t="shared" si="28"/>
        <v>#DIV/0!</v>
      </c>
      <c r="AW65" s="172" t="e">
        <f t="shared" si="28"/>
        <v>#DIV/0!</v>
      </c>
      <c r="AX65" s="172" t="e">
        <f t="shared" si="28"/>
        <v>#DIV/0!</v>
      </c>
      <c r="AY65" s="172" t="e">
        <f t="shared" si="28"/>
        <v>#DIV/0!</v>
      </c>
      <c r="AZ65" s="172" t="e">
        <f t="shared" si="28"/>
        <v>#DIV/0!</v>
      </c>
      <c r="BA65" s="172" t="e">
        <f t="shared" si="28"/>
        <v>#DIV/0!</v>
      </c>
      <c r="BB65" s="172" t="e">
        <f t="shared" si="28"/>
        <v>#DIV/0!</v>
      </c>
      <c r="BC65" s="172" t="e">
        <f t="shared" si="28"/>
        <v>#DIV/0!</v>
      </c>
      <c r="BD65" s="172" t="e">
        <f t="shared" si="28"/>
        <v>#DIV/0!</v>
      </c>
      <c r="BE65" s="172" t="e">
        <f t="shared" si="28"/>
        <v>#DIV/0!</v>
      </c>
      <c r="BF65" s="172" t="e">
        <f t="shared" si="28"/>
        <v>#DIV/0!</v>
      </c>
      <c r="BG65" s="172" t="e">
        <f t="shared" si="28"/>
        <v>#DIV/0!</v>
      </c>
      <c r="BH65" s="172" t="e">
        <f t="shared" si="28"/>
        <v>#DIV/0!</v>
      </c>
      <c r="BI65" s="172" t="e">
        <f t="shared" si="28"/>
        <v>#DIV/0!</v>
      </c>
      <c r="BJ65" s="172" t="e">
        <f t="shared" si="28"/>
        <v>#DIV/0!</v>
      </c>
      <c r="BK65" s="172" t="e">
        <f t="shared" si="28"/>
        <v>#DIV/0!</v>
      </c>
      <c r="BL65" s="172" t="e">
        <f t="shared" si="28"/>
        <v>#DIV/0!</v>
      </c>
      <c r="BM65" s="172" t="e">
        <f t="shared" si="28"/>
        <v>#DIV/0!</v>
      </c>
      <c r="BN65" s="172" t="e">
        <f t="shared" si="28"/>
        <v>#DIV/0!</v>
      </c>
      <c r="BO65" s="172" t="e">
        <f t="shared" si="28"/>
        <v>#DIV/0!</v>
      </c>
      <c r="BP65" s="172" t="e">
        <f t="shared" si="28"/>
        <v>#DIV/0!</v>
      </c>
      <c r="BQ65" s="172" t="e">
        <f t="shared" si="28"/>
        <v>#DIV/0!</v>
      </c>
      <c r="BR65" s="172" t="e">
        <f t="shared" ref="BR65:CK65" si="29">BR63/(BR64+BV64)*2</f>
        <v>#DIV/0!</v>
      </c>
      <c r="BS65" s="172" t="e">
        <f t="shared" si="29"/>
        <v>#DIV/0!</v>
      </c>
      <c r="BT65" s="172" t="e">
        <f t="shared" si="29"/>
        <v>#DIV/0!</v>
      </c>
      <c r="BU65" s="172" t="e">
        <f t="shared" si="29"/>
        <v>#DIV/0!</v>
      </c>
      <c r="BV65" s="172" t="e">
        <f t="shared" si="29"/>
        <v>#DIV/0!</v>
      </c>
      <c r="BW65" s="172" t="e">
        <f t="shared" si="29"/>
        <v>#DIV/0!</v>
      </c>
      <c r="BX65" s="172" t="e">
        <f t="shared" si="29"/>
        <v>#DIV/0!</v>
      </c>
      <c r="BY65" s="172" t="e">
        <f t="shared" si="29"/>
        <v>#DIV/0!</v>
      </c>
      <c r="BZ65" s="172" t="e">
        <f t="shared" si="29"/>
        <v>#DIV/0!</v>
      </c>
      <c r="CA65" s="172" t="e">
        <f t="shared" si="29"/>
        <v>#DIV/0!</v>
      </c>
      <c r="CB65" s="172" t="e">
        <f t="shared" si="29"/>
        <v>#DIV/0!</v>
      </c>
      <c r="CC65" s="172" t="e">
        <f t="shared" si="29"/>
        <v>#DIV/0!</v>
      </c>
      <c r="CD65" s="172" t="e">
        <f t="shared" si="29"/>
        <v>#DIV/0!</v>
      </c>
      <c r="CE65" s="172" t="e">
        <f t="shared" si="29"/>
        <v>#DIV/0!</v>
      </c>
      <c r="CF65" s="172" t="e">
        <f t="shared" si="29"/>
        <v>#DIV/0!</v>
      </c>
      <c r="CG65" s="172" t="e">
        <f t="shared" si="29"/>
        <v>#DIV/0!</v>
      </c>
      <c r="CH65" s="172" t="e">
        <f t="shared" si="29"/>
        <v>#DIV/0!</v>
      </c>
      <c r="CI65" s="172" t="e">
        <f t="shared" si="29"/>
        <v>#DIV/0!</v>
      </c>
      <c r="CJ65" s="172" t="e">
        <f t="shared" si="29"/>
        <v>#DIV/0!</v>
      </c>
      <c r="CK65" s="172" t="e">
        <f t="shared" si="29"/>
        <v>#DIV/0!</v>
      </c>
    </row>
    <row r="66" spans="1:89" s="83" customFormat="1">
      <c r="A66" s="163" t="s">
        <v>479</v>
      </c>
      <c r="E66" s="83">
        <f>E62/E65</f>
        <v>-33.875115041371657</v>
      </c>
      <c r="F66" s="83">
        <f t="shared" ref="F66:BQ66" si="30">F62/F65</f>
        <v>-35.501652189791002</v>
      </c>
      <c r="G66" s="83">
        <f t="shared" si="30"/>
        <v>-27.332274490284956</v>
      </c>
      <c r="H66" s="83">
        <f t="shared" si="30"/>
        <v>-44.86051355160901</v>
      </c>
      <c r="I66" s="83">
        <f t="shared" si="30"/>
        <v>-5.4518332448278111</v>
      </c>
      <c r="J66" s="83">
        <f t="shared" si="30"/>
        <v>-15.628431107342207</v>
      </c>
      <c r="K66" s="83">
        <f t="shared" si="30"/>
        <v>-11.724461882313078</v>
      </c>
      <c r="L66" s="83">
        <f t="shared" si="30"/>
        <v>-19.618502276085923</v>
      </c>
      <c r="M66" s="83">
        <f t="shared" si="30"/>
        <v>-2.6637086772662686</v>
      </c>
      <c r="N66" s="83">
        <f t="shared" si="30"/>
        <v>-6.8091683195434483</v>
      </c>
      <c r="O66" s="83">
        <f t="shared" si="30"/>
        <v>-13.487639933276624</v>
      </c>
      <c r="P66" s="83">
        <f t="shared" si="30"/>
        <v>-42.302708858897596</v>
      </c>
      <c r="Q66" s="83">
        <f t="shared" si="30"/>
        <v>-2.4422034365680862</v>
      </c>
      <c r="R66" s="83">
        <f t="shared" si="30"/>
        <v>-5.7488249948302581</v>
      </c>
      <c r="S66" s="83">
        <f t="shared" si="30"/>
        <v>-14.43407799830527</v>
      </c>
      <c r="T66" s="83">
        <f t="shared" si="30"/>
        <v>-67.478378800996097</v>
      </c>
      <c r="U66" s="83">
        <f t="shared" si="30"/>
        <v>-2.9354582550262482</v>
      </c>
      <c r="V66" s="83">
        <f t="shared" si="30"/>
        <v>-5.9439031037444359</v>
      </c>
      <c r="W66" s="83">
        <f t="shared" si="30"/>
        <v>-15.483319514033251</v>
      </c>
      <c r="X66" s="83">
        <f t="shared" si="30"/>
        <v>-71.098138048534352</v>
      </c>
      <c r="Y66" s="83">
        <f t="shared" si="30"/>
        <v>-2.6178054189864151</v>
      </c>
      <c r="Z66" s="83">
        <f t="shared" si="30"/>
        <v>-6.0556748773065623</v>
      </c>
      <c r="AA66" s="83">
        <f t="shared" si="30"/>
        <v>-12.508227119114292</v>
      </c>
      <c r="AB66" s="83">
        <f t="shared" si="30"/>
        <v>-55.893674697027556</v>
      </c>
      <c r="AC66" s="83">
        <f t="shared" si="30"/>
        <v>-1.3712182650353852</v>
      </c>
      <c r="AD66" s="83">
        <f t="shared" si="30"/>
        <v>-4.6722054156872144</v>
      </c>
      <c r="AE66" s="83">
        <f t="shared" si="30"/>
        <v>-15.060422633045867</v>
      </c>
      <c r="AF66" s="83">
        <f t="shared" si="30"/>
        <v>-54.471219671736634</v>
      </c>
      <c r="AG66" s="83">
        <f t="shared" si="30"/>
        <v>-0.98066742128762863</v>
      </c>
      <c r="AH66" s="83">
        <f t="shared" si="30"/>
        <v>-0.93686777530171472</v>
      </c>
      <c r="AI66" s="83">
        <f t="shared" si="30"/>
        <v>-4.6151260427483267</v>
      </c>
      <c r="AJ66" s="83">
        <f t="shared" si="30"/>
        <v>-4.5837775871017801</v>
      </c>
      <c r="AK66" s="83">
        <f t="shared" si="30"/>
        <v>0.13965798788962069</v>
      </c>
      <c r="AL66" s="83">
        <f t="shared" si="30"/>
        <v>2.3847094457974269E-2</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c r="A67" s="162" t="s">
        <v>480</v>
      </c>
      <c r="E67" s="76">
        <f>股权价值增加表!E5</f>
        <v>1113022779.3699999</v>
      </c>
      <c r="F67" s="76">
        <f>股权价值增加表!F5</f>
        <v>785745637.04999995</v>
      </c>
      <c r="G67" s="76">
        <f>股权价值增加表!G5</f>
        <v>506383339.85000002</v>
      </c>
      <c r="H67" s="76">
        <f>股权价值增加表!H5</f>
        <v>258799770.08000001</v>
      </c>
      <c r="I67" s="76">
        <f>股权价值增加表!I5</f>
        <v>1014187220.09</v>
      </c>
      <c r="J67" s="76">
        <f>股权价值增加表!J5</f>
        <v>666183203.38999999</v>
      </c>
      <c r="K67" s="76">
        <f>股权价值增加表!K5</f>
        <v>427484436.87</v>
      </c>
      <c r="L67" s="76">
        <f>股权价值增加表!L5</f>
        <v>218201817.16999999</v>
      </c>
      <c r="M67" s="76">
        <f>股权价值增加表!M5</f>
        <v>582067363.26999998</v>
      </c>
      <c r="N67" s="76">
        <f>股权价值增加表!N5</f>
        <v>320612969.88</v>
      </c>
      <c r="O67" s="76">
        <f>股权价值增加表!O5</f>
        <v>155381958.02000001</v>
      </c>
      <c r="P67" s="76">
        <f>股权价值增加表!P5</f>
        <v>75829869.879999995</v>
      </c>
      <c r="Q67" s="76">
        <f>股权价值增加表!Q5</f>
        <v>306886789.69</v>
      </c>
      <c r="R67" s="76">
        <f>股权价值增加表!R5</f>
        <v>186123061.5</v>
      </c>
      <c r="S67" s="76">
        <f>股权价值增加表!S5</f>
        <v>107594800.64</v>
      </c>
      <c r="T67" s="76">
        <f>股权价值增加表!T5</f>
        <v>45828304.390000001</v>
      </c>
      <c r="U67" s="76">
        <f>股权价值增加表!U5</f>
        <v>198128917.91</v>
      </c>
      <c r="V67" s="76">
        <f>股权价值增加表!V5</f>
        <v>125262197.26000001</v>
      </c>
      <c r="W67" s="76">
        <f>股权价值增加表!W5</f>
        <v>75250820.340000004</v>
      </c>
      <c r="X67" s="76">
        <f>股权价值增加表!X5</f>
        <v>34456897.469999999</v>
      </c>
      <c r="Y67" s="76">
        <f>股权价值增加表!Y5</f>
        <v>177879156.28</v>
      </c>
      <c r="Z67" s="76">
        <f>股权价值增加表!Z5</f>
        <v>124491361.02</v>
      </c>
      <c r="AA67" s="76">
        <f>股权价值增加表!AA5</f>
        <v>69779077.959999993</v>
      </c>
      <c r="AB67" s="76">
        <f>股权价值增加表!AB5</f>
        <v>28135019.690000001</v>
      </c>
      <c r="AC67" s="76">
        <f>股权价值增加表!AC5</f>
        <v>125278040.84</v>
      </c>
      <c r="AD67" s="76">
        <f>股权价值增加表!AD5</f>
        <v>86553076.450000003</v>
      </c>
      <c r="AE67" s="76">
        <f>股权价值增加表!AE5</f>
        <v>50513051.979999997</v>
      </c>
      <c r="AF67" s="76">
        <f>股权价值增加表!AF5</f>
        <v>20455728.43</v>
      </c>
      <c r="AG67" s="76">
        <f>股权价值增加表!AG5</f>
        <v>105488846.31999999</v>
      </c>
      <c r="AH67" s="76">
        <f>股权价值增加表!AH5</f>
        <v>75060651.689999998</v>
      </c>
      <c r="AI67" s="76">
        <f>股权价值增加表!AI5</f>
        <v>43212956.5</v>
      </c>
      <c r="AJ67" s="76">
        <f>股权价值增加表!AJ5</f>
        <v>17540412.359999999</v>
      </c>
      <c r="AK67" s="76">
        <f>股权价值增加表!AK5</f>
        <v>82141466.530000001</v>
      </c>
      <c r="AL67" s="76">
        <f>股权价值增加表!AL5</f>
        <v>53941265.390000001</v>
      </c>
      <c r="AM67" s="76">
        <f>股权价值增加表!AM5</f>
        <v>46805683.710000001</v>
      </c>
      <c r="AN67" s="76">
        <f>股权价值增加表!AN5</f>
        <v>26493351.870000001</v>
      </c>
      <c r="AO67" s="76">
        <f>股权价值增加表!AO5</f>
        <v>0</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c r="A68" s="162" t="s">
        <v>481</v>
      </c>
      <c r="E68" s="76">
        <f>资产资本表!E26</f>
        <v>4169614.71</v>
      </c>
      <c r="F68" s="76">
        <f>资产资本表!F26</f>
        <v>5373896.0300000003</v>
      </c>
      <c r="G68" s="76">
        <f>资产资本表!G26</f>
        <v>5368214.63</v>
      </c>
      <c r="H68" s="76">
        <f>资产资本表!H26</f>
        <v>10421690.699999999</v>
      </c>
      <c r="I68" s="76">
        <f>资产资本表!I26</f>
        <v>4680536.3</v>
      </c>
      <c r="J68" s="76">
        <f>资产资本表!J26</f>
        <v>37395117.25</v>
      </c>
      <c r="K68" s="76">
        <f>资产资本表!K26</f>
        <v>5306042.09</v>
      </c>
      <c r="L68" s="76">
        <f>资产资本表!L26</f>
        <v>2884925.72</v>
      </c>
      <c r="M68" s="76">
        <f>资产资本表!M26</f>
        <v>2985237.71</v>
      </c>
      <c r="N68" s="76">
        <f>资产资本表!N26</f>
        <v>8263702.0499999998</v>
      </c>
      <c r="O68" s="76">
        <f>资产资本表!O26</f>
        <v>2955300.02</v>
      </c>
      <c r="P68" s="76">
        <f>资产资本表!P26</f>
        <v>2153834.34</v>
      </c>
      <c r="Q68" s="76">
        <f>资产资本表!Q26</f>
        <v>1847490.25</v>
      </c>
      <c r="R68" s="76">
        <f>资产资本表!R26</f>
        <v>1455400.83</v>
      </c>
      <c r="S68" s="76">
        <f>资产资本表!S26</f>
        <v>1618928.95</v>
      </c>
      <c r="T68" s="76">
        <f>资产资本表!T26</f>
        <v>1154911.21</v>
      </c>
      <c r="U68" s="76">
        <f>资产资本表!U26</f>
        <v>1232258.72</v>
      </c>
      <c r="V68" s="76">
        <f>资产资本表!V26</f>
        <v>957711.41</v>
      </c>
      <c r="W68" s="76">
        <f>资产资本表!W26</f>
        <v>961739.34</v>
      </c>
      <c r="X68" s="76">
        <f>资产资本表!X26</f>
        <v>1302530.72</v>
      </c>
      <c r="Y68" s="76">
        <f>资产资本表!Y26</f>
        <v>1293299.8</v>
      </c>
      <c r="Z68" s="76">
        <f>资产资本表!Z26</f>
        <v>1794829.29</v>
      </c>
      <c r="AA68" s="76">
        <f>资产资本表!AA26</f>
        <v>1758461.67</v>
      </c>
      <c r="AB68" s="76">
        <f>资产资本表!AB26</f>
        <v>477209.58</v>
      </c>
      <c r="AC68" s="76">
        <f>资产资本表!AC26</f>
        <v>476771.14</v>
      </c>
      <c r="AD68" s="76">
        <f>资产资本表!AD26</f>
        <v>576552.55000000005</v>
      </c>
      <c r="AE68" s="76">
        <f>资产资本表!AE26</f>
        <v>545425.16</v>
      </c>
      <c r="AF68" s="76">
        <f>资产资本表!AF26</f>
        <v>472635.14</v>
      </c>
      <c r="AG68" s="76">
        <f>资产资本表!AG26</f>
        <v>532234.68999999994</v>
      </c>
      <c r="AH68" s="76">
        <f>资产资本表!AH26</f>
        <v>431903.31</v>
      </c>
      <c r="AI68" s="76">
        <f>资产资本表!AI26</f>
        <v>383914.65</v>
      </c>
      <c r="AJ68" s="76">
        <f>资产资本表!AJ26</f>
        <v>390446.37</v>
      </c>
      <c r="AK68" s="76">
        <f>资产资本表!AK26</f>
        <v>366133.75</v>
      </c>
      <c r="AL68" s="76">
        <f>资产资本表!AL26</f>
        <v>223331.8</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72" customFormat="1">
      <c r="A69" s="171" t="s">
        <v>482</v>
      </c>
      <c r="E69" s="172">
        <f>E67/(E68+I68)*2</f>
        <v>251.52627974649664</v>
      </c>
      <c r="F69" s="172">
        <f t="shared" ref="F69:BQ69" si="32">F67/(F68+J68)*2</f>
        <v>36.743687861390846</v>
      </c>
      <c r="G69" s="172">
        <f t="shared" si="32"/>
        <v>94.879363150636323</v>
      </c>
      <c r="H69" s="172">
        <f t="shared" si="32"/>
        <v>38.897907914595166</v>
      </c>
      <c r="I69" s="172">
        <f t="shared" si="32"/>
        <v>264.60138761382558</v>
      </c>
      <c r="J69" s="172">
        <f t="shared" si="32"/>
        <v>29.180921171564329</v>
      </c>
      <c r="K69" s="172">
        <f t="shared" si="32"/>
        <v>103.49031214977732</v>
      </c>
      <c r="L69" s="172">
        <f t="shared" si="32"/>
        <v>86.609330300200867</v>
      </c>
      <c r="M69" s="172">
        <f t="shared" si="32"/>
        <v>240.88563150573034</v>
      </c>
      <c r="N69" s="172">
        <f t="shared" si="32"/>
        <v>65.975836214216514</v>
      </c>
      <c r="O69" s="172">
        <f t="shared" si="32"/>
        <v>67.937988692332567</v>
      </c>
      <c r="P69" s="172">
        <f t="shared" si="32"/>
        <v>45.836023794576768</v>
      </c>
      <c r="Q69" s="172">
        <f t="shared" si="32"/>
        <v>199.29337921980053</v>
      </c>
      <c r="R69" s="172">
        <f t="shared" si="32"/>
        <v>154.25976331710123</v>
      </c>
      <c r="S69" s="172">
        <f t="shared" si="32"/>
        <v>83.385223166360518</v>
      </c>
      <c r="T69" s="172">
        <f t="shared" si="32"/>
        <v>37.297568524844046</v>
      </c>
      <c r="U69" s="172">
        <f t="shared" si="32"/>
        <v>156.89909090683037</v>
      </c>
      <c r="V69" s="172">
        <f t="shared" si="32"/>
        <v>91.015691255718764</v>
      </c>
      <c r="W69" s="172">
        <f t="shared" si="32"/>
        <v>55.327396808811571</v>
      </c>
      <c r="X69" s="172">
        <f t="shared" si="32"/>
        <v>38.721264523818448</v>
      </c>
      <c r="Y69" s="172">
        <f t="shared" si="32"/>
        <v>200.98534161574338</v>
      </c>
      <c r="Z69" s="172">
        <f t="shared" si="32"/>
        <v>104.99478314297963</v>
      </c>
      <c r="AA69" s="172">
        <f t="shared" si="32"/>
        <v>60.575091668022594</v>
      </c>
      <c r="AB69" s="172">
        <f t="shared" si="32"/>
        <v>59.241303546962925</v>
      </c>
      <c r="AC69" s="172">
        <f t="shared" si="32"/>
        <v>248.31975617028894</v>
      </c>
      <c r="AD69" s="172">
        <f t="shared" si="32"/>
        <v>171.65466508370528</v>
      </c>
      <c r="AE69" s="172">
        <f t="shared" si="32"/>
        <v>108.70738869994172</v>
      </c>
      <c r="AF69" s="172">
        <f t="shared" si="32"/>
        <v>47.401614315662954</v>
      </c>
      <c r="AG69" s="172">
        <f t="shared" si="32"/>
        <v>234.84539666153009</v>
      </c>
      <c r="AH69" s="172">
        <f t="shared" si="32"/>
        <v>229.11059112812194</v>
      </c>
      <c r="AI69" s="172">
        <f t="shared" si="32"/>
        <v>225.11751765659372</v>
      </c>
      <c r="AJ69" s="172">
        <f t="shared" si="32"/>
        <v>89.84799812583735</v>
      </c>
      <c r="AK69" s="172">
        <f t="shared" si="32"/>
        <v>448.69650246665327</v>
      </c>
      <c r="AL69" s="172">
        <f t="shared" si="32"/>
        <v>483.05942449754133</v>
      </c>
      <c r="AM69" s="172" t="e">
        <f t="shared" si="32"/>
        <v>#DIV/0!</v>
      </c>
      <c r="AN69" s="172" t="e">
        <f t="shared" si="32"/>
        <v>#DIV/0!</v>
      </c>
      <c r="AO69" s="172" t="e">
        <f t="shared" si="32"/>
        <v>#DIV/0!</v>
      </c>
      <c r="AP69" s="172" t="e">
        <f t="shared" si="32"/>
        <v>#DIV/0!</v>
      </c>
      <c r="AQ69" s="172" t="e">
        <f t="shared" si="32"/>
        <v>#DIV/0!</v>
      </c>
      <c r="AR69" s="172" t="e">
        <f t="shared" si="32"/>
        <v>#DIV/0!</v>
      </c>
      <c r="AS69" s="172" t="e">
        <f t="shared" si="32"/>
        <v>#DIV/0!</v>
      </c>
      <c r="AT69" s="172" t="e">
        <f t="shared" si="32"/>
        <v>#DIV/0!</v>
      </c>
      <c r="AU69" s="172" t="e">
        <f t="shared" si="32"/>
        <v>#DIV/0!</v>
      </c>
      <c r="AV69" s="172" t="e">
        <f t="shared" si="32"/>
        <v>#DIV/0!</v>
      </c>
      <c r="AW69" s="172" t="e">
        <f t="shared" si="32"/>
        <v>#DIV/0!</v>
      </c>
      <c r="AX69" s="172" t="e">
        <f t="shared" si="32"/>
        <v>#DIV/0!</v>
      </c>
      <c r="AY69" s="172" t="e">
        <f t="shared" si="32"/>
        <v>#DIV/0!</v>
      </c>
      <c r="AZ69" s="172" t="e">
        <f t="shared" si="32"/>
        <v>#DIV/0!</v>
      </c>
      <c r="BA69" s="172" t="e">
        <f t="shared" si="32"/>
        <v>#DIV/0!</v>
      </c>
      <c r="BB69" s="172" t="e">
        <f t="shared" si="32"/>
        <v>#DIV/0!</v>
      </c>
      <c r="BC69" s="172" t="e">
        <f t="shared" si="32"/>
        <v>#DIV/0!</v>
      </c>
      <c r="BD69" s="172" t="e">
        <f t="shared" si="32"/>
        <v>#DIV/0!</v>
      </c>
      <c r="BE69" s="172" t="e">
        <f t="shared" si="32"/>
        <v>#DIV/0!</v>
      </c>
      <c r="BF69" s="172" t="e">
        <f t="shared" si="32"/>
        <v>#DIV/0!</v>
      </c>
      <c r="BG69" s="172" t="e">
        <f t="shared" si="32"/>
        <v>#DIV/0!</v>
      </c>
      <c r="BH69" s="172" t="e">
        <f t="shared" si="32"/>
        <v>#DIV/0!</v>
      </c>
      <c r="BI69" s="172" t="e">
        <f t="shared" si="32"/>
        <v>#DIV/0!</v>
      </c>
      <c r="BJ69" s="172" t="e">
        <f t="shared" si="32"/>
        <v>#DIV/0!</v>
      </c>
      <c r="BK69" s="172" t="e">
        <f t="shared" si="32"/>
        <v>#DIV/0!</v>
      </c>
      <c r="BL69" s="172" t="e">
        <f t="shared" si="32"/>
        <v>#DIV/0!</v>
      </c>
      <c r="BM69" s="172" t="e">
        <f t="shared" si="32"/>
        <v>#DIV/0!</v>
      </c>
      <c r="BN69" s="172" t="e">
        <f t="shared" si="32"/>
        <v>#DIV/0!</v>
      </c>
      <c r="BO69" s="172" t="e">
        <f t="shared" si="32"/>
        <v>#DIV/0!</v>
      </c>
      <c r="BP69" s="172" t="e">
        <f t="shared" si="32"/>
        <v>#DIV/0!</v>
      </c>
      <c r="BQ69" s="172" t="e">
        <f t="shared" si="32"/>
        <v>#DIV/0!</v>
      </c>
      <c r="BR69" s="172" t="e">
        <f t="shared" ref="BR69:CJ69" si="33">BR67/(BR68+BV68)*2</f>
        <v>#DIV/0!</v>
      </c>
      <c r="BS69" s="172" t="e">
        <f t="shared" si="33"/>
        <v>#DIV/0!</v>
      </c>
      <c r="BT69" s="172" t="e">
        <f t="shared" si="33"/>
        <v>#DIV/0!</v>
      </c>
      <c r="BU69" s="172" t="e">
        <f t="shared" si="33"/>
        <v>#DIV/0!</v>
      </c>
      <c r="BV69" s="172" t="e">
        <f t="shared" si="33"/>
        <v>#DIV/0!</v>
      </c>
      <c r="BW69" s="172" t="e">
        <f t="shared" si="33"/>
        <v>#DIV/0!</v>
      </c>
      <c r="BX69" s="172" t="e">
        <f t="shared" si="33"/>
        <v>#DIV/0!</v>
      </c>
      <c r="BY69" s="172" t="e">
        <f t="shared" si="33"/>
        <v>#DIV/0!</v>
      </c>
      <c r="BZ69" s="172" t="e">
        <f t="shared" si="33"/>
        <v>#DIV/0!</v>
      </c>
      <c r="CA69" s="172" t="e">
        <f t="shared" si="33"/>
        <v>#DIV/0!</v>
      </c>
      <c r="CB69" s="172" t="e">
        <f t="shared" si="33"/>
        <v>#DIV/0!</v>
      </c>
      <c r="CC69" s="172" t="e">
        <f t="shared" si="33"/>
        <v>#DIV/0!</v>
      </c>
      <c r="CD69" s="172" t="e">
        <f t="shared" si="33"/>
        <v>#DIV/0!</v>
      </c>
      <c r="CE69" s="172" t="e">
        <f t="shared" si="33"/>
        <v>#DIV/0!</v>
      </c>
      <c r="CF69" s="172" t="e">
        <f t="shared" si="33"/>
        <v>#DIV/0!</v>
      </c>
      <c r="CG69" s="172" t="e">
        <f t="shared" si="33"/>
        <v>#DIV/0!</v>
      </c>
      <c r="CH69" s="172" t="e">
        <f t="shared" si="33"/>
        <v>#DIV/0!</v>
      </c>
      <c r="CI69" s="172" t="e">
        <f t="shared" si="33"/>
        <v>#DIV/0!</v>
      </c>
      <c r="CJ69" s="172" t="e">
        <f t="shared" si="33"/>
        <v>#DIV/0!</v>
      </c>
    </row>
    <row r="70" spans="1:89" s="83" customFormat="1">
      <c r="A70" s="163" t="s">
        <v>483</v>
      </c>
      <c r="E70" s="83">
        <f>E62/E69</f>
        <v>1.4511406138868232</v>
      </c>
      <c r="F70" s="83">
        <f t="shared" ref="F70:BQ70" si="34">F62/F69</f>
        <v>9.9336789866302713</v>
      </c>
      <c r="G70" s="83">
        <f t="shared" si="34"/>
        <v>3.8469904084463922</v>
      </c>
      <c r="H70" s="83">
        <f t="shared" si="34"/>
        <v>9.3835380761710763</v>
      </c>
      <c r="I70" s="83">
        <f t="shared" si="34"/>
        <v>1.3794334311379421</v>
      </c>
      <c r="J70" s="83">
        <f t="shared" si="34"/>
        <v>12.508172646574238</v>
      </c>
      <c r="K70" s="83">
        <f t="shared" si="34"/>
        <v>3.5269001746922006</v>
      </c>
      <c r="L70" s="83">
        <f t="shared" si="34"/>
        <v>4.2143265481311944</v>
      </c>
      <c r="M70" s="83">
        <f t="shared" si="34"/>
        <v>1.515241891840764</v>
      </c>
      <c r="N70" s="83">
        <f t="shared" si="34"/>
        <v>5.532328515168552</v>
      </c>
      <c r="O70" s="83">
        <f t="shared" si="34"/>
        <v>5.3725464504543634</v>
      </c>
      <c r="P70" s="83">
        <f t="shared" si="34"/>
        <v>7.9631689178760334</v>
      </c>
      <c r="Q70" s="83">
        <f t="shared" si="34"/>
        <v>1.8314707765451743</v>
      </c>
      <c r="R70" s="83">
        <f t="shared" si="34"/>
        <v>2.3661387269841359</v>
      </c>
      <c r="S70" s="83">
        <f t="shared" si="34"/>
        <v>4.3772743675674333</v>
      </c>
      <c r="T70" s="83">
        <f t="shared" si="34"/>
        <v>9.7861607186772019</v>
      </c>
      <c r="U70" s="83">
        <f t="shared" si="34"/>
        <v>2.3263359774133034</v>
      </c>
      <c r="V70" s="83">
        <f t="shared" si="34"/>
        <v>4.0102975098490621</v>
      </c>
      <c r="W70" s="83">
        <f t="shared" si="34"/>
        <v>6.597093321800191</v>
      </c>
      <c r="X70" s="83">
        <f t="shared" si="34"/>
        <v>9.4263450455105637</v>
      </c>
      <c r="Y70" s="83">
        <f t="shared" si="34"/>
        <v>1.816052837812572</v>
      </c>
      <c r="Z70" s="83">
        <f t="shared" si="34"/>
        <v>3.4763631970452367</v>
      </c>
      <c r="AA70" s="83">
        <f t="shared" si="34"/>
        <v>6.0255789954121086</v>
      </c>
      <c r="AB70" s="83">
        <f t="shared" si="34"/>
        <v>6.161241872583882</v>
      </c>
      <c r="AC70" s="83">
        <f t="shared" si="34"/>
        <v>1.4698790206192691</v>
      </c>
      <c r="AD70" s="83">
        <f t="shared" si="34"/>
        <v>2.1263622507550974</v>
      </c>
      <c r="AE70" s="83">
        <f t="shared" si="34"/>
        <v>3.3576374556055884</v>
      </c>
      <c r="AF70" s="83">
        <f t="shared" si="34"/>
        <v>7.7001596943375148</v>
      </c>
      <c r="AG70" s="83">
        <f t="shared" si="34"/>
        <v>1.5542139858336448</v>
      </c>
      <c r="AH70" s="83">
        <f t="shared" si="34"/>
        <v>1.5931170977420539</v>
      </c>
      <c r="AI70" s="83">
        <f t="shared" si="34"/>
        <v>1.6213753767345218</v>
      </c>
      <c r="AJ70" s="83">
        <f t="shared" si="34"/>
        <v>4.0624166104268262</v>
      </c>
      <c r="AK70" s="83">
        <f t="shared" si="34"/>
        <v>0.81346745070099247</v>
      </c>
      <c r="AL70" s="83">
        <f t="shared" si="34"/>
        <v>0.75560061866023642</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c r="A71" s="162" t="s">
        <v>484</v>
      </c>
      <c r="E71" s="76">
        <f>资产资本表!E35+资产资本表!E36-资产资本表!E24</f>
        <v>165012431.78999999</v>
      </c>
      <c r="F71" s="76">
        <f>资产资本表!F35+资产资本表!F36-资产资本表!F24</f>
        <v>128025960.14</v>
      </c>
      <c r="G71" s="76">
        <f>资产资本表!G35+资产资本表!G36-资产资本表!G24</f>
        <v>137837043.31</v>
      </c>
      <c r="H71" s="76">
        <f>资产资本表!H35+资产资本表!H36-资产资本表!H24</f>
        <v>170462540.18000001</v>
      </c>
      <c r="I71" s="76">
        <f>资产资本表!I35+资产资本表!I36-资产资本表!I24</f>
        <v>193011125.42000002</v>
      </c>
      <c r="J71" s="76">
        <f>资产资本表!J35+资产资本表!J36-资产资本表!J24</f>
        <v>208779539.5</v>
      </c>
      <c r="K71" s="76">
        <f>资产资本表!K35+资产资本表!K36-资产资本表!K24</f>
        <v>222630968.75</v>
      </c>
      <c r="L71" s="76">
        <f>资产资本表!L35+资产资本表!L36-资产资本表!L24</f>
        <v>146703641.01999998</v>
      </c>
      <c r="M71" s="76">
        <f>资产资本表!M35+资产资本表!M36-资产资本表!M24</f>
        <v>181033662.33000001</v>
      </c>
      <c r="N71" s="76">
        <f>资产资本表!N35+资产资本表!N36-资产资本表!N24</f>
        <v>181365704.38999999</v>
      </c>
      <c r="O71" s="76">
        <f>资产资本表!O35+资产资本表!O36-资产资本表!O24</f>
        <v>168991652.53</v>
      </c>
      <c r="P71" s="76">
        <f>资产资本表!P35+资产资本表!P36-资产资本表!P24</f>
        <v>187670062.36000001</v>
      </c>
      <c r="Q71" s="76">
        <f>资产资本表!Q35+资产资本表!Q36-资产资本表!Q24</f>
        <v>250297976.61000001</v>
      </c>
      <c r="R71" s="76">
        <f>资产资本表!R35+资产资本表!R36-资产资本表!R24</f>
        <v>221771153.56</v>
      </c>
      <c r="S71" s="76">
        <f>资产资本表!S35+资产资本表!S36-资产资本表!S24</f>
        <v>228979732.49000001</v>
      </c>
      <c r="T71" s="76">
        <f>资产资本表!T35+资产资本表!T36-资产资本表!T24</f>
        <v>7520056.3400000036</v>
      </c>
      <c r="U71" s="76">
        <f>资产资本表!U35+资产资本表!U36-资产资本表!U24</f>
        <v>84103238.030000001</v>
      </c>
      <c r="V71" s="76">
        <f>资产资本表!V35+资产资本表!V36-资产资本表!V24</f>
        <v>64647863.819999993</v>
      </c>
      <c r="W71" s="76">
        <f>资产资本表!W35+资产资本表!W36-资产资本表!W24</f>
        <v>-12932377.709999993</v>
      </c>
      <c r="X71" s="76">
        <f>资产资本表!X35+资产资本表!X36-资产资本表!X24</f>
        <v>-512497.03999999166</v>
      </c>
      <c r="Y71" s="76">
        <f>资产资本表!Y35+资产资本表!Y36-资产资本表!Y24</f>
        <v>73355481.13000001</v>
      </c>
      <c r="Z71" s="76">
        <f>资产资本表!Z35+资产资本表!Z36-资产资本表!Z24</f>
        <v>69819565.770000011</v>
      </c>
      <c r="AA71" s="76">
        <f>资产资本表!AA35+资产资本表!AA36-资产资本表!AA24</f>
        <v>65329657.420000002</v>
      </c>
      <c r="AB71" s="76">
        <f>资产资本表!AB35+资产资本表!AB36-资产资本表!AB24</f>
        <v>-144522089</v>
      </c>
      <c r="AC71" s="76">
        <f>资产资本表!AC35+资产资本表!AC36-资产资本表!AC24</f>
        <v>-123898203.04000002</v>
      </c>
      <c r="AD71" s="76">
        <f>资产资本表!AD35+资产资本表!AD36-资产资本表!AD24</f>
        <v>-138556383.88999999</v>
      </c>
      <c r="AE71" s="76">
        <f>资产资本表!AE35+资产资本表!AE36-资产资本表!AE24</f>
        <v>45692827.359999999</v>
      </c>
      <c r="AF71" s="76">
        <f>资产资本表!AF35+资产资本表!AF36-资产资本表!AF24</f>
        <v>-8427030.3499999996</v>
      </c>
      <c r="AG71" s="76">
        <f>资产资本表!AG35+资产资本表!AG36-资产资本表!AG24</f>
        <v>18556472.889999997</v>
      </c>
      <c r="AH71" s="76">
        <f>资产资本表!AH35+资产资本表!AH36-资产资本表!AH24</f>
        <v>22642961.190000001</v>
      </c>
      <c r="AI71" s="76">
        <f>资产资本表!AI35+资产资本表!AI36-资产资本表!AI24</f>
        <v>22978357.890000001</v>
      </c>
      <c r="AJ71" s="76">
        <f>资产资本表!AJ35+资产资本表!AJ36-资产资本表!AJ24</f>
        <v>16231160.149999999</v>
      </c>
      <c r="AK71" s="76">
        <f>资产资本表!AK35+资产资本表!AK36-资产资本表!AK24</f>
        <v>37061900.759999998</v>
      </c>
      <c r="AL71" s="76">
        <f>资产资本表!AL35+资产资本表!AL36-资产资本表!AL24</f>
        <v>-33222968.57</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72" customFormat="1">
      <c r="A72" s="171" t="s">
        <v>485</v>
      </c>
      <c r="E72" s="172">
        <f>E67/(E71+I71)*2</f>
        <v>6.2175952221889821</v>
      </c>
      <c r="F72" s="172">
        <f t="shared" ref="F72:BQ72" si="36">F67/(F71+J71)*2</f>
        <v>4.6658717740052165</v>
      </c>
      <c r="G72" s="172">
        <f t="shared" si="36"/>
        <v>2.8095882181396576</v>
      </c>
      <c r="H72" s="172">
        <f t="shared" si="36"/>
        <v>1.6319506014218139</v>
      </c>
      <c r="I72" s="172">
        <f t="shared" si="36"/>
        <v>5.4228116701781257</v>
      </c>
      <c r="J72" s="172">
        <f t="shared" si="36"/>
        <v>3.4150522853885046</v>
      </c>
      <c r="K72" s="172">
        <f t="shared" si="36"/>
        <v>2.1831447604981928</v>
      </c>
      <c r="L72" s="172">
        <f t="shared" si="36"/>
        <v>1.3051374253675916</v>
      </c>
      <c r="M72" s="172">
        <f t="shared" si="36"/>
        <v>2.6989319155925302</v>
      </c>
      <c r="N72" s="172">
        <f t="shared" si="36"/>
        <v>1.5905912027511253</v>
      </c>
      <c r="O72" s="172">
        <f t="shared" si="36"/>
        <v>0.78087000155647535</v>
      </c>
      <c r="P72" s="172">
        <f t="shared" si="36"/>
        <v>0.77698472017989495</v>
      </c>
      <c r="Q72" s="172">
        <f t="shared" si="36"/>
        <v>1.8354406398934844</v>
      </c>
      <c r="R72" s="172">
        <f t="shared" si="36"/>
        <v>1.2996557505332504</v>
      </c>
      <c r="S72" s="172">
        <f t="shared" si="36"/>
        <v>0.99602978939097186</v>
      </c>
      <c r="T72" s="172">
        <f t="shared" si="36"/>
        <v>13.079676511620793</v>
      </c>
      <c r="U72" s="172">
        <f t="shared" si="36"/>
        <v>2.5165823647869683</v>
      </c>
      <c r="V72" s="172">
        <f t="shared" si="36"/>
        <v>1.863086066892669</v>
      </c>
      <c r="W72" s="172">
        <f t="shared" si="36"/>
        <v>2.8723178285775934</v>
      </c>
      <c r="X72" s="172">
        <f t="shared" si="36"/>
        <v>-0.47515421542964814</v>
      </c>
      <c r="Y72" s="172">
        <f t="shared" si="36"/>
        <v>-7.038764417822386</v>
      </c>
      <c r="Z72" s="172">
        <f t="shared" si="36"/>
        <v>-3.6222613855260031</v>
      </c>
      <c r="AA72" s="172">
        <f t="shared" si="36"/>
        <v>1.2570260537452906</v>
      </c>
      <c r="AB72" s="172">
        <f t="shared" si="36"/>
        <v>-0.36790038163760114</v>
      </c>
      <c r="AC72" s="172">
        <f t="shared" si="36"/>
        <v>-2.3785073714208402</v>
      </c>
      <c r="AD72" s="172">
        <f t="shared" si="36"/>
        <v>-1.4934090363979911</v>
      </c>
      <c r="AE72" s="172">
        <f t="shared" si="36"/>
        <v>1.4711571322412844</v>
      </c>
      <c r="AF72" s="172">
        <f t="shared" si="36"/>
        <v>5.2422829845808057</v>
      </c>
      <c r="AG72" s="172">
        <f t="shared" si="36"/>
        <v>3.7933092752344444</v>
      </c>
      <c r="AH72" s="172">
        <f t="shared" si="36"/>
        <v>-14.189149212105749</v>
      </c>
      <c r="AI72" s="172">
        <f t="shared" si="36"/>
        <v>3.7611875232220955</v>
      </c>
      <c r="AJ72" s="172">
        <f t="shared" si="36"/>
        <v>2.1613257706658757</v>
      </c>
      <c r="AK72" s="172">
        <f t="shared" si="36"/>
        <v>4.4326634546846169</v>
      </c>
      <c r="AL72" s="172">
        <f t="shared" si="36"/>
        <v>-3.2472273075987803</v>
      </c>
      <c r="AM72" s="172" t="e">
        <f t="shared" si="36"/>
        <v>#DIV/0!</v>
      </c>
      <c r="AN72" s="172" t="e">
        <f t="shared" si="36"/>
        <v>#DIV/0!</v>
      </c>
      <c r="AO72" s="172" t="e">
        <f t="shared" si="36"/>
        <v>#DIV/0!</v>
      </c>
      <c r="AP72" s="172" t="e">
        <f t="shared" si="36"/>
        <v>#DIV/0!</v>
      </c>
      <c r="AQ72" s="172" t="e">
        <f t="shared" si="36"/>
        <v>#DIV/0!</v>
      </c>
      <c r="AR72" s="172" t="e">
        <f t="shared" si="36"/>
        <v>#DIV/0!</v>
      </c>
      <c r="AS72" s="172" t="e">
        <f t="shared" si="36"/>
        <v>#DIV/0!</v>
      </c>
      <c r="AT72" s="172" t="e">
        <f t="shared" si="36"/>
        <v>#DIV/0!</v>
      </c>
      <c r="AU72" s="172" t="e">
        <f t="shared" si="36"/>
        <v>#DIV/0!</v>
      </c>
      <c r="AV72" s="172" t="e">
        <f t="shared" si="36"/>
        <v>#DIV/0!</v>
      </c>
      <c r="AW72" s="172" t="e">
        <f t="shared" si="36"/>
        <v>#DIV/0!</v>
      </c>
      <c r="AX72" s="172" t="e">
        <f t="shared" si="36"/>
        <v>#DIV/0!</v>
      </c>
      <c r="AY72" s="172" t="e">
        <f t="shared" si="36"/>
        <v>#DIV/0!</v>
      </c>
      <c r="AZ72" s="172" t="e">
        <f t="shared" si="36"/>
        <v>#DIV/0!</v>
      </c>
      <c r="BA72" s="172" t="e">
        <f t="shared" si="36"/>
        <v>#DIV/0!</v>
      </c>
      <c r="BB72" s="172" t="e">
        <f t="shared" si="36"/>
        <v>#DIV/0!</v>
      </c>
      <c r="BC72" s="172" t="e">
        <f t="shared" si="36"/>
        <v>#DIV/0!</v>
      </c>
      <c r="BD72" s="172" t="e">
        <f t="shared" si="36"/>
        <v>#DIV/0!</v>
      </c>
      <c r="BE72" s="172" t="e">
        <f t="shared" si="36"/>
        <v>#DIV/0!</v>
      </c>
      <c r="BF72" s="172" t="e">
        <f t="shared" si="36"/>
        <v>#DIV/0!</v>
      </c>
      <c r="BG72" s="172" t="e">
        <f t="shared" si="36"/>
        <v>#DIV/0!</v>
      </c>
      <c r="BH72" s="172" t="e">
        <f t="shared" si="36"/>
        <v>#DIV/0!</v>
      </c>
      <c r="BI72" s="172" t="e">
        <f t="shared" si="36"/>
        <v>#DIV/0!</v>
      </c>
      <c r="BJ72" s="172" t="e">
        <f t="shared" si="36"/>
        <v>#DIV/0!</v>
      </c>
      <c r="BK72" s="172" t="e">
        <f t="shared" si="36"/>
        <v>#DIV/0!</v>
      </c>
      <c r="BL72" s="172" t="e">
        <f t="shared" si="36"/>
        <v>#DIV/0!</v>
      </c>
      <c r="BM72" s="172" t="e">
        <f t="shared" si="36"/>
        <v>#DIV/0!</v>
      </c>
      <c r="BN72" s="172" t="e">
        <f t="shared" si="36"/>
        <v>#DIV/0!</v>
      </c>
      <c r="BO72" s="172" t="e">
        <f t="shared" si="36"/>
        <v>#DIV/0!</v>
      </c>
      <c r="BP72" s="172" t="e">
        <f t="shared" si="36"/>
        <v>#DIV/0!</v>
      </c>
      <c r="BQ72" s="172" t="e">
        <f t="shared" si="36"/>
        <v>#DIV/0!</v>
      </c>
      <c r="BR72" s="172" t="e">
        <f t="shared" ref="BR72:CJ72" si="37">BR67/(BR71+BV71)*2</f>
        <v>#DIV/0!</v>
      </c>
      <c r="BS72" s="172" t="e">
        <f t="shared" si="37"/>
        <v>#DIV/0!</v>
      </c>
      <c r="BT72" s="172" t="e">
        <f t="shared" si="37"/>
        <v>#DIV/0!</v>
      </c>
      <c r="BU72" s="172" t="e">
        <f t="shared" si="37"/>
        <v>#DIV/0!</v>
      </c>
      <c r="BV72" s="172" t="e">
        <f t="shared" si="37"/>
        <v>#DIV/0!</v>
      </c>
      <c r="BW72" s="172" t="e">
        <f t="shared" si="37"/>
        <v>#DIV/0!</v>
      </c>
      <c r="BX72" s="172" t="e">
        <f t="shared" si="37"/>
        <v>#DIV/0!</v>
      </c>
      <c r="BY72" s="172" t="e">
        <f t="shared" si="37"/>
        <v>#DIV/0!</v>
      </c>
      <c r="BZ72" s="172" t="e">
        <f t="shared" si="37"/>
        <v>#DIV/0!</v>
      </c>
      <c r="CA72" s="172" t="e">
        <f t="shared" si="37"/>
        <v>#DIV/0!</v>
      </c>
      <c r="CB72" s="172" t="e">
        <f t="shared" si="37"/>
        <v>#DIV/0!</v>
      </c>
      <c r="CC72" s="172" t="e">
        <f t="shared" si="37"/>
        <v>#DIV/0!</v>
      </c>
      <c r="CD72" s="172" t="e">
        <f t="shared" si="37"/>
        <v>#DIV/0!</v>
      </c>
      <c r="CE72" s="172" t="e">
        <f t="shared" si="37"/>
        <v>#DIV/0!</v>
      </c>
      <c r="CF72" s="172" t="e">
        <f t="shared" si="37"/>
        <v>#DIV/0!</v>
      </c>
      <c r="CG72" s="172" t="e">
        <f t="shared" si="37"/>
        <v>#DIV/0!</v>
      </c>
      <c r="CH72" s="172" t="e">
        <f t="shared" si="37"/>
        <v>#DIV/0!</v>
      </c>
      <c r="CI72" s="172" t="e">
        <f t="shared" si="37"/>
        <v>#DIV/0!</v>
      </c>
      <c r="CJ72" s="172" t="e">
        <f t="shared" si="37"/>
        <v>#DIV/0!</v>
      </c>
    </row>
    <row r="73" spans="1:89" s="83" customFormat="1">
      <c r="A73" s="163" t="s">
        <v>486</v>
      </c>
      <c r="E73" s="83">
        <f>E62/E72</f>
        <v>58.70436832192128</v>
      </c>
      <c r="F73" s="83">
        <f t="shared" ref="F73:BQ73" si="38">F62/F72</f>
        <v>78.22761054718859</v>
      </c>
      <c r="G73" s="83">
        <f t="shared" si="38"/>
        <v>129.9122759852977</v>
      </c>
      <c r="H73" s="83">
        <f t="shared" si="38"/>
        <v>223.65873065152763</v>
      </c>
      <c r="I73" s="83">
        <f t="shared" si="38"/>
        <v>67.308256712520247</v>
      </c>
      <c r="J73" s="83">
        <f t="shared" si="38"/>
        <v>106.87976918001321</v>
      </c>
      <c r="K73" s="83">
        <f t="shared" si="38"/>
        <v>167.19001259298403</v>
      </c>
      <c r="L73" s="83">
        <f t="shared" si="38"/>
        <v>279.66403606669837</v>
      </c>
      <c r="M73" s="83">
        <f t="shared" si="38"/>
        <v>135.23868382573372</v>
      </c>
      <c r="N73" s="83">
        <f t="shared" si="38"/>
        <v>229.47442395549976</v>
      </c>
      <c r="O73" s="83">
        <f t="shared" si="38"/>
        <v>467.42735573457918</v>
      </c>
      <c r="P73" s="83">
        <f t="shared" si="38"/>
        <v>469.76470774803875</v>
      </c>
      <c r="Q73" s="83">
        <f t="shared" si="38"/>
        <v>198.86232878726165</v>
      </c>
      <c r="R73" s="83">
        <f t="shared" si="38"/>
        <v>280.84360019969904</v>
      </c>
      <c r="S73" s="83">
        <f t="shared" si="38"/>
        <v>366.45490314419345</v>
      </c>
      <c r="T73" s="83">
        <f t="shared" si="38"/>
        <v>27.905888932016893</v>
      </c>
      <c r="U73" s="83">
        <f t="shared" si="38"/>
        <v>145.03797098288007</v>
      </c>
      <c r="V73" s="83">
        <f t="shared" si="38"/>
        <v>195.91150751761131</v>
      </c>
      <c r="W73" s="83">
        <f t="shared" si="38"/>
        <v>127.07507378483683</v>
      </c>
      <c r="X73" s="83">
        <f t="shared" si="38"/>
        <v>-768.17165490146499</v>
      </c>
      <c r="Y73" s="83">
        <f t="shared" si="38"/>
        <v>-51.855692041036043</v>
      </c>
      <c r="Z73" s="83">
        <f t="shared" si="38"/>
        <v>-100.76578169054382</v>
      </c>
      <c r="AA73" s="83">
        <f t="shared" si="38"/>
        <v>290.36788769213484</v>
      </c>
      <c r="AB73" s="83">
        <f t="shared" si="38"/>
        <v>-992.11639405022925</v>
      </c>
      <c r="AC73" s="83">
        <f t="shared" si="38"/>
        <v>-153.45758620960729</v>
      </c>
      <c r="AD73" s="83">
        <f t="shared" si="38"/>
        <v>-244.40725287183017</v>
      </c>
      <c r="AE73" s="83">
        <f t="shared" si="38"/>
        <v>248.10402097832224</v>
      </c>
      <c r="AF73" s="83">
        <f t="shared" si="38"/>
        <v>69.626153542946682</v>
      </c>
      <c r="AG73" s="83">
        <f t="shared" si="38"/>
        <v>96.222051384787562</v>
      </c>
      <c r="AH73" s="83">
        <f t="shared" si="38"/>
        <v>-25.72388199911191</v>
      </c>
      <c r="AI73" s="83">
        <f t="shared" si="38"/>
        <v>97.043818673341647</v>
      </c>
      <c r="AJ73" s="83">
        <f t="shared" si="38"/>
        <v>168.87782719009007</v>
      </c>
      <c r="AK73" s="83">
        <f t="shared" si="38"/>
        <v>82.343269172455066</v>
      </c>
      <c r="AL73" s="83">
        <f t="shared" si="38"/>
        <v>-112.40358786890891</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76" customFormat="1">
      <c r="A74" s="162" t="s">
        <v>487</v>
      </c>
      <c r="E74" s="76">
        <f>E66+E70</f>
        <v>-32.423974427484836</v>
      </c>
      <c r="F74" s="76">
        <f t="shared" ref="F74:BQ74" si="40">F66+F70</f>
        <v>-25.567973203160733</v>
      </c>
      <c r="G74" s="76">
        <f t="shared" si="40"/>
        <v>-23.485284081838564</v>
      </c>
      <c r="H74" s="76">
        <f t="shared" si="40"/>
        <v>-35.476975475437932</v>
      </c>
      <c r="I74" s="76">
        <f t="shared" si="40"/>
        <v>-4.0723998136898691</v>
      </c>
      <c r="J74" s="76">
        <f t="shared" si="40"/>
        <v>-3.1202584607679693</v>
      </c>
      <c r="K74" s="76">
        <f t="shared" si="40"/>
        <v>-8.1975617076208778</v>
      </c>
      <c r="L74" s="76">
        <f t="shared" si="40"/>
        <v>-15.40417572795473</v>
      </c>
      <c r="M74" s="76">
        <f t="shared" si="40"/>
        <v>-1.1484667854255046</v>
      </c>
      <c r="N74" s="76">
        <f t="shared" si="40"/>
        <v>-1.2768398043748963</v>
      </c>
      <c r="O74" s="76">
        <f t="shared" si="40"/>
        <v>-8.1150934828222603</v>
      </c>
      <c r="P74" s="76">
        <f t="shared" si="40"/>
        <v>-34.339539941021563</v>
      </c>
      <c r="Q74" s="76">
        <f t="shared" si="40"/>
        <v>-0.61073266002291193</v>
      </c>
      <c r="R74" s="76">
        <f t="shared" si="40"/>
        <v>-3.3826862678461223</v>
      </c>
      <c r="S74" s="76">
        <f t="shared" si="40"/>
        <v>-10.056803630737836</v>
      </c>
      <c r="T74" s="76">
        <f t="shared" si="40"/>
        <v>-57.692218082318895</v>
      </c>
      <c r="U74" s="76">
        <f t="shared" si="40"/>
        <v>-0.6091222776129448</v>
      </c>
      <c r="V74" s="76">
        <f t="shared" si="40"/>
        <v>-1.9336055938953738</v>
      </c>
      <c r="W74" s="76">
        <f t="shared" si="40"/>
        <v>-8.8862261922330603</v>
      </c>
      <c r="X74" s="76">
        <f t="shared" si="40"/>
        <v>-61.671793003023787</v>
      </c>
      <c r="Y74" s="76">
        <f t="shared" si="40"/>
        <v>-0.80175258117384307</v>
      </c>
      <c r="Z74" s="76">
        <f t="shared" si="40"/>
        <v>-2.5793116802613256</v>
      </c>
      <c r="AA74" s="76">
        <f t="shared" si="40"/>
        <v>-6.4826481237021829</v>
      </c>
      <c r="AB74" s="76">
        <f t="shared" si="40"/>
        <v>-49.732432824443677</v>
      </c>
      <c r="AC74" s="76">
        <f t="shared" si="40"/>
        <v>9.8660755583883875E-2</v>
      </c>
      <c r="AD74" s="76">
        <f t="shared" si="40"/>
        <v>-2.5458431649321169</v>
      </c>
      <c r="AE74" s="76">
        <f t="shared" si="40"/>
        <v>-11.70278517744028</v>
      </c>
      <c r="AF74" s="76">
        <f t="shared" si="40"/>
        <v>-46.771059977399119</v>
      </c>
      <c r="AG74" s="76">
        <f t="shared" si="40"/>
        <v>0.57354656454601616</v>
      </c>
      <c r="AH74" s="76">
        <f t="shared" si="40"/>
        <v>0.65624932244033918</v>
      </c>
      <c r="AI74" s="76">
        <f t="shared" si="40"/>
        <v>-2.9937506660138049</v>
      </c>
      <c r="AJ74" s="76">
        <f t="shared" si="40"/>
        <v>-0.52136097667495385</v>
      </c>
      <c r="AK74" s="76">
        <f t="shared" si="40"/>
        <v>0.95312543859061316</v>
      </c>
      <c r="AL74" s="76">
        <f t="shared" si="40"/>
        <v>0.77944771311821071</v>
      </c>
      <c r="AM74" s="76" t="e">
        <f t="shared" si="40"/>
        <v>#DIV/0!</v>
      </c>
      <c r="AN74" s="76" t="e">
        <f t="shared" si="40"/>
        <v>#DIV/0!</v>
      </c>
      <c r="AO74" s="76" t="e">
        <f t="shared" si="40"/>
        <v>#DIV/0!</v>
      </c>
      <c r="AP74" s="76" t="e">
        <f t="shared" si="40"/>
        <v>#DIV/0!</v>
      </c>
      <c r="AQ74" s="76" t="e">
        <f t="shared" si="40"/>
        <v>#DIV/0!</v>
      </c>
      <c r="AR74" s="76" t="e">
        <f t="shared" si="40"/>
        <v>#DIV/0!</v>
      </c>
      <c r="AS74" s="76" t="e">
        <f t="shared" si="40"/>
        <v>#DIV/0!</v>
      </c>
      <c r="AT74" s="76" t="e">
        <f t="shared" si="40"/>
        <v>#DIV/0!</v>
      </c>
      <c r="AU74" s="76" t="e">
        <f t="shared" si="40"/>
        <v>#DIV/0!</v>
      </c>
      <c r="AV74" s="76" t="e">
        <f t="shared" si="40"/>
        <v>#DIV/0!</v>
      </c>
      <c r="AW74" s="76" t="e">
        <f t="shared" si="40"/>
        <v>#DIV/0!</v>
      </c>
      <c r="AX74" s="76" t="e">
        <f t="shared" si="40"/>
        <v>#DIV/0!</v>
      </c>
      <c r="AY74" s="76" t="e">
        <f t="shared" si="40"/>
        <v>#DIV/0!</v>
      </c>
      <c r="AZ74" s="76" t="e">
        <f t="shared" si="40"/>
        <v>#DIV/0!</v>
      </c>
      <c r="BA74" s="76" t="e">
        <f t="shared" si="40"/>
        <v>#DIV/0!</v>
      </c>
      <c r="BB74" s="76" t="e">
        <f t="shared" si="40"/>
        <v>#DIV/0!</v>
      </c>
      <c r="BC74" s="76" t="e">
        <f t="shared" si="40"/>
        <v>#DIV/0!</v>
      </c>
      <c r="BD74" s="76" t="e">
        <f t="shared" si="40"/>
        <v>#DIV/0!</v>
      </c>
      <c r="BE74" s="76" t="e">
        <f t="shared" si="40"/>
        <v>#DIV/0!</v>
      </c>
      <c r="BF74" s="76" t="e">
        <f t="shared" si="40"/>
        <v>#DIV/0!</v>
      </c>
      <c r="BG74" s="76" t="e">
        <f t="shared" si="40"/>
        <v>#DIV/0!</v>
      </c>
      <c r="BH74" s="76" t="e">
        <f t="shared" si="40"/>
        <v>#DIV/0!</v>
      </c>
      <c r="BI74" s="76" t="e">
        <f t="shared" si="40"/>
        <v>#DIV/0!</v>
      </c>
      <c r="BJ74" s="76" t="e">
        <f t="shared" si="40"/>
        <v>#DIV/0!</v>
      </c>
      <c r="BK74" s="76" t="e">
        <f t="shared" si="40"/>
        <v>#DIV/0!</v>
      </c>
      <c r="BL74" s="76" t="e">
        <f t="shared" si="40"/>
        <v>#DIV/0!</v>
      </c>
      <c r="BM74" s="76" t="e">
        <f t="shared" si="40"/>
        <v>#DIV/0!</v>
      </c>
      <c r="BN74" s="76" t="e">
        <f t="shared" si="40"/>
        <v>#DIV/0!</v>
      </c>
      <c r="BO74" s="76" t="e">
        <f t="shared" si="40"/>
        <v>#DIV/0!</v>
      </c>
      <c r="BP74" s="76" t="e">
        <f t="shared" si="40"/>
        <v>#DIV/0!</v>
      </c>
      <c r="BQ74" s="76" t="e">
        <f t="shared" si="40"/>
        <v>#DIV/0!</v>
      </c>
      <c r="BR74" s="76" t="e">
        <f t="shared" ref="BR74:CK74" si="41">BR66+BR70</f>
        <v>#DIV/0!</v>
      </c>
      <c r="BS74" s="76" t="e">
        <f t="shared" si="41"/>
        <v>#DIV/0!</v>
      </c>
      <c r="BT74" s="76" t="e">
        <f t="shared" si="41"/>
        <v>#DIV/0!</v>
      </c>
      <c r="BU74" s="76" t="e">
        <f t="shared" si="41"/>
        <v>#DIV/0!</v>
      </c>
      <c r="BV74" s="76" t="e">
        <f t="shared" si="41"/>
        <v>#DIV/0!</v>
      </c>
      <c r="BW74" s="76" t="e">
        <f t="shared" si="41"/>
        <v>#DIV/0!</v>
      </c>
      <c r="BX74" s="76" t="e">
        <f t="shared" si="41"/>
        <v>#DIV/0!</v>
      </c>
      <c r="BY74" s="76" t="e">
        <f t="shared" si="41"/>
        <v>#DIV/0!</v>
      </c>
      <c r="BZ74" s="76" t="e">
        <f t="shared" si="41"/>
        <v>#DIV/0!</v>
      </c>
      <c r="CA74" s="76" t="e">
        <f t="shared" si="41"/>
        <v>#DIV/0!</v>
      </c>
      <c r="CB74" s="76" t="e">
        <f t="shared" si="41"/>
        <v>#DIV/0!</v>
      </c>
      <c r="CC74" s="76" t="e">
        <f t="shared" si="41"/>
        <v>#DIV/0!</v>
      </c>
      <c r="CD74" s="76" t="e">
        <f t="shared" si="41"/>
        <v>#DIV/0!</v>
      </c>
      <c r="CE74" s="76" t="e">
        <f t="shared" si="41"/>
        <v>#DIV/0!</v>
      </c>
      <c r="CF74" s="76" t="e">
        <f t="shared" si="41"/>
        <v>#DIV/0!</v>
      </c>
      <c r="CG74" s="76" t="e">
        <f t="shared" si="41"/>
        <v>#DIV/0!</v>
      </c>
      <c r="CH74" s="76" t="e">
        <f t="shared" si="41"/>
        <v>#DIV/0!</v>
      </c>
      <c r="CI74" s="76" t="e">
        <f t="shared" si="41"/>
        <v>#DIV/0!</v>
      </c>
      <c r="CJ74" s="76" t="e">
        <f t="shared" si="41"/>
        <v>#DIV/0!</v>
      </c>
      <c r="CK74" s="76">
        <f t="shared" si="41"/>
        <v>0</v>
      </c>
    </row>
    <row r="75" spans="1:89" s="76" customFormat="1">
      <c r="A75" s="162" t="s">
        <v>488</v>
      </c>
      <c r="E75" s="76">
        <f>E74-E73</f>
        <v>-91.128342749406116</v>
      </c>
      <c r="F75" s="76">
        <f t="shared" ref="F75:BQ75" si="42">F74-F73</f>
        <v>-103.79558375034932</v>
      </c>
      <c r="G75" s="76">
        <f t="shared" si="42"/>
        <v>-153.39756006713625</v>
      </c>
      <c r="H75" s="76">
        <f t="shared" si="42"/>
        <v>-259.13570612696554</v>
      </c>
      <c r="I75" s="76">
        <f t="shared" si="42"/>
        <v>-71.380656526210117</v>
      </c>
      <c r="J75" s="76">
        <f t="shared" si="42"/>
        <v>-110.00002764078118</v>
      </c>
      <c r="K75" s="76">
        <f t="shared" si="42"/>
        <v>-175.38757430060491</v>
      </c>
      <c r="L75" s="76">
        <f t="shared" si="42"/>
        <v>-295.06821179465311</v>
      </c>
      <c r="M75" s="76">
        <f t="shared" si="42"/>
        <v>-136.38715061115923</v>
      </c>
      <c r="N75" s="76">
        <f t="shared" si="42"/>
        <v>-230.75126375987466</v>
      </c>
      <c r="O75" s="76">
        <f t="shared" si="42"/>
        <v>-475.54244921740144</v>
      </c>
      <c r="P75" s="76">
        <f t="shared" si="42"/>
        <v>-504.10424768906029</v>
      </c>
      <c r="Q75" s="76">
        <f t="shared" si="42"/>
        <v>-199.47306144728455</v>
      </c>
      <c r="R75" s="76">
        <f t="shared" si="42"/>
        <v>-284.22628646754515</v>
      </c>
      <c r="S75" s="76">
        <f t="shared" si="42"/>
        <v>-376.51170677493127</v>
      </c>
      <c r="T75" s="76">
        <f t="shared" si="42"/>
        <v>-85.598107014335795</v>
      </c>
      <c r="U75" s="76">
        <f t="shared" si="42"/>
        <v>-145.64709326049302</v>
      </c>
      <c r="V75" s="76">
        <f t="shared" si="42"/>
        <v>-197.84511311150669</v>
      </c>
      <c r="W75" s="76">
        <f t="shared" si="42"/>
        <v>-135.9612999770699</v>
      </c>
      <c r="X75" s="76">
        <f t="shared" si="42"/>
        <v>706.49986189844117</v>
      </c>
      <c r="Y75" s="76">
        <f t="shared" si="42"/>
        <v>51.0539394598622</v>
      </c>
      <c r="Z75" s="76">
        <f t="shared" si="42"/>
        <v>98.186470010282491</v>
      </c>
      <c r="AA75" s="76">
        <f t="shared" si="42"/>
        <v>-296.85053581583702</v>
      </c>
      <c r="AB75" s="76">
        <f t="shared" si="42"/>
        <v>942.38396122578558</v>
      </c>
      <c r="AC75" s="76">
        <f t="shared" si="42"/>
        <v>153.55624696519118</v>
      </c>
      <c r="AD75" s="76">
        <f t="shared" si="42"/>
        <v>241.86140970689806</v>
      </c>
      <c r="AE75" s="76">
        <f t="shared" si="42"/>
        <v>-259.8068061557625</v>
      </c>
      <c r="AF75" s="76">
        <f t="shared" si="42"/>
        <v>-116.3972135203458</v>
      </c>
      <c r="AG75" s="76">
        <f t="shared" si="42"/>
        <v>-95.648504820241541</v>
      </c>
      <c r="AH75" s="76">
        <f t="shared" si="42"/>
        <v>26.380131321552248</v>
      </c>
      <c r="AI75" s="76">
        <f t="shared" si="42"/>
        <v>-100.03756933935546</v>
      </c>
      <c r="AJ75" s="76">
        <f t="shared" si="42"/>
        <v>-169.39918816676501</v>
      </c>
      <c r="AK75" s="76">
        <f t="shared" si="42"/>
        <v>-81.390143733864448</v>
      </c>
      <c r="AL75" s="76">
        <f t="shared" si="42"/>
        <v>113.18303558202713</v>
      </c>
      <c r="AM75" s="76" t="e">
        <f t="shared" si="42"/>
        <v>#DIV/0!</v>
      </c>
      <c r="AN75" s="76" t="e">
        <f t="shared" si="42"/>
        <v>#DIV/0!</v>
      </c>
      <c r="AO75" s="76" t="e">
        <f t="shared" si="42"/>
        <v>#DIV/0!</v>
      </c>
      <c r="AP75" s="76" t="e">
        <f t="shared" si="42"/>
        <v>#DIV/0!</v>
      </c>
      <c r="AQ75" s="76" t="e">
        <f t="shared" si="42"/>
        <v>#DIV/0!</v>
      </c>
      <c r="AR75" s="76" t="e">
        <f t="shared" si="42"/>
        <v>#DIV/0!</v>
      </c>
      <c r="AS75" s="76" t="e">
        <f t="shared" si="42"/>
        <v>#DIV/0!</v>
      </c>
      <c r="AT75" s="76" t="e">
        <f t="shared" si="42"/>
        <v>#DIV/0!</v>
      </c>
      <c r="AU75" s="76" t="e">
        <f t="shared" si="42"/>
        <v>#DIV/0!</v>
      </c>
      <c r="AV75" s="76" t="e">
        <f t="shared" si="42"/>
        <v>#DIV/0!</v>
      </c>
      <c r="AW75" s="76" t="e">
        <f t="shared" si="42"/>
        <v>#DIV/0!</v>
      </c>
      <c r="AX75" s="76" t="e">
        <f t="shared" si="42"/>
        <v>#DIV/0!</v>
      </c>
      <c r="AY75" s="76" t="e">
        <f t="shared" si="42"/>
        <v>#DIV/0!</v>
      </c>
      <c r="AZ75" s="76" t="e">
        <f t="shared" si="42"/>
        <v>#DIV/0!</v>
      </c>
      <c r="BA75" s="76" t="e">
        <f t="shared" si="42"/>
        <v>#DIV/0!</v>
      </c>
      <c r="BB75" s="76" t="e">
        <f t="shared" si="42"/>
        <v>#DIV/0!</v>
      </c>
      <c r="BC75" s="76" t="e">
        <f t="shared" si="42"/>
        <v>#DIV/0!</v>
      </c>
      <c r="BD75" s="76" t="e">
        <f t="shared" si="42"/>
        <v>#DIV/0!</v>
      </c>
      <c r="BE75" s="76" t="e">
        <f t="shared" si="42"/>
        <v>#DIV/0!</v>
      </c>
      <c r="BF75" s="76" t="e">
        <f t="shared" si="42"/>
        <v>#DIV/0!</v>
      </c>
      <c r="BG75" s="76" t="e">
        <f t="shared" si="42"/>
        <v>#DIV/0!</v>
      </c>
      <c r="BH75" s="76" t="e">
        <f t="shared" si="42"/>
        <v>#DIV/0!</v>
      </c>
      <c r="BI75" s="76" t="e">
        <f t="shared" si="42"/>
        <v>#DIV/0!</v>
      </c>
      <c r="BJ75" s="76" t="e">
        <f t="shared" si="42"/>
        <v>#DIV/0!</v>
      </c>
      <c r="BK75" s="76" t="e">
        <f t="shared" si="42"/>
        <v>#DIV/0!</v>
      </c>
      <c r="BL75" s="76" t="e">
        <f t="shared" si="42"/>
        <v>#DIV/0!</v>
      </c>
      <c r="BM75" s="76" t="e">
        <f t="shared" si="42"/>
        <v>#DIV/0!</v>
      </c>
      <c r="BN75" s="76" t="e">
        <f t="shared" si="42"/>
        <v>#DIV/0!</v>
      </c>
      <c r="BO75" s="76" t="e">
        <f t="shared" si="42"/>
        <v>#DIV/0!</v>
      </c>
      <c r="BP75" s="76" t="e">
        <f t="shared" si="42"/>
        <v>#DIV/0!</v>
      </c>
      <c r="BQ75" s="76" t="e">
        <f t="shared" si="42"/>
        <v>#DIV/0!</v>
      </c>
      <c r="BR75" s="76" t="e">
        <f t="shared" ref="BR75:CJ75" si="43">BR74-BR73</f>
        <v>#DIV/0!</v>
      </c>
      <c r="BS75" s="76" t="e">
        <f t="shared" si="43"/>
        <v>#DIV/0!</v>
      </c>
      <c r="BT75" s="76" t="e">
        <f t="shared" si="43"/>
        <v>#DIV/0!</v>
      </c>
      <c r="BU75" s="76" t="e">
        <f t="shared" si="43"/>
        <v>#DIV/0!</v>
      </c>
      <c r="BV75" s="76" t="e">
        <f t="shared" si="43"/>
        <v>#DIV/0!</v>
      </c>
      <c r="BW75" s="76" t="e">
        <f t="shared" si="43"/>
        <v>#DIV/0!</v>
      </c>
      <c r="BX75" s="76" t="e">
        <f t="shared" si="43"/>
        <v>#DIV/0!</v>
      </c>
      <c r="BY75" s="76" t="e">
        <f t="shared" si="43"/>
        <v>#DIV/0!</v>
      </c>
      <c r="BZ75" s="76" t="e">
        <f t="shared" si="43"/>
        <v>#DIV/0!</v>
      </c>
      <c r="CA75" s="76" t="e">
        <f t="shared" si="43"/>
        <v>#DIV/0!</v>
      </c>
      <c r="CB75" s="76" t="e">
        <f t="shared" si="43"/>
        <v>#DIV/0!</v>
      </c>
      <c r="CC75" s="76" t="e">
        <f t="shared" si="43"/>
        <v>#DIV/0!</v>
      </c>
      <c r="CD75" s="76" t="e">
        <f t="shared" si="43"/>
        <v>#DIV/0!</v>
      </c>
      <c r="CE75" s="76" t="e">
        <f t="shared" si="43"/>
        <v>#DIV/0!</v>
      </c>
      <c r="CF75" s="76" t="e">
        <f t="shared" si="43"/>
        <v>#DIV/0!</v>
      </c>
      <c r="CG75" s="76" t="e">
        <f t="shared" si="43"/>
        <v>#DIV/0!</v>
      </c>
      <c r="CH75" s="76" t="e">
        <f t="shared" si="43"/>
        <v>#DIV/0!</v>
      </c>
      <c r="CI75" s="76" t="e">
        <f t="shared" si="43"/>
        <v>#DIV/0!</v>
      </c>
      <c r="CJ75" s="76" t="e">
        <f t="shared" si="43"/>
        <v>#DIV/0!</v>
      </c>
    </row>
    <row r="76" spans="1:89" s="133" customFormat="1">
      <c r="A76" s="164" t="s">
        <v>489</v>
      </c>
      <c r="E76" s="133">
        <f>E71-E64-E68</f>
        <v>659045943.90999997</v>
      </c>
      <c r="F76" s="133">
        <f t="shared" ref="F76:BQ76" si="44">F71-F64-F68</f>
        <v>435340852.14000005</v>
      </c>
      <c r="G76" s="133">
        <f t="shared" si="44"/>
        <v>295100999.08000004</v>
      </c>
      <c r="H76" s="133">
        <f t="shared" si="44"/>
        <v>291014511.69999999</v>
      </c>
      <c r="I76" s="133">
        <f t="shared" si="44"/>
        <v>251402151.74000001</v>
      </c>
      <c r="J76" s="133">
        <f t="shared" si="44"/>
        <v>308900555.29999995</v>
      </c>
      <c r="K76" s="133">
        <f t="shared" si="44"/>
        <v>263260531.80999997</v>
      </c>
      <c r="L76" s="133">
        <f t="shared" si="44"/>
        <v>177916039.13999999</v>
      </c>
      <c r="M76" s="133">
        <f t="shared" si="44"/>
        <v>193968067.66</v>
      </c>
      <c r="N76" s="133">
        <f t="shared" si="44"/>
        <v>204110648.47999996</v>
      </c>
      <c r="O76" s="133">
        <f t="shared" si="44"/>
        <v>196299917.91999999</v>
      </c>
      <c r="P76" s="133">
        <f t="shared" si="44"/>
        <v>213025987.43000001</v>
      </c>
      <c r="Q76" s="133">
        <f t="shared" si="44"/>
        <v>257263399.99000001</v>
      </c>
      <c r="R76" s="133">
        <f t="shared" si="44"/>
        <v>233589142.63999999</v>
      </c>
      <c r="S76" s="133">
        <f t="shared" si="44"/>
        <v>239451888.29000002</v>
      </c>
      <c r="T76" s="133">
        <f t="shared" si="44"/>
        <v>28711641.160000004</v>
      </c>
      <c r="U76" s="133">
        <f t="shared" si="44"/>
        <v>86571770.629999995</v>
      </c>
      <c r="V76" s="133">
        <f t="shared" si="44"/>
        <v>73005407.329999998</v>
      </c>
      <c r="W76" s="133">
        <f t="shared" si="44"/>
        <v>4915769.4900000058</v>
      </c>
      <c r="X76" s="133">
        <f t="shared" si="44"/>
        <v>26191328.360000011</v>
      </c>
      <c r="Y76" s="133">
        <f t="shared" si="44"/>
        <v>79278332.910000011</v>
      </c>
      <c r="Z76" s="133">
        <f t="shared" si="44"/>
        <v>74767760.930000007</v>
      </c>
      <c r="AA76" s="133">
        <f t="shared" si="44"/>
        <v>67096444.030000001</v>
      </c>
      <c r="AB76" s="133">
        <f t="shared" si="44"/>
        <v>-138808985.96000001</v>
      </c>
      <c r="AC76" s="133">
        <f t="shared" si="44"/>
        <v>-123183207.21000002</v>
      </c>
      <c r="AD76" s="133">
        <f t="shared" si="44"/>
        <v>-130982489.31999998</v>
      </c>
      <c r="AE76" s="133">
        <f t="shared" si="44"/>
        <v>58046748.230000004</v>
      </c>
      <c r="AF76" s="133">
        <f t="shared" si="44"/>
        <v>6616191.3399999989</v>
      </c>
      <c r="AG76" s="133">
        <f t="shared" si="44"/>
        <v>20623286.209999997</v>
      </c>
      <c r="AH76" s="133">
        <f t="shared" si="44"/>
        <v>23993234.570000004</v>
      </c>
      <c r="AI76" s="133">
        <f t="shared" si="44"/>
        <v>27185299.090000004</v>
      </c>
      <c r="AJ76" s="133">
        <f t="shared" si="44"/>
        <v>17009457.079999998</v>
      </c>
      <c r="AK76" s="133">
        <f t="shared" si="44"/>
        <v>36486627.869999997</v>
      </c>
      <c r="AL76" s="133">
        <f t="shared" si="44"/>
        <v>-33473166.310000002</v>
      </c>
      <c r="AM76" s="133">
        <f t="shared" si="44"/>
        <v>0</v>
      </c>
      <c r="AN76" s="133">
        <f t="shared" si="44"/>
        <v>0</v>
      </c>
      <c r="AO76" s="133">
        <f t="shared" si="44"/>
        <v>0</v>
      </c>
      <c r="AP76" s="133">
        <f t="shared" si="44"/>
        <v>0</v>
      </c>
      <c r="AQ76" s="133">
        <f t="shared" si="44"/>
        <v>0</v>
      </c>
      <c r="AR76" s="133">
        <f t="shared" si="44"/>
        <v>0</v>
      </c>
      <c r="AS76" s="133">
        <f t="shared" si="44"/>
        <v>0</v>
      </c>
      <c r="AT76" s="133">
        <f t="shared" si="44"/>
        <v>0</v>
      </c>
      <c r="AU76" s="133">
        <f t="shared" si="44"/>
        <v>0</v>
      </c>
      <c r="AV76" s="133">
        <f t="shared" si="44"/>
        <v>0</v>
      </c>
      <c r="AW76" s="133">
        <f t="shared" si="44"/>
        <v>0</v>
      </c>
      <c r="AX76" s="133">
        <f t="shared" si="44"/>
        <v>0</v>
      </c>
      <c r="AY76" s="133">
        <f t="shared" si="44"/>
        <v>0</v>
      </c>
      <c r="AZ76" s="133">
        <f t="shared" si="44"/>
        <v>0</v>
      </c>
      <c r="BA76" s="133">
        <f t="shared" si="44"/>
        <v>0</v>
      </c>
      <c r="BB76" s="133">
        <f t="shared" si="44"/>
        <v>0</v>
      </c>
      <c r="BC76" s="133">
        <f t="shared" si="44"/>
        <v>0</v>
      </c>
      <c r="BD76" s="133">
        <f t="shared" si="44"/>
        <v>0</v>
      </c>
      <c r="BE76" s="133">
        <f t="shared" si="44"/>
        <v>0</v>
      </c>
      <c r="BF76" s="133">
        <f t="shared" si="44"/>
        <v>0</v>
      </c>
      <c r="BG76" s="133">
        <f t="shared" si="44"/>
        <v>0</v>
      </c>
      <c r="BH76" s="133">
        <f t="shared" si="44"/>
        <v>0</v>
      </c>
      <c r="BI76" s="133">
        <f t="shared" si="44"/>
        <v>0</v>
      </c>
      <c r="BJ76" s="133">
        <f t="shared" si="44"/>
        <v>0</v>
      </c>
      <c r="BK76" s="133">
        <f t="shared" si="44"/>
        <v>0</v>
      </c>
      <c r="BL76" s="133">
        <f t="shared" si="44"/>
        <v>0</v>
      </c>
      <c r="BM76" s="133">
        <f t="shared" si="44"/>
        <v>0</v>
      </c>
      <c r="BN76" s="133">
        <f t="shared" si="44"/>
        <v>0</v>
      </c>
      <c r="BO76" s="133">
        <f t="shared" si="44"/>
        <v>0</v>
      </c>
      <c r="BP76" s="133">
        <f t="shared" si="44"/>
        <v>0</v>
      </c>
      <c r="BQ76" s="133">
        <f t="shared" si="44"/>
        <v>0</v>
      </c>
      <c r="BR76" s="133">
        <f t="shared" ref="BR76:CJ76" si="45">BR71-BR64-BR68</f>
        <v>0</v>
      </c>
      <c r="BS76" s="133">
        <f t="shared" si="45"/>
        <v>0</v>
      </c>
      <c r="BT76" s="133">
        <f t="shared" si="45"/>
        <v>0</v>
      </c>
      <c r="BU76" s="133">
        <f t="shared" si="45"/>
        <v>0</v>
      </c>
      <c r="BV76" s="133">
        <f t="shared" si="45"/>
        <v>0</v>
      </c>
      <c r="BW76" s="133">
        <f t="shared" si="45"/>
        <v>0</v>
      </c>
      <c r="BX76" s="133">
        <f t="shared" si="45"/>
        <v>0</v>
      </c>
      <c r="BY76" s="133">
        <f t="shared" si="45"/>
        <v>0</v>
      </c>
      <c r="BZ76" s="133">
        <f t="shared" si="45"/>
        <v>0</v>
      </c>
      <c r="CA76" s="133">
        <f t="shared" si="45"/>
        <v>0</v>
      </c>
      <c r="CB76" s="133">
        <f t="shared" si="45"/>
        <v>0</v>
      </c>
      <c r="CC76" s="133">
        <f t="shared" si="45"/>
        <v>0</v>
      </c>
      <c r="CD76" s="133">
        <f t="shared" si="45"/>
        <v>0</v>
      </c>
      <c r="CE76" s="133">
        <f t="shared" si="45"/>
        <v>0</v>
      </c>
      <c r="CF76" s="133">
        <f t="shared" si="45"/>
        <v>0</v>
      </c>
      <c r="CG76" s="133">
        <f t="shared" si="45"/>
        <v>0</v>
      </c>
      <c r="CH76" s="133">
        <f t="shared" si="45"/>
        <v>0</v>
      </c>
      <c r="CI76" s="133">
        <f t="shared" si="45"/>
        <v>0</v>
      </c>
      <c r="CJ76" s="133">
        <f t="shared" si="45"/>
        <v>0</v>
      </c>
    </row>
    <row r="77" spans="1:89" s="16" customFormat="1" ht="59.25" customHeight="1">
      <c r="A77" s="208" t="s">
        <v>655</v>
      </c>
      <c r="B77" s="209"/>
      <c r="C77" s="209"/>
      <c r="D77" s="209"/>
      <c r="E77" s="209"/>
      <c r="F77" s="209"/>
      <c r="G77" s="209"/>
      <c r="H77" s="209"/>
      <c r="I77" s="209"/>
      <c r="J77" s="209"/>
      <c r="K77" s="209"/>
      <c r="L77" s="209"/>
      <c r="M77" s="209"/>
      <c r="N77" s="209"/>
      <c r="O77" s="209"/>
      <c r="P77" s="209"/>
      <c r="Q77" s="209"/>
      <c r="R77" s="209"/>
      <c r="S77" s="209"/>
      <c r="T77" s="209"/>
      <c r="U77" s="209"/>
      <c r="V77" s="209"/>
      <c r="W77" s="209"/>
      <c r="X77" s="209"/>
      <c r="Y77" s="209"/>
      <c r="Z77" s="209"/>
      <c r="AA77" s="209"/>
      <c r="AB77" s="209"/>
      <c r="AC77" s="209"/>
      <c r="AD77" s="209"/>
      <c r="AE77" s="209"/>
      <c r="AF77" s="209"/>
      <c r="AG77" s="209"/>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125" customFormat="1">
      <c r="A80" s="134" t="s">
        <v>587</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39813</v>
      </c>
      <c r="AN80" s="1">
        <v>39447</v>
      </c>
      <c r="AO80" s="1">
        <v>25569</v>
      </c>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c r="A81" s="70" t="s">
        <v>588</v>
      </c>
      <c r="E81" s="76">
        <f>股权价值增加表!E4</f>
        <v>3023831231.2600002</v>
      </c>
      <c r="F81" s="76">
        <f>股权价值增加表!F4</f>
        <v>2314326039.1900001</v>
      </c>
      <c r="G81" s="76">
        <f>股权价值增加表!G4</f>
        <v>1392625375.96</v>
      </c>
      <c r="H81" s="76">
        <f>股权价值增加表!H4</f>
        <v>671536114.29999995</v>
      </c>
      <c r="I81" s="76">
        <f>股权价值增加表!I4</f>
        <v>2644228901.6500001</v>
      </c>
      <c r="J81" s="76">
        <f>股权价值增加表!J4</f>
        <v>1967937279.8800001</v>
      </c>
      <c r="K81" s="76">
        <f>股权价值增加表!K4</f>
        <v>1186096962.6400001</v>
      </c>
      <c r="L81" s="76">
        <f>股权价值增加表!L4</f>
        <v>573096382.94000006</v>
      </c>
      <c r="M81" s="76">
        <f>股权价值增加表!M4</f>
        <v>1694513980</v>
      </c>
      <c r="N81" s="76">
        <f>股权价值增加表!N4</f>
        <v>1186851491.97</v>
      </c>
      <c r="O81" s="76">
        <f>股权价值增加表!O4</f>
        <v>573096827.35000002</v>
      </c>
      <c r="P81" s="76">
        <f>股权价值增加表!P4</f>
        <v>215087091.66</v>
      </c>
      <c r="Q81" s="76">
        <f>股权价值增加表!Q4</f>
        <v>935119130.20000005</v>
      </c>
      <c r="R81" s="76">
        <f>股权价值增加表!R4</f>
        <v>717090481.13</v>
      </c>
      <c r="S81" s="76">
        <f>股权价值增加表!S4</f>
        <v>390702285.31999999</v>
      </c>
      <c r="T81" s="76">
        <f>股权价值增加表!T4</f>
        <v>136182814.12</v>
      </c>
      <c r="U81" s="76">
        <f>股权价值增加表!U4</f>
        <v>678715861.76999998</v>
      </c>
      <c r="V81" s="76">
        <f>股权价值增加表!V4</f>
        <v>493049084.73000002</v>
      </c>
      <c r="W81" s="76">
        <f>股权价值增加表!W4</f>
        <v>263261511.91</v>
      </c>
      <c r="X81" s="76">
        <f>股权价值增加表!X4</f>
        <v>87778558.150000006</v>
      </c>
      <c r="Y81" s="76">
        <f>股权价值增加表!Y4</f>
        <v>586157062.79999995</v>
      </c>
      <c r="Z81" s="76">
        <f>股权价值增加表!Z4</f>
        <v>448844863.13999999</v>
      </c>
      <c r="AA81" s="76">
        <f>股权价值增加表!AA4</f>
        <v>239641352.28999999</v>
      </c>
      <c r="AB81" s="76">
        <f>股权价值增加表!AB4</f>
        <v>70873420.760000005</v>
      </c>
      <c r="AC81" s="76">
        <f>股权价值增加表!AC4</f>
        <v>504532175.13999999</v>
      </c>
      <c r="AD81" s="76">
        <f>股权价值增加表!AD4</f>
        <v>387976059.27999997</v>
      </c>
      <c r="AE81" s="76">
        <f>股权价值增加表!AE4</f>
        <v>211943709.74000001</v>
      </c>
      <c r="AF81" s="76">
        <f>股权价值增加表!AF4</f>
        <v>55899969.600000001</v>
      </c>
      <c r="AG81" s="76">
        <f>股权价值增加表!AG4</f>
        <v>444756661.94999999</v>
      </c>
      <c r="AH81" s="76">
        <f>股权价值增加表!AH4</f>
        <v>341931081.75999999</v>
      </c>
      <c r="AI81" s="76">
        <f>股权价值增加表!AI4</f>
        <v>181540262.36000001</v>
      </c>
      <c r="AJ81" s="76">
        <f>股权价值增加表!AJ4</f>
        <v>46532722.890000001</v>
      </c>
      <c r="AK81" s="76">
        <f>股权价值增加表!AK4</f>
        <v>273295452.88999999</v>
      </c>
      <c r="AL81" s="76">
        <f>股权价值增加表!AL4</f>
        <v>205602995.31</v>
      </c>
      <c r="AM81" s="76">
        <f>股权价值增加表!AM4</f>
        <v>197711410.31</v>
      </c>
      <c r="AN81" s="76">
        <f>股权价值增加表!AN4</f>
        <v>121023496.59</v>
      </c>
      <c r="AO81" s="76">
        <f>股权价值增加表!AO4</f>
        <v>0</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c r="A82" s="70" t="s">
        <v>589</v>
      </c>
      <c r="E82" s="76">
        <f>投资和筹资活动现金流表!E34</f>
        <v>3371469593.2899995</v>
      </c>
      <c r="F82" s="76">
        <f>投资和筹资活动现金流表!F34</f>
        <v>3202799982.1600003</v>
      </c>
      <c r="G82" s="76">
        <f>投资和筹资活动现金流表!G34</f>
        <v>3213570119.4500003</v>
      </c>
      <c r="H82" s="76">
        <f>投资和筹资活动现金流表!H34</f>
        <v>3121727616.1000004</v>
      </c>
      <c r="I82" s="76">
        <f>投资和筹资活动现金流表!I34</f>
        <v>3117966466.2299995</v>
      </c>
      <c r="J82" s="76">
        <f>投资和筹资活动现金流表!J34</f>
        <v>2894627046.6399999</v>
      </c>
      <c r="K82" s="76">
        <f>投资和筹资活动现金流表!K34</f>
        <v>2914543554.3700004</v>
      </c>
      <c r="L82" s="76">
        <f>投资和筹资活动现金流表!L34</f>
        <v>2804618288.8099999</v>
      </c>
      <c r="M82" s="76">
        <f>投资和筹资活动现金流表!M34</f>
        <v>2774989237.8600001</v>
      </c>
      <c r="N82" s="76">
        <f>投资和筹资活动现金流表!N34</f>
        <v>2814851450.9200006</v>
      </c>
      <c r="O82" s="76">
        <f>投资和筹资活动现金流表!O34</f>
        <v>2852135676.4699998</v>
      </c>
      <c r="P82" s="76">
        <f>投资和筹资活动现金流表!P34</f>
        <v>2785173460.9200001</v>
      </c>
      <c r="Q82" s="76">
        <f>投资和筹资活动现金流表!Q34</f>
        <v>2788111266.3099999</v>
      </c>
      <c r="R82" s="76">
        <f>投资和筹资活动现金流表!R34</f>
        <v>2762634801.9900002</v>
      </c>
      <c r="S82" s="76">
        <f>投资和筹资活动现金流表!S34</f>
        <v>2753225929.6700001</v>
      </c>
      <c r="T82" s="76">
        <f>投资和筹资活动现金流表!T34</f>
        <v>2422226331.04</v>
      </c>
      <c r="U82" s="76">
        <f>投资和筹资活动现金流表!U34</f>
        <v>2191422276.9000001</v>
      </c>
      <c r="V82" s="76">
        <f>投资和筹资活动现金流表!V34</f>
        <v>2071315053.45</v>
      </c>
      <c r="W82" s="76">
        <f>投资和筹资活动现金流表!W34</f>
        <v>1845921264.79</v>
      </c>
      <c r="X82" s="76">
        <f>投资和筹资活动现金流表!X34</f>
        <v>1761621349.98</v>
      </c>
      <c r="Y82" s="76">
        <f>投资和筹资活动现金流表!Y34</f>
        <v>1692988956.96</v>
      </c>
      <c r="Z82" s="76">
        <f>投资和筹资活动现金流表!Z34</f>
        <v>1564687134.1800001</v>
      </c>
      <c r="AA82" s="76">
        <f>投资和筹资活动现金流表!AA34</f>
        <v>1478062969.8499999</v>
      </c>
      <c r="AB82" s="76">
        <f>投资和筹资活动现金流表!AB34</f>
        <v>1099582577.6300001</v>
      </c>
      <c r="AC82" s="76">
        <f>投资和筹资活动现金流表!AC34</f>
        <v>0</v>
      </c>
      <c r="AD82" s="76">
        <f>投资和筹资活动现金流表!AD34</f>
        <v>0</v>
      </c>
      <c r="AE82" s="76">
        <f>投资和筹资活动现金流表!AE34</f>
        <v>0</v>
      </c>
      <c r="AF82" s="76">
        <f>投资和筹资活动现金流表!AF34</f>
        <v>0</v>
      </c>
      <c r="AG82" s="76">
        <f>投资和筹资活动现金流表!AG34</f>
        <v>0</v>
      </c>
      <c r="AH82" s="76">
        <f>投资和筹资活动现金流表!AH34</f>
        <v>0</v>
      </c>
      <c r="AI82" s="76">
        <f>投资和筹资活动现金流表!AI34</f>
        <v>0</v>
      </c>
      <c r="AJ82" s="76">
        <f>投资和筹资活动现金流表!AJ34</f>
        <v>0</v>
      </c>
      <c r="AK82" s="76">
        <f>投资和筹资活动现金流表!AK34</f>
        <v>0</v>
      </c>
      <c r="AL82" s="76">
        <f>投资和筹资活动现金流表!AL34</f>
        <v>0</v>
      </c>
      <c r="AM82" s="76">
        <f>投资和筹资活动现金流表!AM34</f>
        <v>0</v>
      </c>
      <c r="AN82" s="76">
        <f>投资和筹资活动现金流表!AN34</f>
        <v>0</v>
      </c>
      <c r="AO82" s="76">
        <f>投资和筹资活动现金流表!AO34</f>
        <v>0</v>
      </c>
      <c r="AP82" s="76">
        <f>投资和筹资活动现金流表!AP34</f>
        <v>0</v>
      </c>
      <c r="AQ82" s="76">
        <f>投资和筹资活动现金流表!AQ34</f>
        <v>0</v>
      </c>
      <c r="AR82" s="76">
        <f>投资和筹资活动现金流表!AR34</f>
        <v>0</v>
      </c>
      <c r="AS82" s="76">
        <f>投资和筹资活动现金流表!AS34</f>
        <v>0</v>
      </c>
      <c r="AT82" s="76">
        <f>投资和筹资活动现金流表!AT34</f>
        <v>0</v>
      </c>
      <c r="AU82" s="76">
        <f>投资和筹资活动现金流表!AU34</f>
        <v>0</v>
      </c>
      <c r="AV82" s="76">
        <f>投资和筹资活动现金流表!AV34</f>
        <v>0</v>
      </c>
      <c r="AW82" s="76">
        <f>投资和筹资活动现金流表!AW34</f>
        <v>0</v>
      </c>
      <c r="AX82" s="76">
        <f>投资和筹资活动现金流表!AX34</f>
        <v>0</v>
      </c>
      <c r="AY82" s="76">
        <f>投资和筹资活动现金流表!AY34</f>
        <v>0</v>
      </c>
      <c r="AZ82" s="76">
        <f>投资和筹资活动现金流表!AZ34</f>
        <v>0</v>
      </c>
      <c r="BA82" s="76">
        <f>投资和筹资活动现金流表!BA34</f>
        <v>0</v>
      </c>
      <c r="BB82" s="76">
        <f>投资和筹资活动现金流表!BB34</f>
        <v>0</v>
      </c>
      <c r="BC82" s="76">
        <f>投资和筹资活动现金流表!BC34</f>
        <v>0</v>
      </c>
      <c r="BD82" s="76">
        <f>投资和筹资活动现金流表!BD34</f>
        <v>0</v>
      </c>
      <c r="BE82" s="76">
        <f>投资和筹资活动现金流表!BE34</f>
        <v>0</v>
      </c>
      <c r="BF82" s="76">
        <f>投资和筹资活动现金流表!BF34</f>
        <v>0</v>
      </c>
      <c r="BG82" s="76">
        <f>投资和筹资活动现金流表!BG34</f>
        <v>0</v>
      </c>
      <c r="BH82" s="76">
        <f>投资和筹资活动现金流表!BH34</f>
        <v>0</v>
      </c>
      <c r="BI82" s="76">
        <f>投资和筹资活动现金流表!BI34</f>
        <v>0</v>
      </c>
      <c r="BJ82" s="76">
        <f>投资和筹资活动现金流表!BJ34</f>
        <v>0</v>
      </c>
      <c r="BK82" s="76">
        <f>投资和筹资活动现金流表!BK34</f>
        <v>0</v>
      </c>
      <c r="BL82" s="76">
        <f>投资和筹资活动现金流表!BL34</f>
        <v>0</v>
      </c>
      <c r="BM82" s="76">
        <f>投资和筹资活动现金流表!BM34</f>
        <v>0</v>
      </c>
      <c r="BN82" s="76">
        <f>投资和筹资活动现金流表!BN34</f>
        <v>0</v>
      </c>
      <c r="BO82" s="76">
        <f>投资和筹资活动现金流表!BO34</f>
        <v>0</v>
      </c>
      <c r="BP82" s="76">
        <f>投资和筹资活动现金流表!BP34</f>
        <v>0</v>
      </c>
      <c r="BQ82" s="76">
        <f>投资和筹资活动现金流表!BQ34</f>
        <v>0</v>
      </c>
      <c r="BR82" s="76">
        <f>投资和筹资活动现金流表!BR34</f>
        <v>0</v>
      </c>
      <c r="BS82" s="76">
        <f>投资和筹资活动现金流表!BS34</f>
        <v>0</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44" customFormat="1">
      <c r="A83" s="165" t="s">
        <v>590</v>
      </c>
      <c r="E83" s="44">
        <f>E81/E82</f>
        <v>0.8968881811297128</v>
      </c>
      <c r="F83" s="44">
        <f t="shared" ref="F83:BQ83" si="46">F81/F82</f>
        <v>0.72259462098198068</v>
      </c>
      <c r="G83" s="44">
        <f t="shared" si="46"/>
        <v>0.43335770628784248</v>
      </c>
      <c r="H83" s="44">
        <f t="shared" si="46"/>
        <v>0.21511681891674952</v>
      </c>
      <c r="I83" s="44">
        <f t="shared" si="46"/>
        <v>0.84806200781472618</v>
      </c>
      <c r="J83" s="44">
        <f t="shared" si="46"/>
        <v>0.67985866509619097</v>
      </c>
      <c r="K83" s="44">
        <f t="shared" si="46"/>
        <v>0.40695805038205496</v>
      </c>
      <c r="L83" s="44">
        <f t="shared" si="46"/>
        <v>0.20434024310066271</v>
      </c>
      <c r="M83" s="44">
        <f t="shared" si="46"/>
        <v>0.61063803667460903</v>
      </c>
      <c r="N83" s="44">
        <f t="shared" si="46"/>
        <v>0.42163912116289187</v>
      </c>
      <c r="O83" s="44">
        <f t="shared" si="46"/>
        <v>0.20093603262917151</v>
      </c>
      <c r="P83" s="44">
        <f t="shared" si="46"/>
        <v>7.7225743630686586E-2</v>
      </c>
      <c r="Q83" s="44">
        <f t="shared" si="46"/>
        <v>0.33539519799638712</v>
      </c>
      <c r="R83" s="44">
        <f t="shared" si="46"/>
        <v>0.25956759851626443</v>
      </c>
      <c r="S83" s="44">
        <f t="shared" si="46"/>
        <v>0.14190709200782128</v>
      </c>
      <c r="T83" s="44">
        <f t="shared" si="46"/>
        <v>5.6222167340377709E-2</v>
      </c>
      <c r="U83" s="44">
        <f t="shared" si="46"/>
        <v>0.30971477698497973</v>
      </c>
      <c r="V83" s="44">
        <f t="shared" si="46"/>
        <v>0.2380367409143159</v>
      </c>
      <c r="W83" s="44">
        <f t="shared" si="46"/>
        <v>0.14261795285182424</v>
      </c>
      <c r="X83" s="44">
        <f t="shared" si="46"/>
        <v>4.9828277882188798E-2</v>
      </c>
      <c r="Y83" s="44">
        <f t="shared" si="46"/>
        <v>0.3462261584107007</v>
      </c>
      <c r="Z83" s="44">
        <f t="shared" si="46"/>
        <v>0.28685917672303513</v>
      </c>
      <c r="AA83" s="44">
        <f t="shared" si="46"/>
        <v>0.16213203170519846</v>
      </c>
      <c r="AB83" s="44">
        <f t="shared" si="46"/>
        <v>6.4454841502452662E-2</v>
      </c>
      <c r="AC83" s="44" t="e">
        <f t="shared" si="46"/>
        <v>#DIV/0!</v>
      </c>
      <c r="AD83" s="44" t="e">
        <f t="shared" si="46"/>
        <v>#DIV/0!</v>
      </c>
      <c r="AE83" s="44" t="e">
        <f t="shared" si="46"/>
        <v>#DIV/0!</v>
      </c>
      <c r="AF83" s="44" t="e">
        <f t="shared" si="46"/>
        <v>#DIV/0!</v>
      </c>
      <c r="AG83" s="44" t="e">
        <f t="shared" si="46"/>
        <v>#DIV/0!</v>
      </c>
      <c r="AH83" s="44" t="e">
        <f t="shared" si="46"/>
        <v>#DIV/0!</v>
      </c>
      <c r="AI83" s="44" t="e">
        <f t="shared" si="46"/>
        <v>#DIV/0!</v>
      </c>
      <c r="AJ83" s="44" t="e">
        <f t="shared" si="46"/>
        <v>#DIV/0!</v>
      </c>
      <c r="AK83" s="44" t="e">
        <f t="shared" si="46"/>
        <v>#DIV/0!</v>
      </c>
      <c r="AL83" s="44" t="e">
        <f t="shared" si="46"/>
        <v>#DIV/0!</v>
      </c>
      <c r="AM83" s="44" t="e">
        <f t="shared" si="46"/>
        <v>#DIV/0!</v>
      </c>
      <c r="AN83" s="44" t="e">
        <f t="shared" si="46"/>
        <v>#DIV/0!</v>
      </c>
      <c r="AO83" s="44" t="e">
        <f t="shared" si="46"/>
        <v>#DIV/0!</v>
      </c>
      <c r="AP83" s="44" t="e">
        <f t="shared" si="46"/>
        <v>#DIV/0!</v>
      </c>
      <c r="AQ83" s="44" t="e">
        <f t="shared" si="46"/>
        <v>#DIV/0!</v>
      </c>
      <c r="AR83" s="44" t="e">
        <f t="shared" si="46"/>
        <v>#DIV/0!</v>
      </c>
      <c r="AS83" s="44" t="e">
        <f t="shared" si="46"/>
        <v>#DIV/0!</v>
      </c>
      <c r="AT83" s="44" t="e">
        <f t="shared" si="46"/>
        <v>#DIV/0!</v>
      </c>
      <c r="AU83" s="44" t="e">
        <f t="shared" si="46"/>
        <v>#DIV/0!</v>
      </c>
      <c r="AV83" s="44" t="e">
        <f t="shared" si="46"/>
        <v>#DIV/0!</v>
      </c>
      <c r="AW83" s="44" t="e">
        <f t="shared" si="46"/>
        <v>#DIV/0!</v>
      </c>
      <c r="AX83" s="44" t="e">
        <f t="shared" si="46"/>
        <v>#DIV/0!</v>
      </c>
      <c r="AY83" s="44" t="e">
        <f t="shared" si="46"/>
        <v>#DIV/0!</v>
      </c>
      <c r="AZ83" s="44" t="e">
        <f t="shared" si="46"/>
        <v>#DIV/0!</v>
      </c>
      <c r="BA83" s="44" t="e">
        <f t="shared" si="46"/>
        <v>#DIV/0!</v>
      </c>
      <c r="BB83" s="44" t="e">
        <f t="shared" si="46"/>
        <v>#DIV/0!</v>
      </c>
      <c r="BC83" s="44" t="e">
        <f t="shared" si="46"/>
        <v>#DIV/0!</v>
      </c>
      <c r="BD83" s="44" t="e">
        <f t="shared" si="46"/>
        <v>#DIV/0!</v>
      </c>
      <c r="BE83" s="44" t="e">
        <f t="shared" si="46"/>
        <v>#DIV/0!</v>
      </c>
      <c r="BF83" s="44" t="e">
        <f t="shared" si="46"/>
        <v>#DIV/0!</v>
      </c>
      <c r="BG83" s="44" t="e">
        <f t="shared" si="46"/>
        <v>#DIV/0!</v>
      </c>
      <c r="BH83" s="44" t="e">
        <f t="shared" si="46"/>
        <v>#DIV/0!</v>
      </c>
      <c r="BI83" s="44" t="e">
        <f t="shared" si="46"/>
        <v>#DIV/0!</v>
      </c>
      <c r="BJ83" s="44" t="e">
        <f t="shared" si="46"/>
        <v>#DIV/0!</v>
      </c>
      <c r="BK83" s="44" t="e">
        <f t="shared" si="46"/>
        <v>#DIV/0!</v>
      </c>
      <c r="BL83" s="44" t="e">
        <f t="shared" si="46"/>
        <v>#DIV/0!</v>
      </c>
      <c r="BM83" s="44" t="e">
        <f t="shared" si="46"/>
        <v>#DIV/0!</v>
      </c>
      <c r="BN83" s="44" t="e">
        <f t="shared" si="46"/>
        <v>#DIV/0!</v>
      </c>
      <c r="BO83" s="44" t="e">
        <f t="shared" si="46"/>
        <v>#DIV/0!</v>
      </c>
      <c r="BP83" s="44" t="e">
        <f t="shared" si="46"/>
        <v>#DIV/0!</v>
      </c>
      <c r="BQ83" s="44" t="e">
        <f t="shared" si="46"/>
        <v>#DIV/0!</v>
      </c>
      <c r="BR83" s="44" t="e">
        <f t="shared" ref="BR83:CK83" si="47">BR81/BR82</f>
        <v>#DIV/0!</v>
      </c>
      <c r="BS83" s="44" t="e">
        <f t="shared" si="47"/>
        <v>#DIV/0!</v>
      </c>
      <c r="BT83" s="44" t="e">
        <f t="shared" si="47"/>
        <v>#DIV/0!</v>
      </c>
      <c r="BU83" s="44" t="e">
        <f t="shared" si="47"/>
        <v>#DIV/0!</v>
      </c>
      <c r="BV83" s="44" t="e">
        <f t="shared" si="47"/>
        <v>#DIV/0!</v>
      </c>
      <c r="BW83" s="44" t="e">
        <f t="shared" si="47"/>
        <v>#DIV/0!</v>
      </c>
      <c r="BX83" s="44" t="e">
        <f t="shared" si="47"/>
        <v>#DIV/0!</v>
      </c>
      <c r="BY83" s="44" t="e">
        <f t="shared" si="47"/>
        <v>#DIV/0!</v>
      </c>
      <c r="BZ83" s="44" t="e">
        <f t="shared" si="47"/>
        <v>#DIV/0!</v>
      </c>
      <c r="CA83" s="44" t="e">
        <f t="shared" si="47"/>
        <v>#DIV/0!</v>
      </c>
      <c r="CB83" s="44" t="e">
        <f t="shared" si="47"/>
        <v>#DIV/0!</v>
      </c>
      <c r="CC83" s="44" t="e">
        <f t="shared" si="47"/>
        <v>#DIV/0!</v>
      </c>
      <c r="CD83" s="44" t="e">
        <f t="shared" si="47"/>
        <v>#DIV/0!</v>
      </c>
      <c r="CE83" s="44" t="e">
        <f t="shared" si="47"/>
        <v>#DIV/0!</v>
      </c>
      <c r="CF83" s="44" t="e">
        <f t="shared" si="47"/>
        <v>#DIV/0!</v>
      </c>
      <c r="CG83" s="44" t="e">
        <f t="shared" si="47"/>
        <v>#DIV/0!</v>
      </c>
      <c r="CH83" s="44" t="e">
        <f t="shared" si="47"/>
        <v>#DIV/0!</v>
      </c>
      <c r="CI83" s="44" t="e">
        <f t="shared" si="47"/>
        <v>#DIV/0!</v>
      </c>
      <c r="CJ83" s="44" t="e">
        <f t="shared" si="47"/>
        <v>#DIV/0!</v>
      </c>
      <c r="CK83" s="44" t="e">
        <f t="shared" si="47"/>
        <v>#DIV/0!</v>
      </c>
    </row>
    <row r="84" spans="1:89" s="76" customFormat="1">
      <c r="A84" s="70" t="s">
        <v>591</v>
      </c>
      <c r="E84" s="76">
        <f>资产资本表!E52</f>
        <v>1688749563.8299999</v>
      </c>
      <c r="F84" s="76">
        <f>资产资本表!F52</f>
        <v>1716871882.53</v>
      </c>
      <c r="G84" s="76">
        <f>资产资本表!G52</f>
        <v>1745205490.1099999</v>
      </c>
      <c r="H84" s="76">
        <f>资产资本表!H52</f>
        <v>1765884232.96</v>
      </c>
      <c r="I84" s="76">
        <f>资产资本表!I52</f>
        <v>1793039645.75</v>
      </c>
      <c r="J84" s="76">
        <f>资产资本表!J52</f>
        <v>1751709689.46</v>
      </c>
      <c r="K84" s="76">
        <f>资产资本表!K52</f>
        <v>1777236924.1400001</v>
      </c>
      <c r="L84" s="76">
        <f>资产资本表!L52</f>
        <v>1768632587.9300001</v>
      </c>
      <c r="M84" s="76">
        <f>资产资本表!M52</f>
        <v>1759072395.1600001</v>
      </c>
      <c r="N84" s="76">
        <f>资产资本表!N52</f>
        <v>1678558099.6099999</v>
      </c>
      <c r="O84" s="76">
        <f>资产资本表!O52</f>
        <v>1682464848.53</v>
      </c>
      <c r="P84" s="76">
        <f>资产资本表!P52</f>
        <v>1640481087.8</v>
      </c>
      <c r="Q84" s="76">
        <f>资产资本表!Q52</f>
        <v>1650993091.5799999</v>
      </c>
      <c r="R84" s="76">
        <f>资产资本表!R52</f>
        <v>1528356420.73</v>
      </c>
      <c r="S84" s="76">
        <f>资产资本表!S52</f>
        <v>1518295993.3199999</v>
      </c>
      <c r="T84" s="76">
        <f>资产资本表!T52</f>
        <v>1227969549.9400001</v>
      </c>
      <c r="U84" s="76">
        <f>资产资本表!U52</f>
        <v>1056330769.9400001</v>
      </c>
      <c r="V84" s="76">
        <f>资产资本表!V52</f>
        <v>1032657120.9299999</v>
      </c>
      <c r="W84" s="76">
        <f>资产资本表!W52</f>
        <v>824114361.70000005</v>
      </c>
      <c r="X84" s="76">
        <f>资产资本表!X52</f>
        <v>846669327.26999998</v>
      </c>
      <c r="Y84" s="76">
        <f>资产资本表!Y52</f>
        <v>830003211.74000001</v>
      </c>
      <c r="Z84" s="76">
        <f>资产资本表!Z52</f>
        <v>798829959.96000004</v>
      </c>
      <c r="AA84" s="76">
        <f>资产资本表!AA52</f>
        <v>680530798</v>
      </c>
      <c r="AB84" s="76">
        <f>资产资本表!AB52</f>
        <v>583420305.92999995</v>
      </c>
      <c r="AC84" s="76">
        <f>资产资本表!AC52</f>
        <v>528145377.62</v>
      </c>
      <c r="AD84" s="76">
        <f>资产资本表!AD52</f>
        <v>533616270.69</v>
      </c>
      <c r="AE84" s="76">
        <f>资产资本表!AE52</f>
        <v>461351873.36000001</v>
      </c>
      <c r="AF84" s="76">
        <f>资产资本表!AF52</f>
        <v>339255142.11000001</v>
      </c>
      <c r="AG84" s="76">
        <f>资产资本表!AG52</f>
        <v>348457305.42000002</v>
      </c>
      <c r="AH84" s="76">
        <f>资产资本表!AH52</f>
        <v>356509882.51999998</v>
      </c>
      <c r="AI84" s="76">
        <f>资产资本表!AI52</f>
        <v>365564862.19999999</v>
      </c>
      <c r="AJ84" s="76">
        <f>资产资本表!AJ52</f>
        <v>353406414.44</v>
      </c>
      <c r="AK84" s="76">
        <f>资产资本表!AK52</f>
        <v>282436020.57999998</v>
      </c>
      <c r="AL84" s="76">
        <f>资产资本表!AL52</f>
        <v>101641999.5</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44" customFormat="1">
      <c r="A85" s="165" t="s">
        <v>592</v>
      </c>
      <c r="E85" s="44">
        <f>E81/E84</f>
        <v>1.7905741005209213</v>
      </c>
      <c r="F85" s="44">
        <f t="shared" ref="F85:BQ85" si="48">F81/F84</f>
        <v>1.3479899477295798</v>
      </c>
      <c r="G85" s="44">
        <f t="shared" si="48"/>
        <v>0.79797214932679539</v>
      </c>
      <c r="H85" s="44">
        <f t="shared" si="48"/>
        <v>0.38028320416812467</v>
      </c>
      <c r="I85" s="44">
        <f t="shared" si="48"/>
        <v>1.4747185919271524</v>
      </c>
      <c r="J85" s="44">
        <f t="shared" si="48"/>
        <v>1.1234380284136332</v>
      </c>
      <c r="K85" s="44">
        <f t="shared" si="48"/>
        <v>0.66738257940142054</v>
      </c>
      <c r="L85" s="44">
        <f t="shared" si="48"/>
        <v>0.3240335990929295</v>
      </c>
      <c r="M85" s="44">
        <f t="shared" si="48"/>
        <v>0.9632997394890459</v>
      </c>
      <c r="N85" s="44">
        <f t="shared" si="48"/>
        <v>0.70706607787109421</v>
      </c>
      <c r="O85" s="44">
        <f t="shared" si="48"/>
        <v>0.3406293022114103</v>
      </c>
      <c r="P85" s="44">
        <f t="shared" si="48"/>
        <v>0.13111220437685561</v>
      </c>
      <c r="Q85" s="44">
        <f t="shared" si="48"/>
        <v>0.56639796675653642</v>
      </c>
      <c r="R85" s="44">
        <f t="shared" si="48"/>
        <v>0.46919060986277722</v>
      </c>
      <c r="S85" s="44">
        <f t="shared" si="48"/>
        <v>0.25732945818138281</v>
      </c>
      <c r="T85" s="44">
        <f t="shared" si="48"/>
        <v>0.11090080704904616</v>
      </c>
      <c r="U85" s="44">
        <f t="shared" si="48"/>
        <v>0.64252209732426069</v>
      </c>
      <c r="V85" s="44">
        <f t="shared" si="48"/>
        <v>0.47745672279484724</v>
      </c>
      <c r="W85" s="44">
        <f t="shared" si="48"/>
        <v>0.31944779043401056</v>
      </c>
      <c r="X85" s="44">
        <f t="shared" si="48"/>
        <v>0.10367513658848743</v>
      </c>
      <c r="Y85" s="44">
        <f t="shared" si="48"/>
        <v>0.70621059594600066</v>
      </c>
      <c r="Z85" s="44">
        <f t="shared" si="48"/>
        <v>0.56187785340759511</v>
      </c>
      <c r="AA85" s="44">
        <f t="shared" si="48"/>
        <v>0.35213887893726153</v>
      </c>
      <c r="AB85" s="44">
        <f t="shared" si="48"/>
        <v>0.12147918068608252</v>
      </c>
      <c r="AC85" s="44">
        <f t="shared" si="48"/>
        <v>0.95529033580411327</v>
      </c>
      <c r="AD85" s="44">
        <f t="shared" si="48"/>
        <v>0.72706939535093651</v>
      </c>
      <c r="AE85" s="44">
        <f t="shared" si="48"/>
        <v>0.45939709358157749</v>
      </c>
      <c r="AF85" s="44">
        <f t="shared" si="48"/>
        <v>0.16477265238289301</v>
      </c>
      <c r="AG85" s="44">
        <f t="shared" si="48"/>
        <v>1.276359126447153</v>
      </c>
      <c r="AH85" s="44">
        <f t="shared" si="48"/>
        <v>0.95910688181503034</v>
      </c>
      <c r="AI85" s="44">
        <f t="shared" si="48"/>
        <v>0.49660205652008099</v>
      </c>
      <c r="AJ85" s="44">
        <f t="shared" si="48"/>
        <v>0.13166915196979298</v>
      </c>
      <c r="AK85" s="44">
        <f t="shared" si="48"/>
        <v>0.96763667866715697</v>
      </c>
      <c r="AL85" s="44">
        <f t="shared" si="48"/>
        <v>2.0228153354066989</v>
      </c>
      <c r="AM85" s="44" t="e">
        <f t="shared" si="48"/>
        <v>#DIV/0!</v>
      </c>
      <c r="AN85" s="44" t="e">
        <f t="shared" si="48"/>
        <v>#DIV/0!</v>
      </c>
      <c r="AO85" s="44" t="e">
        <f t="shared" si="48"/>
        <v>#DIV/0!</v>
      </c>
      <c r="AP85" s="44" t="e">
        <f t="shared" si="48"/>
        <v>#DIV/0!</v>
      </c>
      <c r="AQ85" s="44" t="e">
        <f t="shared" si="48"/>
        <v>#DIV/0!</v>
      </c>
      <c r="AR85" s="44" t="e">
        <f t="shared" si="48"/>
        <v>#DIV/0!</v>
      </c>
      <c r="AS85" s="44" t="e">
        <f t="shared" si="48"/>
        <v>#DIV/0!</v>
      </c>
      <c r="AT85" s="44" t="e">
        <f t="shared" si="48"/>
        <v>#DIV/0!</v>
      </c>
      <c r="AU85" s="44" t="e">
        <f t="shared" si="48"/>
        <v>#DIV/0!</v>
      </c>
      <c r="AV85" s="44" t="e">
        <f t="shared" si="48"/>
        <v>#DIV/0!</v>
      </c>
      <c r="AW85" s="44" t="e">
        <f t="shared" si="48"/>
        <v>#DIV/0!</v>
      </c>
      <c r="AX85" s="44" t="e">
        <f t="shared" si="48"/>
        <v>#DIV/0!</v>
      </c>
      <c r="AY85" s="44" t="e">
        <f t="shared" si="48"/>
        <v>#DIV/0!</v>
      </c>
      <c r="AZ85" s="44" t="e">
        <f t="shared" si="48"/>
        <v>#DIV/0!</v>
      </c>
      <c r="BA85" s="44" t="e">
        <f t="shared" si="48"/>
        <v>#DIV/0!</v>
      </c>
      <c r="BB85" s="44" t="e">
        <f t="shared" si="48"/>
        <v>#DIV/0!</v>
      </c>
      <c r="BC85" s="44" t="e">
        <f t="shared" si="48"/>
        <v>#DIV/0!</v>
      </c>
      <c r="BD85" s="44" t="e">
        <f t="shared" si="48"/>
        <v>#DIV/0!</v>
      </c>
      <c r="BE85" s="44" t="e">
        <f t="shared" si="48"/>
        <v>#DIV/0!</v>
      </c>
      <c r="BF85" s="44" t="e">
        <f t="shared" si="48"/>
        <v>#DIV/0!</v>
      </c>
      <c r="BG85" s="44" t="e">
        <f t="shared" si="48"/>
        <v>#DIV/0!</v>
      </c>
      <c r="BH85" s="44" t="e">
        <f t="shared" si="48"/>
        <v>#DIV/0!</v>
      </c>
      <c r="BI85" s="44" t="e">
        <f t="shared" si="48"/>
        <v>#DIV/0!</v>
      </c>
      <c r="BJ85" s="44" t="e">
        <f t="shared" si="48"/>
        <v>#DIV/0!</v>
      </c>
      <c r="BK85" s="44" t="e">
        <f t="shared" si="48"/>
        <v>#DIV/0!</v>
      </c>
      <c r="BL85" s="44" t="e">
        <f t="shared" si="48"/>
        <v>#DIV/0!</v>
      </c>
      <c r="BM85" s="44" t="e">
        <f t="shared" si="48"/>
        <v>#DIV/0!</v>
      </c>
      <c r="BN85" s="44" t="e">
        <f t="shared" si="48"/>
        <v>#DIV/0!</v>
      </c>
      <c r="BO85" s="44" t="e">
        <f t="shared" si="48"/>
        <v>#DIV/0!</v>
      </c>
      <c r="BP85" s="44" t="e">
        <f t="shared" si="48"/>
        <v>#DIV/0!</v>
      </c>
      <c r="BQ85" s="44" t="e">
        <f t="shared" si="48"/>
        <v>#DIV/0!</v>
      </c>
      <c r="BR85" s="44" t="e">
        <f t="shared" ref="BR85:CK85" si="49">BR81/BR84</f>
        <v>#DIV/0!</v>
      </c>
      <c r="BS85" s="44" t="e">
        <f t="shared" si="49"/>
        <v>#DIV/0!</v>
      </c>
      <c r="BT85" s="44" t="e">
        <f t="shared" si="49"/>
        <v>#DIV/0!</v>
      </c>
      <c r="BU85" s="44" t="e">
        <f t="shared" si="49"/>
        <v>#DIV/0!</v>
      </c>
      <c r="BV85" s="44" t="e">
        <f t="shared" si="49"/>
        <v>#DIV/0!</v>
      </c>
      <c r="BW85" s="44" t="e">
        <f t="shared" si="49"/>
        <v>#DIV/0!</v>
      </c>
      <c r="BX85" s="44" t="e">
        <f t="shared" si="49"/>
        <v>#DIV/0!</v>
      </c>
      <c r="BY85" s="44" t="e">
        <f t="shared" si="49"/>
        <v>#DIV/0!</v>
      </c>
      <c r="BZ85" s="44" t="e">
        <f t="shared" si="49"/>
        <v>#DIV/0!</v>
      </c>
      <c r="CA85" s="44" t="e">
        <f t="shared" si="49"/>
        <v>#DIV/0!</v>
      </c>
      <c r="CB85" s="44" t="e">
        <f t="shared" si="49"/>
        <v>#DIV/0!</v>
      </c>
      <c r="CC85" s="44" t="e">
        <f t="shared" si="49"/>
        <v>#DIV/0!</v>
      </c>
      <c r="CD85" s="44" t="e">
        <f t="shared" si="49"/>
        <v>#DIV/0!</v>
      </c>
      <c r="CE85" s="44" t="e">
        <f t="shared" si="49"/>
        <v>#DIV/0!</v>
      </c>
      <c r="CF85" s="44" t="e">
        <f t="shared" si="49"/>
        <v>#DIV/0!</v>
      </c>
      <c r="CG85" s="44" t="e">
        <f t="shared" si="49"/>
        <v>#DIV/0!</v>
      </c>
      <c r="CH85" s="44" t="e">
        <f t="shared" si="49"/>
        <v>#DIV/0!</v>
      </c>
      <c r="CI85" s="44" t="e">
        <f t="shared" si="49"/>
        <v>#DIV/0!</v>
      </c>
      <c r="CJ85" s="44" t="e">
        <f t="shared" si="49"/>
        <v>#DIV/0!</v>
      </c>
      <c r="CK85" s="44" t="e">
        <f t="shared" si="49"/>
        <v>#DIV/0!</v>
      </c>
    </row>
    <row r="86" spans="1:89" s="76" customFormat="1">
      <c r="A86" s="70" t="s">
        <v>593</v>
      </c>
      <c r="E86" s="76">
        <f>资产资本表!E53</f>
        <v>230446124.68000001</v>
      </c>
      <c r="F86" s="76">
        <f>资产资本表!F53</f>
        <v>200652994.06</v>
      </c>
      <c r="G86" s="76">
        <f>资产资本表!G53</f>
        <v>175785297.87</v>
      </c>
      <c r="H86" s="76">
        <f>资产资本表!H53</f>
        <v>156739376.69999999</v>
      </c>
      <c r="I86" s="76">
        <f>资产资本表!I53</f>
        <v>117964209.23999999</v>
      </c>
      <c r="J86" s="76">
        <f>资产资本表!J53</f>
        <v>192824615.33000001</v>
      </c>
      <c r="K86" s="76">
        <f>资产资本表!K53</f>
        <v>202290079.38</v>
      </c>
      <c r="L86" s="76">
        <f>资产资本表!L53</f>
        <v>95112421.950000003</v>
      </c>
      <c r="M86" s="76">
        <f>资产资本表!M53</f>
        <v>105676989.59999999</v>
      </c>
      <c r="N86" s="76">
        <f>资产资本表!N53</f>
        <v>240761981.65000001</v>
      </c>
      <c r="O86" s="76">
        <f>资产资本表!O53</f>
        <v>243175816.44999999</v>
      </c>
      <c r="P86" s="76">
        <f>资产资本表!P53</f>
        <v>236541285.28999999</v>
      </c>
      <c r="Q86" s="76">
        <f>资产资本表!Q53</f>
        <v>221699249.91</v>
      </c>
      <c r="R86" s="76">
        <f>资产资本表!R53</f>
        <v>341844800.76999998</v>
      </c>
      <c r="S86" s="76">
        <f>资产资本表!S53</f>
        <v>338766530.87</v>
      </c>
      <c r="T86" s="76">
        <f>资产资本表!T53</f>
        <v>384167574.39999998</v>
      </c>
      <c r="U86" s="76">
        <f>资产资本表!U53</f>
        <v>446955480.38</v>
      </c>
      <c r="V86" s="76">
        <f>资产资本表!V53</f>
        <v>360968182.87</v>
      </c>
      <c r="W86" s="76">
        <f>资产资本表!W53</f>
        <v>341429421.11000001</v>
      </c>
      <c r="X86" s="76">
        <f>资产资本表!X53</f>
        <v>229562812.74000001</v>
      </c>
      <c r="Y86" s="76">
        <f>资产资本表!Y53</f>
        <v>174098095.31999999</v>
      </c>
      <c r="Z86" s="76">
        <f>资产资本表!Z53</f>
        <v>121221024.67</v>
      </c>
      <c r="AA86" s="76">
        <f>资产资本表!AA53</f>
        <v>148634328.13</v>
      </c>
      <c r="AB86" s="76">
        <f>资产资本表!AB53</f>
        <v>126228633.62</v>
      </c>
      <c r="AC86" s="76">
        <f>资产资本表!AC53</f>
        <v>127419177</v>
      </c>
      <c r="AD86" s="76">
        <f>资产资本表!AD53</f>
        <v>94664686.230000004</v>
      </c>
      <c r="AE86" s="76">
        <f>资产资本表!AE53</f>
        <v>90831921.349999994</v>
      </c>
      <c r="AF86" s="76">
        <f>资产资本表!AF53</f>
        <v>81875266</v>
      </c>
      <c r="AG86" s="76">
        <f>资产资本表!AG53</f>
        <v>4171567</v>
      </c>
      <c r="AH86" s="76">
        <f>资产资本表!AH53</f>
        <v>9458899</v>
      </c>
      <c r="AI86" s="76">
        <f>资产资本表!AI53</f>
        <v>7046037</v>
      </c>
      <c r="AJ86" s="76">
        <f>资产资本表!AJ53</f>
        <v>4423240</v>
      </c>
      <c r="AK86" s="76">
        <f>资产资本表!AK53</f>
        <v>0</v>
      </c>
      <c r="AL86" s="76">
        <f>资产资本表!AL53</f>
        <v>19763243.079999998</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44" customFormat="1">
      <c r="A87" s="165" t="s">
        <v>594</v>
      </c>
      <c r="E87" s="44">
        <f>E81/E86</f>
        <v>13.121640624067448</v>
      </c>
      <c r="F87" s="44">
        <f t="shared" ref="F87:BQ87" si="50">F81/F86</f>
        <v>11.533972119538678</v>
      </c>
      <c r="G87" s="44">
        <f t="shared" si="50"/>
        <v>7.9223085936908113</v>
      </c>
      <c r="H87" s="44">
        <f t="shared" si="50"/>
        <v>4.2844123055645662</v>
      </c>
      <c r="I87" s="44">
        <f t="shared" si="50"/>
        <v>22.415518390584687</v>
      </c>
      <c r="J87" s="44">
        <f t="shared" si="50"/>
        <v>10.205840558852264</v>
      </c>
      <c r="K87" s="44">
        <f t="shared" si="50"/>
        <v>5.8633471610435635</v>
      </c>
      <c r="L87" s="44">
        <f t="shared" si="50"/>
        <v>6.0254630382693142</v>
      </c>
      <c r="M87" s="44">
        <f t="shared" si="50"/>
        <v>16.03484340738639</v>
      </c>
      <c r="N87" s="44">
        <f t="shared" si="50"/>
        <v>4.9295635624703706</v>
      </c>
      <c r="O87" s="44">
        <f t="shared" si="50"/>
        <v>2.3567180146296987</v>
      </c>
      <c r="P87" s="44">
        <f t="shared" si="50"/>
        <v>0.90930042675764988</v>
      </c>
      <c r="Q87" s="44">
        <f t="shared" si="50"/>
        <v>4.2179625351895265</v>
      </c>
      <c r="R87" s="44">
        <f t="shared" si="50"/>
        <v>2.0977077302763272</v>
      </c>
      <c r="S87" s="44">
        <f t="shared" si="50"/>
        <v>1.1533083989041706</v>
      </c>
      <c r="T87" s="44">
        <f t="shared" si="50"/>
        <v>0.35448804947344359</v>
      </c>
      <c r="U87" s="44">
        <f t="shared" si="50"/>
        <v>1.5185312443041488</v>
      </c>
      <c r="V87" s="44">
        <f t="shared" si="50"/>
        <v>1.3659073240468065</v>
      </c>
      <c r="W87" s="44">
        <f t="shared" si="50"/>
        <v>0.77105690263635407</v>
      </c>
      <c r="X87" s="44">
        <f t="shared" si="50"/>
        <v>0.38237272449443677</v>
      </c>
      <c r="Y87" s="44">
        <f t="shared" si="50"/>
        <v>3.3668206520158499</v>
      </c>
      <c r="Z87" s="44">
        <f t="shared" si="50"/>
        <v>3.7026981446650065</v>
      </c>
      <c r="AA87" s="44">
        <f t="shared" si="50"/>
        <v>1.6122880582499257</v>
      </c>
      <c r="AB87" s="44">
        <f t="shared" si="50"/>
        <v>0.56146865198080242</v>
      </c>
      <c r="AC87" s="44">
        <f t="shared" si="50"/>
        <v>3.9596251287983124</v>
      </c>
      <c r="AD87" s="44">
        <f t="shared" si="50"/>
        <v>4.0984243938374476</v>
      </c>
      <c r="AE87" s="44">
        <f t="shared" si="50"/>
        <v>2.333361516413635</v>
      </c>
      <c r="AF87" s="44">
        <f t="shared" si="50"/>
        <v>0.68274550216423113</v>
      </c>
      <c r="AG87" s="44">
        <f t="shared" si="50"/>
        <v>106.6162096761241</v>
      </c>
      <c r="AH87" s="44">
        <f t="shared" si="50"/>
        <v>36.149141856784809</v>
      </c>
      <c r="AI87" s="44">
        <f t="shared" si="50"/>
        <v>25.764874972981268</v>
      </c>
      <c r="AJ87" s="44">
        <f t="shared" si="50"/>
        <v>10.520053827058899</v>
      </c>
      <c r="AK87" s="44" t="e">
        <f t="shared" si="50"/>
        <v>#DIV/0!</v>
      </c>
      <c r="AL87" s="44">
        <f t="shared" si="50"/>
        <v>10.4033024578879</v>
      </c>
      <c r="AM87" s="44" t="e">
        <f t="shared" si="50"/>
        <v>#DIV/0!</v>
      </c>
      <c r="AN87" s="44" t="e">
        <f t="shared" si="50"/>
        <v>#DIV/0!</v>
      </c>
      <c r="AO87" s="44" t="e">
        <f t="shared" si="50"/>
        <v>#DIV/0!</v>
      </c>
      <c r="AP87" s="44" t="e">
        <f t="shared" si="50"/>
        <v>#DIV/0!</v>
      </c>
      <c r="AQ87" s="44" t="e">
        <f t="shared" si="50"/>
        <v>#DIV/0!</v>
      </c>
      <c r="AR87" s="44" t="e">
        <f t="shared" si="50"/>
        <v>#DIV/0!</v>
      </c>
      <c r="AS87" s="44" t="e">
        <f t="shared" si="50"/>
        <v>#DIV/0!</v>
      </c>
      <c r="AT87" s="44" t="e">
        <f t="shared" si="50"/>
        <v>#DIV/0!</v>
      </c>
      <c r="AU87" s="44" t="e">
        <f t="shared" si="50"/>
        <v>#DIV/0!</v>
      </c>
      <c r="AV87" s="44" t="e">
        <f t="shared" si="50"/>
        <v>#DIV/0!</v>
      </c>
      <c r="AW87" s="44" t="e">
        <f t="shared" si="50"/>
        <v>#DIV/0!</v>
      </c>
      <c r="AX87" s="44" t="e">
        <f t="shared" si="50"/>
        <v>#DIV/0!</v>
      </c>
      <c r="AY87" s="44" t="e">
        <f t="shared" si="50"/>
        <v>#DIV/0!</v>
      </c>
      <c r="AZ87" s="44" t="e">
        <f t="shared" si="50"/>
        <v>#DIV/0!</v>
      </c>
      <c r="BA87" s="44" t="e">
        <f t="shared" si="50"/>
        <v>#DIV/0!</v>
      </c>
      <c r="BB87" s="44" t="e">
        <f t="shared" si="50"/>
        <v>#DIV/0!</v>
      </c>
      <c r="BC87" s="44" t="e">
        <f t="shared" si="50"/>
        <v>#DIV/0!</v>
      </c>
      <c r="BD87" s="44" t="e">
        <f t="shared" si="50"/>
        <v>#DIV/0!</v>
      </c>
      <c r="BE87" s="44" t="e">
        <f t="shared" si="50"/>
        <v>#DIV/0!</v>
      </c>
      <c r="BF87" s="44" t="e">
        <f t="shared" si="50"/>
        <v>#DIV/0!</v>
      </c>
      <c r="BG87" s="44" t="e">
        <f t="shared" si="50"/>
        <v>#DIV/0!</v>
      </c>
      <c r="BH87" s="44" t="e">
        <f t="shared" si="50"/>
        <v>#DIV/0!</v>
      </c>
      <c r="BI87" s="44" t="e">
        <f t="shared" si="50"/>
        <v>#DIV/0!</v>
      </c>
      <c r="BJ87" s="44" t="e">
        <f t="shared" si="50"/>
        <v>#DIV/0!</v>
      </c>
      <c r="BK87" s="44" t="e">
        <f t="shared" si="50"/>
        <v>#DIV/0!</v>
      </c>
      <c r="BL87" s="44" t="e">
        <f t="shared" si="50"/>
        <v>#DIV/0!</v>
      </c>
      <c r="BM87" s="44" t="e">
        <f t="shared" si="50"/>
        <v>#DIV/0!</v>
      </c>
      <c r="BN87" s="44" t="e">
        <f t="shared" si="50"/>
        <v>#DIV/0!</v>
      </c>
      <c r="BO87" s="44" t="e">
        <f t="shared" si="50"/>
        <v>#DIV/0!</v>
      </c>
      <c r="BP87" s="44" t="e">
        <f t="shared" si="50"/>
        <v>#DIV/0!</v>
      </c>
      <c r="BQ87" s="44" t="e">
        <f t="shared" si="50"/>
        <v>#DIV/0!</v>
      </c>
      <c r="BR87" s="44" t="e">
        <f t="shared" ref="BR87:CK87" si="51">BR81/BR86</f>
        <v>#DIV/0!</v>
      </c>
      <c r="BS87" s="44" t="e">
        <f t="shared" si="51"/>
        <v>#DIV/0!</v>
      </c>
      <c r="BT87" s="44" t="e">
        <f t="shared" si="51"/>
        <v>#DIV/0!</v>
      </c>
      <c r="BU87" s="44" t="e">
        <f t="shared" si="51"/>
        <v>#DIV/0!</v>
      </c>
      <c r="BV87" s="44" t="e">
        <f t="shared" si="51"/>
        <v>#DIV/0!</v>
      </c>
      <c r="BW87" s="44" t="e">
        <f t="shared" si="51"/>
        <v>#DIV/0!</v>
      </c>
      <c r="BX87" s="44" t="e">
        <f t="shared" si="51"/>
        <v>#DIV/0!</v>
      </c>
      <c r="BY87" s="44" t="e">
        <f t="shared" si="51"/>
        <v>#DIV/0!</v>
      </c>
      <c r="BZ87" s="44" t="e">
        <f t="shared" si="51"/>
        <v>#DIV/0!</v>
      </c>
      <c r="CA87" s="44" t="e">
        <f t="shared" si="51"/>
        <v>#DIV/0!</v>
      </c>
      <c r="CB87" s="44" t="e">
        <f t="shared" si="51"/>
        <v>#DIV/0!</v>
      </c>
      <c r="CC87" s="44" t="e">
        <f t="shared" si="51"/>
        <v>#DIV/0!</v>
      </c>
      <c r="CD87" s="44" t="e">
        <f t="shared" si="51"/>
        <v>#DIV/0!</v>
      </c>
      <c r="CE87" s="44" t="e">
        <f t="shared" si="51"/>
        <v>#DIV/0!</v>
      </c>
      <c r="CF87" s="44" t="e">
        <f t="shared" si="51"/>
        <v>#DIV/0!</v>
      </c>
      <c r="CG87" s="44" t="e">
        <f t="shared" si="51"/>
        <v>#DIV/0!</v>
      </c>
      <c r="CH87" s="44" t="e">
        <f t="shared" si="51"/>
        <v>#DIV/0!</v>
      </c>
      <c r="CI87" s="44" t="e">
        <f t="shared" si="51"/>
        <v>#DIV/0!</v>
      </c>
      <c r="CJ87" s="44" t="e">
        <f t="shared" si="51"/>
        <v>#DIV/0!</v>
      </c>
      <c r="CK87" s="44" t="e">
        <f t="shared" si="51"/>
        <v>#DIV/0!</v>
      </c>
    </row>
    <row r="88" spans="1:89" s="76" customFormat="1">
      <c r="A88" s="70" t="s">
        <v>595</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596</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597</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598</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599</v>
      </c>
      <c r="E92" s="76">
        <f>资产资本表!E58</f>
        <v>1144808784.0899999</v>
      </c>
      <c r="F92" s="76">
        <f>资产资本表!F58</f>
        <v>1159561726.22</v>
      </c>
      <c r="G92" s="76">
        <f>资产资本表!G58</f>
        <v>1162623034.05</v>
      </c>
      <c r="H92" s="76">
        <f>资产资本表!H58</f>
        <v>961230529.22000003</v>
      </c>
      <c r="I92" s="76">
        <f>资产资本表!I58</f>
        <v>980374418.83000004</v>
      </c>
      <c r="J92" s="76">
        <f>资产资本表!J58</f>
        <v>681994905.76999998</v>
      </c>
      <c r="K92" s="76">
        <f>资产资本表!K58</f>
        <v>691009911.12</v>
      </c>
      <c r="L92" s="76">
        <f>资产资本表!L58</f>
        <v>695027459.15999997</v>
      </c>
      <c r="M92" s="76">
        <f>资产资本表!M58</f>
        <v>699468871.88</v>
      </c>
      <c r="N92" s="76">
        <f>资产资本表!N58</f>
        <v>706101126.70000005</v>
      </c>
      <c r="O92" s="76">
        <f>资产资本表!O58</f>
        <v>740464423.51999998</v>
      </c>
      <c r="P92" s="76">
        <f>资产资本表!P58</f>
        <v>724369027.13</v>
      </c>
      <c r="Q92" s="76">
        <f>资产资本表!Q58</f>
        <v>729309004.33000004</v>
      </c>
      <c r="R92" s="76">
        <f>资产资本表!R58</f>
        <v>732403753.53999996</v>
      </c>
      <c r="S92" s="76">
        <f>资产资本表!S58</f>
        <v>737441598.62</v>
      </c>
      <c r="T92" s="76">
        <f>资产资本表!T58</f>
        <v>663239233.78999996</v>
      </c>
      <c r="U92" s="76">
        <f>资产资本表!U58</f>
        <v>667705516.30999994</v>
      </c>
      <c r="V92" s="76">
        <f>资产资本表!V58</f>
        <v>671773027.66999996</v>
      </c>
      <c r="W92" s="76">
        <f>资产资本表!W58</f>
        <v>674602507.04999995</v>
      </c>
      <c r="X92" s="76">
        <f>资产资本表!X58</f>
        <v>679054136.46000004</v>
      </c>
      <c r="Y92" s="76">
        <f>资产资本表!Y58</f>
        <v>683505765.87</v>
      </c>
      <c r="Z92" s="76">
        <f>资产资本表!Z58</f>
        <v>641736042.87</v>
      </c>
      <c r="AA92" s="76">
        <f>资产资本表!AA58</f>
        <v>645779721.92999995</v>
      </c>
      <c r="AB92" s="76">
        <f>资产资本表!AB58</f>
        <v>385821414.85000002</v>
      </c>
      <c r="AC92" s="76">
        <f>资产资本表!AC58</f>
        <v>387557161.30000001</v>
      </c>
      <c r="AD92" s="76">
        <f>资产资本表!AD58</f>
        <v>245485406.34999999</v>
      </c>
      <c r="AE92" s="76">
        <f>资产资本表!AE58</f>
        <v>247130350.59999999</v>
      </c>
      <c r="AF92" s="76">
        <f>资产资本表!AF58</f>
        <v>248802628.28</v>
      </c>
      <c r="AG92" s="76">
        <f>资产资本表!AG58</f>
        <v>250529572.52000001</v>
      </c>
      <c r="AH92" s="76">
        <f>资产资本表!AH58</f>
        <v>252256516.75999999</v>
      </c>
      <c r="AI92" s="76">
        <f>资产资本表!AI58</f>
        <v>253983461</v>
      </c>
      <c r="AJ92" s="76">
        <f>资产资本表!AJ58</f>
        <v>257437085.59999999</v>
      </c>
      <c r="AK92" s="76">
        <f>资产资本表!AK58</f>
        <v>124926710.19</v>
      </c>
      <c r="AL92" s="76">
        <f>资产资本表!AL58</f>
        <v>124510762.25</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44" customFormat="1">
      <c r="A93" s="165" t="s">
        <v>600</v>
      </c>
      <c r="E93" s="44">
        <f>E81/E92</f>
        <v>2.6413417448256404</v>
      </c>
      <c r="F93" s="44">
        <f t="shared" ref="F93:BQ93" si="52">F81/F92</f>
        <v>1.9958627357720413</v>
      </c>
      <c r="G93" s="44">
        <f t="shared" si="52"/>
        <v>1.1978305393699162</v>
      </c>
      <c r="H93" s="44">
        <f t="shared" si="52"/>
        <v>0.69862129206916113</v>
      </c>
      <c r="I93" s="44">
        <f t="shared" si="52"/>
        <v>2.6971622788828782</v>
      </c>
      <c r="J93" s="44">
        <f t="shared" si="52"/>
        <v>2.8855600873706218</v>
      </c>
      <c r="K93" s="44">
        <f t="shared" si="52"/>
        <v>1.7164688140544251</v>
      </c>
      <c r="L93" s="44">
        <f t="shared" si="52"/>
        <v>0.82456653386419576</v>
      </c>
      <c r="M93" s="44">
        <f t="shared" si="52"/>
        <v>2.4225723947451212</v>
      </c>
      <c r="N93" s="44">
        <f t="shared" si="52"/>
        <v>1.6808520013511543</v>
      </c>
      <c r="O93" s="44">
        <f t="shared" si="52"/>
        <v>0.77396942938274826</v>
      </c>
      <c r="P93" s="44">
        <f t="shared" si="52"/>
        <v>0.29693027117985688</v>
      </c>
      <c r="Q93" s="44">
        <f t="shared" si="52"/>
        <v>1.2821988000258864</v>
      </c>
      <c r="R93" s="44">
        <f t="shared" si="52"/>
        <v>0.9790917614280582</v>
      </c>
      <c r="S93" s="44">
        <f t="shared" si="52"/>
        <v>0.52980776518592754</v>
      </c>
      <c r="T93" s="44">
        <f t="shared" si="52"/>
        <v>0.20532985261110062</v>
      </c>
      <c r="U93" s="44">
        <f t="shared" si="52"/>
        <v>1.0164898225206338</v>
      </c>
      <c r="V93" s="44">
        <f t="shared" si="52"/>
        <v>0.73395189211467449</v>
      </c>
      <c r="W93" s="44">
        <f t="shared" si="52"/>
        <v>0.39024686264690633</v>
      </c>
      <c r="X93" s="44">
        <f t="shared" si="52"/>
        <v>0.12926592069315909</v>
      </c>
      <c r="Y93" s="44">
        <f t="shared" si="52"/>
        <v>0.85757442302466924</v>
      </c>
      <c r="Z93" s="44">
        <f t="shared" si="52"/>
        <v>0.69942286727835379</v>
      </c>
      <c r="AA93" s="44">
        <f t="shared" si="52"/>
        <v>0.37108838223318541</v>
      </c>
      <c r="AB93" s="44">
        <f t="shared" si="52"/>
        <v>0.18369488585166854</v>
      </c>
      <c r="AC93" s="44">
        <f t="shared" si="52"/>
        <v>1.3018264801187664</v>
      </c>
      <c r="AD93" s="44">
        <f t="shared" si="52"/>
        <v>1.5804444958607617</v>
      </c>
      <c r="AE93" s="44">
        <f t="shared" si="52"/>
        <v>0.85761910354365034</v>
      </c>
      <c r="AF93" s="44">
        <f t="shared" si="52"/>
        <v>0.2246759609673043</v>
      </c>
      <c r="AG93" s="44">
        <f t="shared" si="52"/>
        <v>1.7752661191903589</v>
      </c>
      <c r="AH93" s="44">
        <f t="shared" si="52"/>
        <v>1.3554895871543231</v>
      </c>
      <c r="AI93" s="44">
        <f t="shared" si="52"/>
        <v>0.71477198414899945</v>
      </c>
      <c r="AJ93" s="44">
        <f t="shared" si="52"/>
        <v>0.18075376662048415</v>
      </c>
      <c r="AK93" s="44">
        <f t="shared" si="52"/>
        <v>2.1876462805619967</v>
      </c>
      <c r="AL93" s="44">
        <f t="shared" si="52"/>
        <v>1.6512869377281481</v>
      </c>
      <c r="AM93" s="44" t="e">
        <f t="shared" si="52"/>
        <v>#DIV/0!</v>
      </c>
      <c r="AN93" s="44" t="e">
        <f t="shared" si="52"/>
        <v>#DIV/0!</v>
      </c>
      <c r="AO93" s="44" t="e">
        <f t="shared" si="52"/>
        <v>#DIV/0!</v>
      </c>
      <c r="AP93" s="44" t="e">
        <f t="shared" si="52"/>
        <v>#DIV/0!</v>
      </c>
      <c r="AQ93" s="44" t="e">
        <f t="shared" si="52"/>
        <v>#DIV/0!</v>
      </c>
      <c r="AR93" s="44" t="e">
        <f t="shared" si="52"/>
        <v>#DIV/0!</v>
      </c>
      <c r="AS93" s="44" t="e">
        <f t="shared" si="52"/>
        <v>#DIV/0!</v>
      </c>
      <c r="AT93" s="44" t="e">
        <f t="shared" si="52"/>
        <v>#DIV/0!</v>
      </c>
      <c r="AU93" s="44" t="e">
        <f t="shared" si="52"/>
        <v>#DIV/0!</v>
      </c>
      <c r="AV93" s="44" t="e">
        <f t="shared" si="52"/>
        <v>#DIV/0!</v>
      </c>
      <c r="AW93" s="44" t="e">
        <f t="shared" si="52"/>
        <v>#DIV/0!</v>
      </c>
      <c r="AX93" s="44" t="e">
        <f t="shared" si="52"/>
        <v>#DIV/0!</v>
      </c>
      <c r="AY93" s="44" t="e">
        <f t="shared" si="52"/>
        <v>#DIV/0!</v>
      </c>
      <c r="AZ93" s="44" t="e">
        <f t="shared" si="52"/>
        <v>#DIV/0!</v>
      </c>
      <c r="BA93" s="44" t="e">
        <f t="shared" si="52"/>
        <v>#DIV/0!</v>
      </c>
      <c r="BB93" s="44" t="e">
        <f t="shared" si="52"/>
        <v>#DIV/0!</v>
      </c>
      <c r="BC93" s="44" t="e">
        <f t="shared" si="52"/>
        <v>#DIV/0!</v>
      </c>
      <c r="BD93" s="44" t="e">
        <f t="shared" si="52"/>
        <v>#DIV/0!</v>
      </c>
      <c r="BE93" s="44" t="e">
        <f t="shared" si="52"/>
        <v>#DIV/0!</v>
      </c>
      <c r="BF93" s="44" t="e">
        <f t="shared" si="52"/>
        <v>#DIV/0!</v>
      </c>
      <c r="BG93" s="44" t="e">
        <f t="shared" si="52"/>
        <v>#DIV/0!</v>
      </c>
      <c r="BH93" s="44" t="e">
        <f t="shared" si="52"/>
        <v>#DIV/0!</v>
      </c>
      <c r="BI93" s="44" t="e">
        <f t="shared" si="52"/>
        <v>#DIV/0!</v>
      </c>
      <c r="BJ93" s="44" t="e">
        <f t="shared" si="52"/>
        <v>#DIV/0!</v>
      </c>
      <c r="BK93" s="44" t="e">
        <f t="shared" si="52"/>
        <v>#DIV/0!</v>
      </c>
      <c r="BL93" s="44" t="e">
        <f t="shared" si="52"/>
        <v>#DIV/0!</v>
      </c>
      <c r="BM93" s="44" t="e">
        <f t="shared" si="52"/>
        <v>#DIV/0!</v>
      </c>
      <c r="BN93" s="44" t="e">
        <f t="shared" si="52"/>
        <v>#DIV/0!</v>
      </c>
      <c r="BO93" s="44" t="e">
        <f t="shared" si="52"/>
        <v>#DIV/0!</v>
      </c>
      <c r="BP93" s="44" t="e">
        <f t="shared" si="52"/>
        <v>#DIV/0!</v>
      </c>
      <c r="BQ93" s="44" t="e">
        <f t="shared" si="52"/>
        <v>#DIV/0!</v>
      </c>
      <c r="BR93" s="44" t="e">
        <f t="shared" ref="BR93:CK93" si="53">BR81/BR92</f>
        <v>#DIV/0!</v>
      </c>
      <c r="BS93" s="44" t="e">
        <f t="shared" si="53"/>
        <v>#DIV/0!</v>
      </c>
      <c r="BT93" s="44" t="e">
        <f t="shared" si="53"/>
        <v>#DIV/0!</v>
      </c>
      <c r="BU93" s="44" t="e">
        <f t="shared" si="53"/>
        <v>#DIV/0!</v>
      </c>
      <c r="BV93" s="44" t="e">
        <f t="shared" si="53"/>
        <v>#DIV/0!</v>
      </c>
      <c r="BW93" s="44" t="e">
        <f t="shared" si="53"/>
        <v>#DIV/0!</v>
      </c>
      <c r="BX93" s="44" t="e">
        <f t="shared" si="53"/>
        <v>#DIV/0!</v>
      </c>
      <c r="BY93" s="44" t="e">
        <f t="shared" si="53"/>
        <v>#DIV/0!</v>
      </c>
      <c r="BZ93" s="44" t="e">
        <f t="shared" si="53"/>
        <v>#DIV/0!</v>
      </c>
      <c r="CA93" s="44" t="e">
        <f t="shared" si="53"/>
        <v>#DIV/0!</v>
      </c>
      <c r="CB93" s="44" t="e">
        <f t="shared" si="53"/>
        <v>#DIV/0!</v>
      </c>
      <c r="CC93" s="44" t="e">
        <f t="shared" si="53"/>
        <v>#DIV/0!</v>
      </c>
      <c r="CD93" s="44" t="e">
        <f t="shared" si="53"/>
        <v>#DIV/0!</v>
      </c>
      <c r="CE93" s="44" t="e">
        <f t="shared" si="53"/>
        <v>#DIV/0!</v>
      </c>
      <c r="CF93" s="44" t="e">
        <f t="shared" si="53"/>
        <v>#DIV/0!</v>
      </c>
      <c r="CG93" s="44" t="e">
        <f t="shared" si="53"/>
        <v>#DIV/0!</v>
      </c>
      <c r="CH93" s="44" t="e">
        <f t="shared" si="53"/>
        <v>#DIV/0!</v>
      </c>
      <c r="CI93" s="44" t="e">
        <f t="shared" si="53"/>
        <v>#DIV/0!</v>
      </c>
      <c r="CJ93" s="44" t="e">
        <f t="shared" si="53"/>
        <v>#DIV/0!</v>
      </c>
      <c r="CK93" s="44" t="e">
        <f t="shared" si="53"/>
        <v>#DIV/0!</v>
      </c>
    </row>
    <row r="94" spans="1:89" s="76" customFormat="1">
      <c r="A94" s="70" t="s">
        <v>601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602</v>
      </c>
      <c r="E95" s="76">
        <f>资产资本表!E60</f>
        <v>2786902188.6300001</v>
      </c>
      <c r="F95" s="76">
        <f>资产资本表!F60</f>
        <v>2789357669.8899999</v>
      </c>
      <c r="G95" s="76">
        <f>资产资本表!G60</f>
        <v>2789357669.8899999</v>
      </c>
      <c r="H95" s="76">
        <f>资产资本表!H60</f>
        <v>2787829314.2199998</v>
      </c>
      <c r="I95" s="76">
        <f>资产资本表!I60</f>
        <v>2416688201.73</v>
      </c>
      <c r="J95" s="76">
        <f>资产资本表!J60</f>
        <v>2416688201.73</v>
      </c>
      <c r="K95" s="76">
        <f>资产资本表!K60</f>
        <v>2416688201.73</v>
      </c>
      <c r="L95" s="76">
        <f>资产资本表!L60</f>
        <v>2416688201.73</v>
      </c>
      <c r="M95" s="76">
        <f>资产资本表!M60</f>
        <v>2416688201.73</v>
      </c>
      <c r="N95" s="76">
        <f>资产资本表!N60</f>
        <v>2469421705.1799998</v>
      </c>
      <c r="O95" s="76">
        <f>资产资本表!O60</f>
        <v>46640787.020000003</v>
      </c>
      <c r="P95" s="76">
        <f>资产资本表!P60</f>
        <v>1136161.06</v>
      </c>
      <c r="Q95" s="76">
        <f>资产资本表!Q60</f>
        <v>1136161.06</v>
      </c>
      <c r="R95" s="76">
        <f>资产资本表!R60</f>
        <v>1211878.22</v>
      </c>
      <c r="S95" s="76">
        <f>资产资本表!S60</f>
        <v>1211878.22</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603</v>
      </c>
      <c r="E96" s="76">
        <f>资产资本表!E61</f>
        <v>66919716.380000003</v>
      </c>
      <c r="F96" s="76">
        <f>资产资本表!F61</f>
        <v>63070254.700000003</v>
      </c>
      <c r="G96" s="76">
        <f>资产资本表!G61</f>
        <v>68284906.090000004</v>
      </c>
      <c r="H96" s="76">
        <f>资产资本表!H61</f>
        <v>73463370.069999993</v>
      </c>
      <c r="I96" s="76">
        <f>资产资本表!I61</f>
        <v>79298932.219999999</v>
      </c>
      <c r="J96" s="76">
        <f>资产资本表!J61</f>
        <v>78903930.950000003</v>
      </c>
      <c r="K96" s="76">
        <f>资产资本表!K61</f>
        <v>84731989.670000002</v>
      </c>
      <c r="L96" s="76">
        <f>资产资本表!L61</f>
        <v>68614716.760000005</v>
      </c>
      <c r="M96" s="76">
        <f>资产资本表!M61</f>
        <v>62320705.619999997</v>
      </c>
      <c r="N96" s="76">
        <f>资产资本表!N61</f>
        <v>51690602.380000003</v>
      </c>
      <c r="O96" s="76">
        <f>资产资本表!O61</f>
        <v>50763491.689999998</v>
      </c>
      <c r="P96" s="76">
        <f>资产资本表!P61</f>
        <v>53068930.770000003</v>
      </c>
      <c r="Q96" s="76">
        <f>资产资本表!Q61</f>
        <v>55922144.609999999</v>
      </c>
      <c r="R96" s="76">
        <f>资产资本表!R61</f>
        <v>19366663.300000001</v>
      </c>
      <c r="S96" s="76">
        <f>资产资本表!S61</f>
        <v>21201485.899999999</v>
      </c>
      <c r="T96" s="76">
        <f>资产资本表!T61</f>
        <v>21058026.309999999</v>
      </c>
      <c r="U96" s="76">
        <f>资产资本表!U61</f>
        <v>16723572.59</v>
      </c>
      <c r="V96" s="76">
        <f>资产资本表!V61</f>
        <v>3252597.22</v>
      </c>
      <c r="W96" s="76">
        <f>资产资本表!W61</f>
        <v>3530190.25</v>
      </c>
      <c r="X96" s="76">
        <f>资产资本表!X61</f>
        <v>3807783.28</v>
      </c>
      <c r="Y96" s="76">
        <f>资产资本表!Y61</f>
        <v>4085376.31</v>
      </c>
      <c r="Z96" s="76">
        <f>资产资本表!Z61</f>
        <v>2661915.23</v>
      </c>
      <c r="AA96" s="76">
        <f>资产资本表!AA61</f>
        <v>2852052.02</v>
      </c>
      <c r="AB96" s="76">
        <f>资产资本表!AB61</f>
        <v>3042188.81</v>
      </c>
      <c r="AC96" s="76">
        <f>资产资本表!AC61</f>
        <v>3232325.6</v>
      </c>
      <c r="AD96" s="76">
        <f>资产资本表!AD61</f>
        <v>1439999.98</v>
      </c>
      <c r="AE96" s="76">
        <f>资产资本表!AE61</f>
        <v>1546666.66</v>
      </c>
      <c r="AF96" s="76">
        <f>资产资本表!AF61</f>
        <v>0</v>
      </c>
      <c r="AG96" s="76">
        <f>资产资本表!AG61</f>
        <v>0</v>
      </c>
      <c r="AH96" s="76">
        <f>资产资本表!AH61</f>
        <v>0</v>
      </c>
      <c r="AI96" s="76">
        <f>资产资本表!AI61</f>
        <v>0</v>
      </c>
      <c r="AJ96" s="76">
        <f>资产资本表!AJ61</f>
        <v>0</v>
      </c>
      <c r="AK96" s="76">
        <f>资产资本表!AK61</f>
        <v>138019.47</v>
      </c>
      <c r="AL96" s="76">
        <f>资产资本表!AL61</f>
        <v>303642.8</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604</v>
      </c>
      <c r="E97" s="76">
        <f>资产资本表!E62</f>
        <v>3911711.42</v>
      </c>
      <c r="F97" s="76">
        <f>资产资本表!F62</f>
        <v>3179026.93</v>
      </c>
      <c r="G97" s="76">
        <f>资产资本表!G62</f>
        <v>3088336.38</v>
      </c>
      <c r="H97" s="76">
        <f>资产资本表!H62</f>
        <v>2557804.88</v>
      </c>
      <c r="I97" s="76">
        <f>资产资本表!I62</f>
        <v>2463325.46</v>
      </c>
      <c r="J97" s="76">
        <f>资产资本表!J62</f>
        <v>3433128.47</v>
      </c>
      <c r="K97" s="76">
        <f>资产资本表!K62</f>
        <v>2718889.67</v>
      </c>
      <c r="L97" s="76">
        <f>资产资本表!L62</f>
        <v>2483375.83</v>
      </c>
      <c r="M97" s="76">
        <f>资产资本表!M62</f>
        <v>2536032.61</v>
      </c>
      <c r="N97" s="76">
        <f>资产资本表!N62</f>
        <v>2939379.29</v>
      </c>
      <c r="O97" s="76">
        <f>资产资本表!O62</f>
        <v>2818265.83</v>
      </c>
      <c r="P97" s="76">
        <f>资产资本表!P62</f>
        <v>3525413.04</v>
      </c>
      <c r="Q97" s="76">
        <f>资产资本表!Q62</f>
        <v>2383910.48</v>
      </c>
      <c r="R97" s="76">
        <f>资产资本表!R62</f>
        <v>2295688.65</v>
      </c>
      <c r="S97" s="76">
        <f>资产资本表!S62</f>
        <v>2988161.63</v>
      </c>
      <c r="T97" s="76">
        <f>资产资本表!T62</f>
        <v>5175556.07</v>
      </c>
      <c r="U97" s="76">
        <f>资产资本表!U62</f>
        <v>3706937.68</v>
      </c>
      <c r="V97" s="76">
        <f>资产资本表!V62</f>
        <v>2664124.7599999998</v>
      </c>
      <c r="W97" s="76">
        <f>资产资本表!W62</f>
        <v>2244784.6800000002</v>
      </c>
      <c r="X97" s="76">
        <f>资产资本表!X62</f>
        <v>2527290.23</v>
      </c>
      <c r="Y97" s="76">
        <f>资产资本表!Y62</f>
        <v>1296507.72</v>
      </c>
      <c r="Z97" s="76">
        <f>资产资本表!Z62</f>
        <v>238191.45</v>
      </c>
      <c r="AA97" s="76">
        <f>资产资本表!AA62</f>
        <v>266069.77</v>
      </c>
      <c r="AB97" s="76">
        <f>资产资本表!AB62</f>
        <v>1070034.42</v>
      </c>
      <c r="AC97" s="76">
        <f>资产资本表!AC62</f>
        <v>324771.75</v>
      </c>
      <c r="AD97" s="76">
        <f>资产资本表!AD62</f>
        <v>339771.02</v>
      </c>
      <c r="AE97" s="76">
        <f>资产资本表!AE62</f>
        <v>186930.47</v>
      </c>
      <c r="AF97" s="76">
        <f>资产资本表!AF62</f>
        <v>159269.19</v>
      </c>
      <c r="AG97" s="76">
        <f>资产资本表!AG62</f>
        <v>160770.93</v>
      </c>
      <c r="AH97" s="76">
        <f>资产资本表!AH62</f>
        <v>211136.75</v>
      </c>
      <c r="AI97" s="76">
        <f>资产资本表!AI62</f>
        <v>201479</v>
      </c>
      <c r="AJ97" s="76">
        <f>资产资本表!AJ62</f>
        <v>145543.73000000001</v>
      </c>
      <c r="AK97" s="76">
        <f>资产资本表!AK62</f>
        <v>361046.9</v>
      </c>
      <c r="AL97" s="76">
        <f>资产资本表!AL62</f>
        <v>243247.79</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605</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23137.97</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4" customFormat="1" ht="14.25" thickBot="1">
      <c r="A99" s="74" t="s">
        <v>606</v>
      </c>
      <c r="E99" s="94">
        <f>资产资本表!E64</f>
        <v>202432211.88</v>
      </c>
      <c r="F99" s="94">
        <f>资产资本表!F64</f>
        <v>27421795.649999999</v>
      </c>
      <c r="G99" s="94">
        <f>资产资本表!G64</f>
        <v>27629200.559999999</v>
      </c>
      <c r="H99" s="94">
        <f>资产资本表!H64</f>
        <v>132105973.42</v>
      </c>
      <c r="I99" s="94">
        <f>资产资本表!I64</f>
        <v>144825934.72999999</v>
      </c>
      <c r="J99" s="94">
        <f>资产资本表!J64</f>
        <v>55945824.829999998</v>
      </c>
      <c r="K99" s="94">
        <f>资产资本表!K64</f>
        <v>30339652.399999999</v>
      </c>
      <c r="L99" s="94">
        <f>资产资本表!L64</f>
        <v>45940431.850000001</v>
      </c>
      <c r="M99" s="94">
        <f>资产资本表!M64</f>
        <v>16692044.4</v>
      </c>
      <c r="N99" s="94">
        <f>资产资本表!N64</f>
        <v>9439241.9499999993</v>
      </c>
      <c r="O99" s="94">
        <f>资产资本表!O64</f>
        <v>7605825</v>
      </c>
      <c r="P99" s="94">
        <f>资产资本表!P64</f>
        <v>2205355.1</v>
      </c>
      <c r="Q99" s="94">
        <f>资产资本表!Q64</f>
        <v>1926386</v>
      </c>
      <c r="R99" s="94">
        <f>资产资本表!R64</f>
        <v>15359508.439999999</v>
      </c>
      <c r="S99" s="94">
        <f>资产资本表!S64</f>
        <v>12983132.91</v>
      </c>
      <c r="T99" s="94">
        <f>资产资本表!T64</f>
        <v>0</v>
      </c>
      <c r="U99" s="94">
        <f>资产资本表!U64</f>
        <v>0</v>
      </c>
      <c r="V99" s="94">
        <f>资产资本表!V64</f>
        <v>0</v>
      </c>
      <c r="W99" s="94">
        <f>资产资本表!W64</f>
        <v>0</v>
      </c>
      <c r="X99" s="94">
        <f>资产资本表!X64</f>
        <v>0</v>
      </c>
      <c r="Y99" s="94">
        <f>资产资本表!Y64</f>
        <v>0</v>
      </c>
      <c r="Z99" s="94">
        <f>资产资本表!Z64</f>
        <v>0</v>
      </c>
      <c r="AA99" s="94">
        <f>资产资本表!AA64</f>
        <v>0</v>
      </c>
      <c r="AB99" s="94">
        <f>资产资本表!AB64</f>
        <v>0</v>
      </c>
      <c r="AC99" s="94">
        <f>资产资本表!AC64</f>
        <v>0</v>
      </c>
      <c r="AD99" s="94">
        <f>资产资本表!AD64</f>
        <v>0</v>
      </c>
      <c r="AE99" s="94">
        <f>资产资本表!AE64</f>
        <v>0</v>
      </c>
      <c r="AF99" s="94">
        <f>资产资本表!AF64</f>
        <v>0</v>
      </c>
      <c r="AG99" s="94">
        <f>资产资本表!AG64</f>
        <v>0</v>
      </c>
      <c r="AH99" s="94">
        <f>资产资本表!AH64</f>
        <v>0</v>
      </c>
      <c r="AI99" s="94">
        <f>资产资本表!AI64</f>
        <v>0</v>
      </c>
      <c r="AJ99" s="94">
        <f>资产资本表!AJ64</f>
        <v>0</v>
      </c>
      <c r="AK99" s="94">
        <f>资产资本表!AK64</f>
        <v>0</v>
      </c>
      <c r="AL99" s="94">
        <f>资产资本表!AL64</f>
        <v>0</v>
      </c>
      <c r="AM99" s="94">
        <f>资产资本表!AM64</f>
        <v>0</v>
      </c>
      <c r="AN99" s="94">
        <f>资产资本表!AN64</f>
        <v>0</v>
      </c>
      <c r="AO99" s="94">
        <f>资产资本表!AO64</f>
        <v>0</v>
      </c>
      <c r="AP99" s="94">
        <f>资产资本表!AP64</f>
        <v>0</v>
      </c>
      <c r="AQ99" s="94">
        <f>资产资本表!AQ64</f>
        <v>0</v>
      </c>
      <c r="AR99" s="94">
        <f>资产资本表!AR64</f>
        <v>0</v>
      </c>
      <c r="AS99" s="94">
        <f>资产资本表!AS64</f>
        <v>0</v>
      </c>
      <c r="AT99" s="94">
        <f>资产资本表!AT64</f>
        <v>0</v>
      </c>
      <c r="AU99" s="94">
        <f>资产资本表!AU64</f>
        <v>0</v>
      </c>
      <c r="AV99" s="94">
        <f>资产资本表!AV64</f>
        <v>0</v>
      </c>
      <c r="AW99" s="94">
        <f>资产资本表!AW64</f>
        <v>0</v>
      </c>
      <c r="AX99" s="94">
        <f>资产资本表!AX64</f>
        <v>0</v>
      </c>
      <c r="AY99" s="94">
        <f>资产资本表!AY64</f>
        <v>0</v>
      </c>
      <c r="AZ99" s="94">
        <f>资产资本表!AZ64</f>
        <v>0</v>
      </c>
      <c r="BA99" s="94">
        <f>资产资本表!BA64</f>
        <v>0</v>
      </c>
      <c r="BB99" s="94">
        <f>资产资本表!BB64</f>
        <v>0</v>
      </c>
      <c r="BC99" s="94">
        <f>资产资本表!BC64</f>
        <v>0</v>
      </c>
      <c r="BD99" s="94">
        <f>资产资本表!BD64</f>
        <v>0</v>
      </c>
      <c r="BE99" s="94">
        <f>资产资本表!BE64</f>
        <v>0</v>
      </c>
      <c r="BF99" s="94">
        <f>资产资本表!BF64</f>
        <v>0</v>
      </c>
      <c r="BG99" s="94">
        <f>资产资本表!BG64</f>
        <v>0</v>
      </c>
      <c r="BH99" s="94">
        <f>资产资本表!BH64</f>
        <v>0</v>
      </c>
      <c r="BI99" s="94">
        <f>资产资本表!BI64</f>
        <v>0</v>
      </c>
      <c r="BJ99" s="94">
        <f>资产资本表!BJ64</f>
        <v>0</v>
      </c>
      <c r="BK99" s="94">
        <f>资产资本表!BK64</f>
        <v>0</v>
      </c>
      <c r="BL99" s="94">
        <f>资产资本表!BL64</f>
        <v>0</v>
      </c>
      <c r="BM99" s="94">
        <f>资产资本表!BM64</f>
        <v>0</v>
      </c>
      <c r="BN99" s="94">
        <f>资产资本表!BN64</f>
        <v>0</v>
      </c>
      <c r="BO99" s="94">
        <f>资产资本表!BO64</f>
        <v>0</v>
      </c>
      <c r="BP99" s="94">
        <f>资产资本表!BP64</f>
        <v>0</v>
      </c>
      <c r="BQ99" s="94">
        <f>资产资本表!BQ64</f>
        <v>0</v>
      </c>
      <c r="BR99" s="94">
        <f>资产资本表!BR64</f>
        <v>0</v>
      </c>
      <c r="BS99" s="94">
        <f>资产资本表!BS64</f>
        <v>0</v>
      </c>
      <c r="BT99" s="94">
        <f>资产资本表!BT64</f>
        <v>0</v>
      </c>
      <c r="BU99" s="94">
        <f>资产资本表!BU64</f>
        <v>0</v>
      </c>
      <c r="BV99" s="94">
        <f>资产资本表!BV64</f>
        <v>0</v>
      </c>
      <c r="BW99" s="94">
        <f>资产资本表!BW64</f>
        <v>0</v>
      </c>
      <c r="BX99" s="94">
        <f>资产资本表!BX64</f>
        <v>0</v>
      </c>
      <c r="BY99" s="94">
        <f>资产资本表!BY64</f>
        <v>0</v>
      </c>
      <c r="BZ99" s="94">
        <f>资产资本表!BZ64</f>
        <v>0</v>
      </c>
      <c r="CA99" s="94">
        <f>资产资本表!CA64</f>
        <v>0</v>
      </c>
      <c r="CB99" s="94">
        <f>资产资本表!CB64</f>
        <v>0</v>
      </c>
      <c r="CC99" s="94">
        <f>资产资本表!CC64</f>
        <v>0</v>
      </c>
      <c r="CD99" s="94">
        <f>资产资本表!CD64</f>
        <v>0</v>
      </c>
      <c r="CE99" s="94">
        <f>资产资本表!CE64</f>
        <v>0</v>
      </c>
      <c r="CF99" s="94">
        <f>资产资本表!CF64</f>
        <v>0</v>
      </c>
      <c r="CG99" s="94">
        <f>资产资本表!CG64</f>
        <v>0</v>
      </c>
      <c r="CH99" s="94">
        <f>资产资本表!CH64</f>
        <v>0</v>
      </c>
      <c r="CI99" s="94">
        <f>资产资本表!CI64</f>
        <v>0</v>
      </c>
      <c r="CJ99" s="94">
        <f>资产资本表!CJ64</f>
        <v>0</v>
      </c>
      <c r="CK99" s="94">
        <f>资产资本表!CK64</f>
        <v>0</v>
      </c>
    </row>
    <row r="100" spans="1:89" ht="204.75" customHeight="1">
      <c r="A100" s="212" t="s">
        <v>656</v>
      </c>
      <c r="B100" s="213"/>
      <c r="C100" s="213"/>
      <c r="D100" s="213"/>
      <c r="E100" s="213"/>
      <c r="F100" s="213"/>
      <c r="G100" s="213"/>
      <c r="H100" s="213"/>
      <c r="I100" s="213"/>
      <c r="J100" s="213"/>
      <c r="K100" s="213"/>
      <c r="L100" s="213"/>
      <c r="M100" s="213"/>
      <c r="N100" s="213"/>
      <c r="O100" s="213"/>
      <c r="P100" s="213"/>
      <c r="Q100" s="213"/>
      <c r="R100" s="213"/>
      <c r="S100" s="213"/>
      <c r="T100" s="213"/>
      <c r="U100" s="213"/>
      <c r="V100" s="213"/>
      <c r="W100" s="213"/>
      <c r="X100" s="213"/>
      <c r="Y100" s="213"/>
      <c r="Z100" s="213"/>
      <c r="AA100" s="213"/>
      <c r="AB100" s="213"/>
      <c r="AC100" s="213"/>
      <c r="AD100" s="213"/>
      <c r="AE100" s="213"/>
      <c r="AF100" s="213"/>
      <c r="AG100" s="213"/>
      <c r="AH100" s="213"/>
      <c r="AI100" s="213"/>
      <c r="AJ100" s="213"/>
      <c r="AK100" s="213"/>
    </row>
  </sheetData>
  <mergeCells count="5">
    <mergeCell ref="A15:AG15"/>
    <mergeCell ref="A45:AG45"/>
    <mergeCell ref="A58:AG58"/>
    <mergeCell ref="A77:AG77"/>
    <mergeCell ref="A100:AK100"/>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workbookViewId="0">
      <selection activeCell="E28" sqref="E28"/>
    </sheetView>
  </sheetViews>
  <sheetFormatPr defaultRowHeight="13.5"/>
  <cols>
    <col min="1" max="1" width="60.75" style="17" bestFit="1" customWidth="1"/>
    <col min="2" max="4" width="9.5" hidden="1" customWidth="1"/>
    <col min="5" max="5" width="22" bestFit="1" customWidth="1"/>
    <col min="6" max="6" width="22" hidden="1" customWidth="1"/>
    <col min="7" max="8" width="19.5" hidden="1" customWidth="1"/>
    <col min="9" max="9" width="19.5" bestFit="1" customWidth="1"/>
    <col min="10" max="10" width="22" hidden="1" customWidth="1"/>
    <col min="11" max="12" width="19.5" hidden="1" customWidth="1"/>
    <col min="13" max="13" width="19.5" bestFit="1" customWidth="1"/>
    <col min="14" max="16" width="19.5" hidden="1" customWidth="1"/>
    <col min="17" max="17" width="19.5" bestFit="1" customWidth="1"/>
    <col min="18" max="19" width="19.5" hidden="1" customWidth="1"/>
    <col min="20" max="20" width="18.25" hidden="1" customWidth="1"/>
    <col min="21" max="21" width="19.5" bestFit="1" customWidth="1"/>
    <col min="22" max="23" width="19.5" hidden="1" customWidth="1"/>
    <col min="24" max="24" width="18.25" hidden="1" customWidth="1"/>
    <col min="25" max="25" width="19.5" bestFit="1" customWidth="1"/>
    <col min="26" max="27" width="19.5" hidden="1" customWidth="1"/>
    <col min="28" max="28" width="18.25" hidden="1" customWidth="1"/>
    <col min="29" max="29" width="19.5" bestFit="1" customWidth="1"/>
    <col min="30" max="31" width="19.5" hidden="1" customWidth="1"/>
    <col min="32" max="32" width="18.25" hidden="1" customWidth="1"/>
    <col min="33" max="33" width="19.5" bestFit="1" customWidth="1"/>
    <col min="34" max="34" width="19.5" hidden="1" customWidth="1"/>
    <col min="35" max="36" width="18.25" hidden="1" customWidth="1"/>
    <col min="37" max="37" width="19.5" bestFit="1" customWidth="1"/>
    <col min="38" max="38" width="19.5" hidden="1" customWidth="1"/>
    <col min="39" max="39" width="18.25" bestFit="1" customWidth="1"/>
    <col min="40" max="40" width="19.5" bestFit="1" customWidth="1"/>
    <col min="41" max="41" width="13.875" hidden="1" customWidth="1"/>
    <col min="42" max="42" width="17.25" hidden="1" customWidth="1"/>
    <col min="43" max="44" width="17.25" bestFit="1" customWidth="1"/>
    <col min="45" max="45" width="9.625" hidden="1" customWidth="1"/>
    <col min="46" max="46" width="18.375" bestFit="1" customWidth="1"/>
    <col min="47" max="48" width="17.25" bestFit="1" customWidth="1"/>
    <col min="49" max="51" width="16.125" bestFit="1" customWidth="1"/>
    <col min="52" max="52" width="17.25" bestFit="1" customWidth="1"/>
    <col min="53" max="54" width="18.375" bestFit="1" customWidth="1"/>
    <col min="55" max="61" width="17.25" bestFit="1" customWidth="1"/>
    <col min="62" max="62" width="15" bestFit="1" customWidth="1"/>
    <col min="63" max="63" width="16.125" bestFit="1" customWidth="1"/>
    <col min="64" max="70" width="17.25" bestFit="1" customWidth="1"/>
    <col min="71" max="72" width="15" bestFit="1" customWidth="1"/>
    <col min="73" max="74" width="17.25" bestFit="1" customWidth="1"/>
    <col min="75" max="75" width="16.125" bestFit="1" customWidth="1"/>
    <col min="76" max="76" width="17.25" bestFit="1" customWidth="1"/>
    <col min="77" max="77" width="16.125" bestFit="1" customWidth="1"/>
    <col min="78" max="78" width="12.75" bestFit="1" customWidth="1"/>
    <col min="79" max="79" width="17.25" bestFit="1" customWidth="1"/>
    <col min="80" max="80" width="16.125" bestFit="1" customWidth="1"/>
    <col min="81" max="84" width="17.25" bestFit="1" customWidth="1"/>
    <col min="85" max="86" width="16.125" bestFit="1" customWidth="1"/>
    <col min="87" max="87" width="17.25" bestFit="1" customWidth="1"/>
    <col min="88" max="88" width="16.125" bestFit="1" customWidth="1"/>
    <col min="89" max="90" width="9.625" bestFit="1" customWidth="1"/>
  </cols>
  <sheetData>
    <row r="1" spans="1:90">
      <c r="A1" s="17">
        <v>300144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40"/>
      <c r="BX1" s="40"/>
      <c r="BY1" s="40"/>
      <c r="BZ1" s="40"/>
      <c r="CA1" s="40"/>
      <c r="CB1" s="40"/>
      <c r="CC1" s="40"/>
      <c r="CD1" s="40"/>
      <c r="CE1" s="40"/>
      <c r="CF1" s="40"/>
      <c r="CG1" s="40"/>
      <c r="CH1" s="40"/>
      <c r="CI1" s="40"/>
      <c r="CJ1" s="40"/>
      <c r="CK1" s="40"/>
      <c r="CL1" s="40"/>
    </row>
    <row r="2" spans="1:90" s="26" customFormat="1">
      <c r="A2" s="17" t="s">
        <v>491</v>
      </c>
      <c r="E2" s="26">
        <f>现金流量表!E4</f>
        <v>3575789215.4099998</v>
      </c>
      <c r="F2" s="26">
        <f>现金流量表!F4</f>
        <v>2710060731.5999999</v>
      </c>
      <c r="G2" s="26">
        <f>现金流量表!G4</f>
        <v>1585645654.28</v>
      </c>
      <c r="H2" s="26">
        <f>现金流量表!H4</f>
        <v>789415861.42999995</v>
      </c>
      <c r="I2" s="26">
        <f>现金流量表!I4</f>
        <v>2797783278.29</v>
      </c>
      <c r="J2" s="26">
        <f>现金流量表!J4</f>
        <v>2374407011.3000002</v>
      </c>
      <c r="K2" s="26">
        <f>现金流量表!K4</f>
        <v>1345048560.1700001</v>
      </c>
      <c r="L2" s="26">
        <f>现金流量表!L4</f>
        <v>605777191.86000001</v>
      </c>
      <c r="M2" s="26">
        <f>现金流量表!M4</f>
        <v>1723082214.6099999</v>
      </c>
      <c r="N2" s="26">
        <f>现金流量表!N4</f>
        <v>1216926690.5599999</v>
      </c>
      <c r="O2" s="26">
        <f>现金流量表!O4</f>
        <v>594954105.87</v>
      </c>
      <c r="P2" s="26">
        <f>现金流量表!P4</f>
        <v>233900117.86000001</v>
      </c>
      <c r="Q2" s="26">
        <f>现金流量表!Q4</f>
        <v>941202971.82000005</v>
      </c>
      <c r="R2" s="26">
        <f>现金流量表!R4</f>
        <v>728019843.16999996</v>
      </c>
      <c r="S2" s="26">
        <f>现金流量表!S4</f>
        <v>399383876.51999998</v>
      </c>
      <c r="T2" s="26">
        <f>现金流量表!T4</f>
        <v>154952342.97</v>
      </c>
      <c r="U2" s="26">
        <f>现金流量表!U4</f>
        <v>676527597.10000002</v>
      </c>
      <c r="V2" s="26">
        <f>现金流量表!V4</f>
        <v>497135069.55000001</v>
      </c>
      <c r="W2" s="26">
        <f>现金流量表!W4</f>
        <v>275705194.69</v>
      </c>
      <c r="X2" s="26">
        <f>现金流量表!X4</f>
        <v>110276129.90000001</v>
      </c>
      <c r="Y2" s="26">
        <f>现金流量表!Y4</f>
        <v>599209063.59000003</v>
      </c>
      <c r="Z2" s="26">
        <f>现金流量表!Z4</f>
        <v>455073832.07999998</v>
      </c>
      <c r="AA2" s="26">
        <f>现金流量表!AA4</f>
        <v>240902795.91999999</v>
      </c>
      <c r="AB2" s="26">
        <f>现金流量表!AB4</f>
        <v>75056793.939999998</v>
      </c>
      <c r="AC2" s="26">
        <f>现金流量表!AC4</f>
        <v>504470939.25</v>
      </c>
      <c r="AD2" s="26">
        <f>现金流量表!AD4</f>
        <v>394440999.95999998</v>
      </c>
      <c r="AE2" s="26">
        <f>现金流量表!AE4</f>
        <v>222254541.75</v>
      </c>
      <c r="AF2" s="26">
        <f>现金流量表!AF4</f>
        <v>68092948.719999999</v>
      </c>
      <c r="AG2" s="26">
        <f>现金流量表!AG4</f>
        <v>442316071.61000001</v>
      </c>
      <c r="AH2" s="26">
        <f>现金流量表!AH4</f>
        <v>340195425.97000003</v>
      </c>
      <c r="AI2" s="26">
        <f>现金流量表!AI4</f>
        <v>180579905.88</v>
      </c>
      <c r="AJ2" s="26">
        <f>现金流量表!AJ4</f>
        <v>49198560.850000001</v>
      </c>
      <c r="AK2" s="26">
        <f>现金流量表!AK4</f>
        <v>275396606.56999999</v>
      </c>
      <c r="AL2" s="26">
        <f>现金流量表!AL4</f>
        <v>203937587.56999999</v>
      </c>
      <c r="AM2" s="26">
        <f>现金流量表!AM4</f>
        <v>193465176.62</v>
      </c>
      <c r="AN2" s="26">
        <f>现金流量表!AN4</f>
        <v>120824813.09999999</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492</v>
      </c>
      <c r="E3" s="26">
        <f>利润表!E3</f>
        <v>3023831231.2600002</v>
      </c>
      <c r="F3" s="26">
        <f>利润表!F3</f>
        <v>2314326039.1900001</v>
      </c>
      <c r="G3" s="26">
        <f>利润表!G3</f>
        <v>1392625375.96</v>
      </c>
      <c r="H3" s="26">
        <f>利润表!H3</f>
        <v>671536114.29999995</v>
      </c>
      <c r="I3" s="26">
        <f>利润表!I3</f>
        <v>2644228901.6500001</v>
      </c>
      <c r="J3" s="26">
        <f>利润表!J3</f>
        <v>1967937279.8800001</v>
      </c>
      <c r="K3" s="26">
        <f>利润表!K3</f>
        <v>1186096962.6400001</v>
      </c>
      <c r="L3" s="26">
        <f>利润表!L3</f>
        <v>573096382.94000006</v>
      </c>
      <c r="M3" s="26">
        <f>利润表!M3</f>
        <v>1694513980</v>
      </c>
      <c r="N3" s="26">
        <f>利润表!N3</f>
        <v>1186851491.97</v>
      </c>
      <c r="O3" s="26">
        <f>利润表!O3</f>
        <v>573096827.35000002</v>
      </c>
      <c r="P3" s="26">
        <f>利润表!P3</f>
        <v>215087091.66</v>
      </c>
      <c r="Q3" s="26">
        <f>利润表!Q3</f>
        <v>935119130.20000005</v>
      </c>
      <c r="R3" s="26">
        <f>利润表!R3</f>
        <v>717090481.13</v>
      </c>
      <c r="S3" s="26">
        <f>利润表!S3</f>
        <v>390702285.31999999</v>
      </c>
      <c r="T3" s="26">
        <f>利润表!T3</f>
        <v>136182814.12</v>
      </c>
      <c r="U3" s="26">
        <f>利润表!U3</f>
        <v>678715861.76999998</v>
      </c>
      <c r="V3" s="26">
        <f>利润表!V3</f>
        <v>493049084.73000002</v>
      </c>
      <c r="W3" s="26">
        <f>利润表!W3</f>
        <v>263261511.91</v>
      </c>
      <c r="X3" s="26">
        <f>利润表!X3</f>
        <v>87778558.150000006</v>
      </c>
      <c r="Y3" s="26">
        <f>利润表!Y3</f>
        <v>586157062.79999995</v>
      </c>
      <c r="Z3" s="26">
        <f>利润表!Z3</f>
        <v>448844863.13999999</v>
      </c>
      <c r="AA3" s="26">
        <f>利润表!AA3</f>
        <v>239641352.28999999</v>
      </c>
      <c r="AB3" s="26">
        <f>利润表!AB3</f>
        <v>70873420.760000005</v>
      </c>
      <c r="AC3" s="26">
        <f>利润表!AC3</f>
        <v>504532175.13999999</v>
      </c>
      <c r="AD3" s="26">
        <f>利润表!AD3</f>
        <v>387976059.27999997</v>
      </c>
      <c r="AE3" s="26">
        <f>利润表!AE3</f>
        <v>211943709.74000001</v>
      </c>
      <c r="AF3" s="26">
        <f>利润表!AF3</f>
        <v>55899969.600000001</v>
      </c>
      <c r="AG3" s="26">
        <f>利润表!AG3</f>
        <v>444756661.94999999</v>
      </c>
      <c r="AH3" s="26">
        <f>利润表!AH3</f>
        <v>341931081.75999999</v>
      </c>
      <c r="AI3" s="26">
        <f>利润表!AI3</f>
        <v>181540262.36000001</v>
      </c>
      <c r="AJ3" s="26">
        <f>利润表!AJ3</f>
        <v>46532722.890000001</v>
      </c>
      <c r="AK3" s="26">
        <f>利润表!AK3</f>
        <v>273295452.88999999</v>
      </c>
      <c r="AL3" s="26">
        <f>利润表!AL3</f>
        <v>205602995.31</v>
      </c>
      <c r="AM3" s="26">
        <f>利润表!AM3</f>
        <v>197711410.31</v>
      </c>
      <c r="AN3" s="26">
        <f>利润表!AN3</f>
        <v>121023496.59</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c r="A4" s="17" t="s">
        <v>517</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c r="A5" s="20" t="s">
        <v>493</v>
      </c>
      <c r="E5" s="28">
        <f>(E2/(1+E4))/E3</f>
        <v>1.0107145091452492</v>
      </c>
      <c r="F5" s="28">
        <f t="shared" ref="F5:BQ5" si="2">(F2/(1+F4))/F3</f>
        <v>1.0008491389572887</v>
      </c>
      <c r="G5" s="28">
        <f t="shared" si="2"/>
        <v>0.97316386686661849</v>
      </c>
      <c r="H5" s="28">
        <f t="shared" si="2"/>
        <v>1.0047328760299743</v>
      </c>
      <c r="I5" s="28">
        <f t="shared" si="2"/>
        <v>0.90433462766028694</v>
      </c>
      <c r="J5" s="28">
        <f t="shared" si="2"/>
        <v>1.0312359660616626</v>
      </c>
      <c r="K5" s="28">
        <f t="shared" si="2"/>
        <v>0.96924129325199182</v>
      </c>
      <c r="L5" s="28">
        <f t="shared" si="2"/>
        <v>0.90344015257069255</v>
      </c>
      <c r="M5" s="28">
        <f t="shared" si="2"/>
        <v>0.8691104699809018</v>
      </c>
      <c r="N5" s="28">
        <f t="shared" si="2"/>
        <v>0.87635924929705122</v>
      </c>
      <c r="O5" s="28">
        <f t="shared" si="2"/>
        <v>0.88729819906037866</v>
      </c>
      <c r="P5" s="28">
        <f t="shared" si="2"/>
        <v>0.92945898848076258</v>
      </c>
      <c r="Q5" s="28">
        <f t="shared" si="2"/>
        <v>0.86026149875629876</v>
      </c>
      <c r="R5" s="28">
        <f t="shared" si="2"/>
        <v>0.86772757214131346</v>
      </c>
      <c r="S5" s="28">
        <f t="shared" si="2"/>
        <v>0.87369271550536998</v>
      </c>
      <c r="T5" s="28">
        <f t="shared" si="2"/>
        <v>0.97250083154882427</v>
      </c>
      <c r="U5" s="28">
        <f t="shared" si="2"/>
        <v>0.85194519244348077</v>
      </c>
      <c r="V5" s="28">
        <f t="shared" si="2"/>
        <v>0.86178391159337719</v>
      </c>
      <c r="W5" s="28">
        <f t="shared" si="2"/>
        <v>0.89510032756921798</v>
      </c>
      <c r="X5" s="28">
        <f t="shared" si="2"/>
        <v>1.0737599758424887</v>
      </c>
      <c r="Y5" s="28">
        <f t="shared" si="2"/>
        <v>0.87373253910551008</v>
      </c>
      <c r="Z5" s="28">
        <f t="shared" si="2"/>
        <v>0.86656220260551475</v>
      </c>
      <c r="AA5" s="28">
        <f t="shared" si="2"/>
        <v>0.85919989853621592</v>
      </c>
      <c r="AB5" s="28">
        <f t="shared" si="2"/>
        <v>0.90515041102446614</v>
      </c>
      <c r="AC5" s="28">
        <f t="shared" si="2"/>
        <v>0.85459711826916562</v>
      </c>
      <c r="AD5" s="28">
        <f t="shared" si="2"/>
        <v>0.86894294565626229</v>
      </c>
      <c r="AE5" s="28">
        <f t="shared" si="2"/>
        <v>0.89628112590793518</v>
      </c>
      <c r="AF5" s="28">
        <f t="shared" si="2"/>
        <v>1.0411293939252066</v>
      </c>
      <c r="AG5" s="28">
        <f t="shared" si="2"/>
        <v>0.85001070651864019</v>
      </c>
      <c r="AH5" s="28">
        <f t="shared" si="2"/>
        <v>0.85036235911998004</v>
      </c>
      <c r="AI5" s="28">
        <f t="shared" si="2"/>
        <v>0.85017944719817184</v>
      </c>
      <c r="AJ5" s="28">
        <f t="shared" si="2"/>
        <v>0.90366626745549161</v>
      </c>
      <c r="AK5" s="28">
        <f t="shared" si="2"/>
        <v>0.86127197700517155</v>
      </c>
      <c r="AL5" s="28">
        <f t="shared" si="2"/>
        <v>0.84777768017872657</v>
      </c>
      <c r="AM5" s="28">
        <f t="shared" si="2"/>
        <v>0.8363445061299144</v>
      </c>
      <c r="AN5" s="28">
        <f t="shared" si="2"/>
        <v>0.85329769784699805</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c r="A6" s="17" t="s">
        <v>494</v>
      </c>
      <c r="E6" s="26">
        <f>现金流量表!E8</f>
        <v>805102783.23000002</v>
      </c>
      <c r="F6" s="26">
        <f>现金流量表!F8</f>
        <v>725834969.89999998</v>
      </c>
      <c r="G6" s="26">
        <f>现金流量表!G8</f>
        <v>419495427.89999998</v>
      </c>
      <c r="H6" s="26">
        <f>现金流量表!H8</f>
        <v>184800066.77000001</v>
      </c>
      <c r="I6" s="26">
        <f>现金流量表!I8</f>
        <v>743282756.22000003</v>
      </c>
      <c r="J6" s="26">
        <f>现金流量表!J8</f>
        <v>759922301.28999996</v>
      </c>
      <c r="K6" s="26">
        <f>现金流量表!K8</f>
        <v>434785772.17000002</v>
      </c>
      <c r="L6" s="26">
        <f>现金流量表!L8</f>
        <v>163373365.03</v>
      </c>
      <c r="M6" s="26">
        <f>现金流量表!M8</f>
        <v>297833419.16000003</v>
      </c>
      <c r="N6" s="26">
        <f>现金流量表!N8</f>
        <v>150233028.02000001</v>
      </c>
      <c r="O6" s="26">
        <f>现金流量表!O8</f>
        <v>58297635.479999997</v>
      </c>
      <c r="P6" s="26">
        <f>现金流量表!P8</f>
        <v>19473135.16</v>
      </c>
      <c r="Q6" s="26">
        <f>现金流量表!Q8</f>
        <v>102257869.53</v>
      </c>
      <c r="R6" s="26">
        <f>现金流量表!R8</f>
        <v>69327786.579999998</v>
      </c>
      <c r="S6" s="26">
        <f>现金流量表!S8</f>
        <v>45913630.259999998</v>
      </c>
      <c r="T6" s="26">
        <f>现金流量表!T8</f>
        <v>15191626.24</v>
      </c>
      <c r="U6" s="26">
        <f>现金流量表!U8</f>
        <v>66128303.619999997</v>
      </c>
      <c r="V6" s="26">
        <f>现金流量表!V8</f>
        <v>34534774.579999998</v>
      </c>
      <c r="W6" s="26">
        <f>现金流量表!W8</f>
        <v>15474661.67</v>
      </c>
      <c r="X6" s="26">
        <f>现金流量表!X8</f>
        <v>6753919.6399999997</v>
      </c>
      <c r="Y6" s="26">
        <f>现金流量表!Y8</f>
        <v>65084359.539999999</v>
      </c>
      <c r="Z6" s="26">
        <f>现金流量表!Z8</f>
        <v>45205514.270000003</v>
      </c>
      <c r="AA6" s="26">
        <f>现金流量表!AA8</f>
        <v>22039606.949999999</v>
      </c>
      <c r="AB6" s="26">
        <f>现金流量表!AB8</f>
        <v>6561043.96</v>
      </c>
      <c r="AC6" s="26">
        <f>现金流量表!AC8</f>
        <v>43295103.490000002</v>
      </c>
      <c r="AD6" s="26">
        <f>现金流量表!AD8</f>
        <v>41955305.240000002</v>
      </c>
      <c r="AE6" s="26">
        <f>现金流量表!AE8</f>
        <v>18454699.140000001</v>
      </c>
      <c r="AF6" s="26">
        <f>现金流量表!AF8</f>
        <v>4701004.5199999996</v>
      </c>
      <c r="AG6" s="26">
        <f>现金流量表!AG8</f>
        <v>47935442.890000001</v>
      </c>
      <c r="AH6" s="26">
        <f>现金流量表!AH8</f>
        <v>30128377.829999998</v>
      </c>
      <c r="AI6" s="26">
        <f>现金流量表!AI8</f>
        <v>16946058.199999999</v>
      </c>
      <c r="AJ6" s="26">
        <f>现金流量表!AJ8</f>
        <v>9285018.7200000007</v>
      </c>
      <c r="AK6" s="26">
        <f>现金流量表!AK8</f>
        <v>35858616.630000003</v>
      </c>
      <c r="AL6" s="26">
        <f>现金流量表!AL8</f>
        <v>21529674.77</v>
      </c>
      <c r="AM6" s="26">
        <f>现金流量表!AM8</f>
        <v>15040811.369999999</v>
      </c>
      <c r="AN6" s="26">
        <f>现金流量表!AN8</f>
        <v>15454844.9</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495</v>
      </c>
      <c r="E7" s="26">
        <f>现金流量表!E9</f>
        <v>261968591.91</v>
      </c>
      <c r="F7" s="26">
        <f>现金流量表!F9</f>
        <v>184261513.08000001</v>
      </c>
      <c r="G7" s="26">
        <f>现金流量表!G9</f>
        <v>120774757.94</v>
      </c>
      <c r="H7" s="26">
        <f>现金流量表!H9</f>
        <v>65986394.060000002</v>
      </c>
      <c r="I7" s="26">
        <f>现金流量表!I9</f>
        <v>211200422.69999999</v>
      </c>
      <c r="J7" s="26">
        <f>现金流量表!J9</f>
        <v>143669057.77000001</v>
      </c>
      <c r="K7" s="26">
        <f>现金流量表!K9</f>
        <v>94772304.049999997</v>
      </c>
      <c r="L7" s="26">
        <f>现金流量表!L9</f>
        <v>47293900.060000002</v>
      </c>
      <c r="M7" s="26">
        <f>现金流量表!M9</f>
        <v>173674829.72999999</v>
      </c>
      <c r="N7" s="26">
        <f>现金流量表!N9</f>
        <v>102730853</v>
      </c>
      <c r="O7" s="26">
        <f>现金流量表!O9</f>
        <v>64613845.700000003</v>
      </c>
      <c r="P7" s="26">
        <f>现金流量表!P9</f>
        <v>26025297.07</v>
      </c>
      <c r="Q7" s="26">
        <f>现金流量表!Q9</f>
        <v>109764543.59</v>
      </c>
      <c r="R7" s="26">
        <f>现金流量表!R9</f>
        <v>69556637.010000005</v>
      </c>
      <c r="S7" s="26">
        <f>现金流量表!S9</f>
        <v>40649747.57</v>
      </c>
      <c r="T7" s="26">
        <f>现金流量表!T9</f>
        <v>17607389.550000001</v>
      </c>
      <c r="U7" s="26">
        <f>现金流量表!U9</f>
        <v>68087192.400000006</v>
      </c>
      <c r="V7" s="26">
        <f>现金流量表!V9</f>
        <v>43549436.68</v>
      </c>
      <c r="W7" s="26">
        <f>现金流量表!W9</f>
        <v>26357307.989999998</v>
      </c>
      <c r="X7" s="26">
        <f>现金流量表!X9</f>
        <v>12096096.439999999</v>
      </c>
      <c r="Y7" s="26">
        <f>现金流量表!Y9</f>
        <v>68589084.620000005</v>
      </c>
      <c r="Z7" s="26">
        <f>现金流量表!Z9</f>
        <v>46092435.43</v>
      </c>
      <c r="AA7" s="26">
        <f>现金流量表!AA9</f>
        <v>26875083.879999999</v>
      </c>
      <c r="AB7" s="26">
        <f>现金流量表!AB9</f>
        <v>11982180.82</v>
      </c>
      <c r="AC7" s="26">
        <f>现金流量表!AC9</f>
        <v>50420443.920000002</v>
      </c>
      <c r="AD7" s="26">
        <f>现金流量表!AD9</f>
        <v>31135562.16</v>
      </c>
      <c r="AE7" s="26">
        <f>现金流量表!AE9</f>
        <v>20157862.300000001</v>
      </c>
      <c r="AF7" s="26">
        <f>现金流量表!AF9</f>
        <v>11009171.060000001</v>
      </c>
      <c r="AG7" s="26">
        <f>现金流量表!AG9</f>
        <v>30986853.210000001</v>
      </c>
      <c r="AH7" s="26">
        <f>现金流量表!AH9</f>
        <v>22034153.390000001</v>
      </c>
      <c r="AI7" s="26">
        <f>现金流量表!AI9</f>
        <v>15145441.460000001</v>
      </c>
      <c r="AJ7" s="26">
        <f>现金流量表!AJ9</f>
        <v>12623835.49</v>
      </c>
      <c r="AK7" s="26">
        <f>现金流量表!AK9</f>
        <v>19336232</v>
      </c>
      <c r="AL7" s="26">
        <f>现金流量表!AL9</f>
        <v>14371170.619999999</v>
      </c>
      <c r="AM7" s="26">
        <f>现金流量表!AM9</f>
        <v>13388553.1</v>
      </c>
      <c r="AN7" s="26">
        <f>现金流量表!AN9</f>
        <v>12381657.6</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60" t="s">
        <v>496</v>
      </c>
      <c r="E8" s="58">
        <f>利润表!E6</f>
        <v>1113022779.3699999</v>
      </c>
      <c r="F8" s="58">
        <f>利润表!F6</f>
        <v>785745637.04999995</v>
      </c>
      <c r="G8" s="58">
        <f>利润表!G6</f>
        <v>506383339.85000002</v>
      </c>
      <c r="H8" s="58">
        <f>利润表!H6</f>
        <v>258799770.08000001</v>
      </c>
      <c r="I8" s="58">
        <f>利润表!I6</f>
        <v>1014187220.09</v>
      </c>
      <c r="J8" s="58">
        <f>利润表!J6</f>
        <v>666183203.38999999</v>
      </c>
      <c r="K8" s="58">
        <f>利润表!K6</f>
        <v>427484436.87</v>
      </c>
      <c r="L8" s="58">
        <f>利润表!L6</f>
        <v>218201817.16999999</v>
      </c>
      <c r="M8" s="58">
        <f>利润表!M6</f>
        <v>582067363.26999998</v>
      </c>
      <c r="N8" s="58">
        <f>利润表!N6</f>
        <v>320612969.88</v>
      </c>
      <c r="O8" s="58">
        <f>利润表!O6</f>
        <v>155381958.02000001</v>
      </c>
      <c r="P8" s="58">
        <f>利润表!P6</f>
        <v>75829869.879999995</v>
      </c>
      <c r="Q8" s="58">
        <f>利润表!Q6</f>
        <v>306886789.69</v>
      </c>
      <c r="R8" s="58">
        <f>利润表!R6</f>
        <v>186123061.5</v>
      </c>
      <c r="S8" s="58">
        <f>利润表!S6</f>
        <v>107594800.64</v>
      </c>
      <c r="T8" s="58">
        <f>利润表!T6</f>
        <v>45828304.390000001</v>
      </c>
      <c r="U8" s="58">
        <f>利润表!U6</f>
        <v>198128917.91</v>
      </c>
      <c r="V8" s="58">
        <f>利润表!V6</f>
        <v>125262197.26000001</v>
      </c>
      <c r="W8" s="58">
        <f>利润表!W6</f>
        <v>75250820.340000004</v>
      </c>
      <c r="X8" s="58">
        <f>利润表!X6</f>
        <v>34456897.469999999</v>
      </c>
      <c r="Y8" s="58">
        <f>利润表!Y6</f>
        <v>177879156.28</v>
      </c>
      <c r="Z8" s="58">
        <f>利润表!Z6</f>
        <v>124491361.02</v>
      </c>
      <c r="AA8" s="58">
        <f>利润表!AA6</f>
        <v>69779077.959999993</v>
      </c>
      <c r="AB8" s="58">
        <f>利润表!AB6</f>
        <v>28135019.690000001</v>
      </c>
      <c r="AC8" s="58">
        <f>利润表!AC6</f>
        <v>125278040.84</v>
      </c>
      <c r="AD8" s="58">
        <f>利润表!AD6</f>
        <v>86553076.450000003</v>
      </c>
      <c r="AE8" s="58">
        <f>利润表!AE6</f>
        <v>50513051.979999997</v>
      </c>
      <c r="AF8" s="58">
        <f>利润表!AF6</f>
        <v>20455728.43</v>
      </c>
      <c r="AG8" s="58">
        <f>利润表!AG6</f>
        <v>105488846.31999999</v>
      </c>
      <c r="AH8" s="58">
        <f>利润表!AH6</f>
        <v>75060651.689999998</v>
      </c>
      <c r="AI8" s="58">
        <f>利润表!AI6</f>
        <v>43212956.5</v>
      </c>
      <c r="AJ8" s="58">
        <f>利润表!AJ6</f>
        <v>17540412.359999999</v>
      </c>
      <c r="AK8" s="58">
        <f>利润表!AK6</f>
        <v>82141466.530000001</v>
      </c>
      <c r="AL8" s="58">
        <f>利润表!AL6</f>
        <v>53941265.390000001</v>
      </c>
      <c r="AM8" s="58">
        <f>利润表!AM6</f>
        <v>46805683.710000001</v>
      </c>
      <c r="AN8" s="58">
        <f>利润表!AN6</f>
        <v>26493351.870000001</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c r="A9" s="160" t="s">
        <v>497</v>
      </c>
      <c r="E9" s="58">
        <f>利润表!E7</f>
        <v>30381624.760000002</v>
      </c>
      <c r="F9" s="58">
        <f>利润表!F7</f>
        <v>22503451.350000001</v>
      </c>
      <c r="G9" s="58">
        <f>利润表!G7</f>
        <v>15149923.15</v>
      </c>
      <c r="H9" s="58">
        <f>利润表!H7</f>
        <v>6058676.5899999999</v>
      </c>
      <c r="I9" s="58">
        <f>利润表!I7</f>
        <v>34262836.140000001</v>
      </c>
      <c r="J9" s="58">
        <f>利润表!J7</f>
        <v>22998409.579999998</v>
      </c>
      <c r="K9" s="58">
        <f>利润表!K7</f>
        <v>18674150.699999999</v>
      </c>
      <c r="L9" s="58">
        <f>利润表!L7</f>
        <v>12017542.810000001</v>
      </c>
      <c r="M9" s="58">
        <f>利润表!M7</f>
        <v>48724915.409999996</v>
      </c>
      <c r="N9" s="58">
        <f>利润表!N7</f>
        <v>38149856.409999996</v>
      </c>
      <c r="O9" s="58">
        <f>利润表!O7</f>
        <v>20875952.66</v>
      </c>
      <c r="P9" s="58">
        <f>利润表!P7</f>
        <v>7709747.6799999997</v>
      </c>
      <c r="Q9" s="58">
        <f>利润表!Q7</f>
        <v>34263198.840000004</v>
      </c>
      <c r="R9" s="58">
        <f>利润表!R7</f>
        <v>26016226.030000001</v>
      </c>
      <c r="S9" s="58">
        <f>利润表!S7</f>
        <v>14141463.720000001</v>
      </c>
      <c r="T9" s="58">
        <f>利润表!T7</f>
        <v>4923894.12</v>
      </c>
      <c r="U9" s="58">
        <f>利润表!U7</f>
        <v>25009427.07</v>
      </c>
      <c r="V9" s="58">
        <f>利润表!V7</f>
        <v>18331405.629999999</v>
      </c>
      <c r="W9" s="58">
        <f>利润表!W7</f>
        <v>9820866.0299999993</v>
      </c>
      <c r="X9" s="58">
        <f>利润表!X7</f>
        <v>3218594.73</v>
      </c>
      <c r="Y9" s="58">
        <f>利润表!Y7</f>
        <v>21923584.879999999</v>
      </c>
      <c r="Z9" s="58">
        <f>利润表!Z7</f>
        <v>16460318.01</v>
      </c>
      <c r="AA9" s="58">
        <f>利润表!AA7</f>
        <v>8790960.3000000007</v>
      </c>
      <c r="AB9" s="58">
        <f>利润表!AB7</f>
        <v>2492564.7200000002</v>
      </c>
      <c r="AC9" s="58">
        <f>利润表!AC7</f>
        <v>19260611.23</v>
      </c>
      <c r="AD9" s="58">
        <f>利润表!AD7</f>
        <v>14693878.83</v>
      </c>
      <c r="AE9" s="58">
        <f>利润表!AE7</f>
        <v>8195141.1699999999</v>
      </c>
      <c r="AF9" s="58">
        <f>利润表!AF7</f>
        <v>1972871.77</v>
      </c>
      <c r="AG9" s="58">
        <f>利润表!AG7</f>
        <v>15718223.34</v>
      </c>
      <c r="AH9" s="58">
        <f>利润表!AH7</f>
        <v>12140717.619999999</v>
      </c>
      <c r="AI9" s="58">
        <f>利润表!AI7</f>
        <v>6421509.5599999996</v>
      </c>
      <c r="AJ9" s="58">
        <f>利润表!AJ7</f>
        <v>1738629.1</v>
      </c>
      <c r="AK9" s="58">
        <f>利润表!AK7</f>
        <v>9757316</v>
      </c>
      <c r="AL9" s="58">
        <f>利润表!AL7</f>
        <v>7385720.8799999999</v>
      </c>
      <c r="AM9" s="58">
        <f>利润表!AM7</f>
        <v>7153845.96</v>
      </c>
      <c r="AN9" s="58">
        <f>利润表!AN7</f>
        <v>4747224.03</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c r="A10" s="160" t="s">
        <v>498</v>
      </c>
      <c r="E10" s="58">
        <f>利润表!E8</f>
        <v>325298838.81</v>
      </c>
      <c r="F10" s="58">
        <f>利润表!F8</f>
        <v>237599948.91</v>
      </c>
      <c r="G10" s="58">
        <f>利润表!G8</f>
        <v>148532019.68000001</v>
      </c>
      <c r="H10" s="58">
        <f>利润表!H8</f>
        <v>75093376.159999996</v>
      </c>
      <c r="I10" s="58">
        <f>利润表!I8</f>
        <v>276605414.42000002</v>
      </c>
      <c r="J10" s="58">
        <f>利润表!J8</f>
        <v>188775241.50999999</v>
      </c>
      <c r="K10" s="58">
        <f>利润表!K8</f>
        <v>115565298.36</v>
      </c>
      <c r="L10" s="58">
        <f>利润表!L8</f>
        <v>55260624.520000003</v>
      </c>
      <c r="M10" s="58">
        <f>利润表!M8</f>
        <v>106520269.88</v>
      </c>
      <c r="N10" s="58">
        <f>利润表!N8</f>
        <v>51339565.350000001</v>
      </c>
      <c r="O10" s="58">
        <f>利润表!O8</f>
        <v>13334706.439999999</v>
      </c>
      <c r="P10" s="58">
        <f>利润表!P8</f>
        <v>8720297.6199999992</v>
      </c>
      <c r="Q10" s="58">
        <f>利润表!Q8</f>
        <v>36585795.130000003</v>
      </c>
      <c r="R10" s="58">
        <f>利润表!R8</f>
        <v>36828432.020000003</v>
      </c>
      <c r="S10" s="58">
        <f>利润表!S8</f>
        <v>14437942.57</v>
      </c>
      <c r="T10" s="58">
        <f>利润表!T8</f>
        <v>5639463.8300000001</v>
      </c>
      <c r="U10" s="58">
        <f>利润表!U8</f>
        <v>23602001.190000001</v>
      </c>
      <c r="V10" s="58">
        <f>利润表!V8</f>
        <v>17309163.93</v>
      </c>
      <c r="W10" s="58">
        <f>利润表!W8</f>
        <v>10523982.550000001</v>
      </c>
      <c r="X10" s="58">
        <f>利润表!X8</f>
        <v>3727688.38</v>
      </c>
      <c r="Y10" s="58">
        <f>利润表!Y8</f>
        <v>37941258.979999997</v>
      </c>
      <c r="Z10" s="58">
        <f>利润表!Z8</f>
        <v>27887652.66</v>
      </c>
      <c r="AA10" s="58">
        <f>利润表!AA8</f>
        <v>13588228.390000001</v>
      </c>
      <c r="AB10" s="58">
        <f>利润表!AB8</f>
        <v>4972984.3</v>
      </c>
      <c r="AC10" s="58">
        <f>利润表!AC8</f>
        <v>41864607.770000003</v>
      </c>
      <c r="AD10" s="58">
        <f>利润表!AD8</f>
        <v>28409497.920000002</v>
      </c>
      <c r="AE10" s="58">
        <f>利润表!AE8</f>
        <v>17062895.609999999</v>
      </c>
      <c r="AF10" s="58">
        <f>利润表!AF8</f>
        <v>4304831.04</v>
      </c>
      <c r="AG10" s="58">
        <f>利润表!AG8</f>
        <v>30368526.43</v>
      </c>
      <c r="AH10" s="58">
        <f>利润表!AH8</f>
        <v>21058667.079999998</v>
      </c>
      <c r="AI10" s="58">
        <f>利润表!AI8</f>
        <v>9103438.1699999999</v>
      </c>
      <c r="AJ10" s="58">
        <f>利润表!AJ8</f>
        <v>2700796.01</v>
      </c>
      <c r="AK10" s="58">
        <f>利润表!AK8</f>
        <v>22067926.09</v>
      </c>
      <c r="AL10" s="58">
        <f>利润表!AL8</f>
        <v>15622748.359999999</v>
      </c>
      <c r="AM10" s="58">
        <f>利润表!AM8</f>
        <v>24252931.140000001</v>
      </c>
      <c r="AN10" s="58">
        <f>利润表!AN8</f>
        <v>14812811.25</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60" t="s">
        <v>499</v>
      </c>
      <c r="E11" s="58">
        <f>利润表!E9</f>
        <v>211789878.16</v>
      </c>
      <c r="F11" s="58">
        <f>利润表!F9</f>
        <v>144082488.80000001</v>
      </c>
      <c r="G11" s="58">
        <f>利润表!G9</f>
        <v>92611360</v>
      </c>
      <c r="H11" s="58">
        <f>利润表!H9</f>
        <v>37088807.609999999</v>
      </c>
      <c r="I11" s="58">
        <f>利润表!I9</f>
        <v>169132938.08000001</v>
      </c>
      <c r="J11" s="58">
        <f>利润表!J9</f>
        <v>109764026.81</v>
      </c>
      <c r="K11" s="58">
        <f>利润表!K9</f>
        <v>72919490.5</v>
      </c>
      <c r="L11" s="58">
        <f>利润表!L9</f>
        <v>32906743.789999999</v>
      </c>
      <c r="M11" s="58">
        <f>利润表!M9</f>
        <v>132056262.72</v>
      </c>
      <c r="N11" s="58">
        <f>利润表!N9</f>
        <v>80108497.269999996</v>
      </c>
      <c r="O11" s="58">
        <f>利润表!O9</f>
        <v>44856084.210000001</v>
      </c>
      <c r="P11" s="58">
        <f>利润表!P9</f>
        <v>20742065.359999999</v>
      </c>
      <c r="Q11" s="58">
        <f>利润表!Q9</f>
        <v>103069854.95999999</v>
      </c>
      <c r="R11" s="58">
        <f>利润表!R9</f>
        <v>73631489.049999997</v>
      </c>
      <c r="S11" s="58">
        <f>利润表!S9</f>
        <v>46553044.229999997</v>
      </c>
      <c r="T11" s="58">
        <f>利润表!T9</f>
        <v>21301107.920000002</v>
      </c>
      <c r="U11" s="58">
        <f>利润表!U9</f>
        <v>75966541.950000003</v>
      </c>
      <c r="V11" s="58">
        <f>利润表!V9</f>
        <v>48454884.810000002</v>
      </c>
      <c r="W11" s="58">
        <f>利润表!W9</f>
        <v>28892832.940000001</v>
      </c>
      <c r="X11" s="58">
        <f>利润表!X9</f>
        <v>14794422.43</v>
      </c>
      <c r="Y11" s="58">
        <f>利润表!Y9</f>
        <v>62448206.18</v>
      </c>
      <c r="Z11" s="58">
        <f>利润表!Z9</f>
        <v>40955172.990000002</v>
      </c>
      <c r="AA11" s="58">
        <f>利润表!AA9</f>
        <v>24909573.43</v>
      </c>
      <c r="AB11" s="58">
        <f>利润表!AB9</f>
        <v>10602234.01</v>
      </c>
      <c r="AC11" s="58">
        <f>利润表!AC9</f>
        <v>49950591.689999998</v>
      </c>
      <c r="AD11" s="58">
        <f>利润表!AD9</f>
        <v>30590283.280000001</v>
      </c>
      <c r="AE11" s="58">
        <f>利润表!AE9</f>
        <v>20040155.91</v>
      </c>
      <c r="AF11" s="58">
        <f>利润表!AF9</f>
        <v>11673885.33</v>
      </c>
      <c r="AG11" s="58">
        <f>利润表!AG9</f>
        <v>40611513.450000003</v>
      </c>
      <c r="AH11" s="58">
        <f>利润表!AH9</f>
        <v>25275389.460000001</v>
      </c>
      <c r="AI11" s="58">
        <f>利润表!AI9</f>
        <v>17043730.809999999</v>
      </c>
      <c r="AJ11" s="58">
        <f>利润表!AJ9</f>
        <v>10287289.17</v>
      </c>
      <c r="AK11" s="58">
        <f>利润表!AK9</f>
        <v>26876761.23</v>
      </c>
      <c r="AL11" s="58">
        <f>利润表!AL9</f>
        <v>20088774.649999999</v>
      </c>
      <c r="AM11" s="58">
        <f>利润表!AM9</f>
        <v>16122635.24</v>
      </c>
      <c r="AN11" s="58">
        <f>利润表!AN9</f>
        <v>9210030.9299999997</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60" t="s">
        <v>500</v>
      </c>
      <c r="E12" s="58">
        <f>SUM(E8:E11)</f>
        <v>1680493121.0999999</v>
      </c>
      <c r="F12" s="58">
        <f t="shared" ref="F12:BQ12" si="4">SUM(F8:F11)</f>
        <v>1189931526.1099999</v>
      </c>
      <c r="G12" s="58">
        <f t="shared" si="4"/>
        <v>762676642.68000007</v>
      </c>
      <c r="H12" s="58">
        <f t="shared" si="4"/>
        <v>377040630.44000006</v>
      </c>
      <c r="I12" s="58">
        <f t="shared" si="4"/>
        <v>1494188408.73</v>
      </c>
      <c r="J12" s="58">
        <f t="shared" si="4"/>
        <v>987720881.28999996</v>
      </c>
      <c r="K12" s="58">
        <f t="shared" si="4"/>
        <v>634643376.42999995</v>
      </c>
      <c r="L12" s="58">
        <f t="shared" si="4"/>
        <v>318386728.29000002</v>
      </c>
      <c r="M12" s="58">
        <f t="shared" si="4"/>
        <v>869368811.27999997</v>
      </c>
      <c r="N12" s="58">
        <f t="shared" si="4"/>
        <v>490210888.90999997</v>
      </c>
      <c r="O12" s="58">
        <f t="shared" si="4"/>
        <v>234448701.33000001</v>
      </c>
      <c r="P12" s="58">
        <f t="shared" si="4"/>
        <v>113001980.54000001</v>
      </c>
      <c r="Q12" s="58">
        <f t="shared" si="4"/>
        <v>480805638.61999995</v>
      </c>
      <c r="R12" s="58">
        <f t="shared" si="4"/>
        <v>322599208.60000002</v>
      </c>
      <c r="S12" s="58">
        <f t="shared" si="4"/>
        <v>182727251.16</v>
      </c>
      <c r="T12" s="58">
        <f t="shared" si="4"/>
        <v>77692770.25999999</v>
      </c>
      <c r="U12" s="58">
        <f t="shared" si="4"/>
        <v>322706888.12</v>
      </c>
      <c r="V12" s="58">
        <f t="shared" si="4"/>
        <v>209357651.63000003</v>
      </c>
      <c r="W12" s="58">
        <f t="shared" si="4"/>
        <v>124488501.86</v>
      </c>
      <c r="X12" s="58">
        <f t="shared" si="4"/>
        <v>56197603.009999998</v>
      </c>
      <c r="Y12" s="58">
        <f t="shared" si="4"/>
        <v>300192206.31999999</v>
      </c>
      <c r="Z12" s="58">
        <f t="shared" si="4"/>
        <v>209794504.68000001</v>
      </c>
      <c r="AA12" s="58">
        <f t="shared" si="4"/>
        <v>117067840.07999998</v>
      </c>
      <c r="AB12" s="58">
        <f t="shared" si="4"/>
        <v>46202802.719999999</v>
      </c>
      <c r="AC12" s="58">
        <f t="shared" si="4"/>
        <v>236353851.53</v>
      </c>
      <c r="AD12" s="58">
        <f t="shared" si="4"/>
        <v>160246736.48000002</v>
      </c>
      <c r="AE12" s="58">
        <f t="shared" si="4"/>
        <v>95811244.669999987</v>
      </c>
      <c r="AF12" s="58">
        <f t="shared" si="4"/>
        <v>38407316.57</v>
      </c>
      <c r="AG12" s="58">
        <f t="shared" si="4"/>
        <v>192187109.54000002</v>
      </c>
      <c r="AH12" s="58">
        <f t="shared" si="4"/>
        <v>133535425.84999999</v>
      </c>
      <c r="AI12" s="58">
        <f t="shared" si="4"/>
        <v>75781635.040000007</v>
      </c>
      <c r="AJ12" s="58">
        <f t="shared" si="4"/>
        <v>32267126.640000001</v>
      </c>
      <c r="AK12" s="58">
        <f t="shared" si="4"/>
        <v>140843469.84999999</v>
      </c>
      <c r="AL12" s="58">
        <f t="shared" si="4"/>
        <v>97038509.280000001</v>
      </c>
      <c r="AM12" s="58">
        <f t="shared" si="4"/>
        <v>94335096.049999997</v>
      </c>
      <c r="AN12" s="58">
        <f t="shared" si="4"/>
        <v>55263418.080000006</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c r="A13" s="20" t="s">
        <v>501</v>
      </c>
      <c r="E13" s="28">
        <f>(E6/(1+E4)+E7)/E12</f>
        <v>0.56536418800501687</v>
      </c>
      <c r="F13" s="28">
        <f t="shared" ref="F13:BQ13" si="6">(F6/(1+F4)+F7)/F12</f>
        <v>0.67620133139570016</v>
      </c>
      <c r="G13" s="28">
        <f t="shared" si="6"/>
        <v>0.62846799270649811</v>
      </c>
      <c r="H13" s="28">
        <f t="shared" si="6"/>
        <v>0.59392848143651122</v>
      </c>
      <c r="I13" s="28">
        <f t="shared" si="6"/>
        <v>0.56651813437979959</v>
      </c>
      <c r="J13" s="28">
        <f t="shared" si="6"/>
        <v>0.80303587097691731</v>
      </c>
      <c r="K13" s="28">
        <f t="shared" si="6"/>
        <v>0.73487582547379116</v>
      </c>
      <c r="L13" s="28">
        <f t="shared" si="6"/>
        <v>0.58711384042438075</v>
      </c>
      <c r="M13" s="28">
        <f t="shared" si="6"/>
        <v>0.4925795612727677</v>
      </c>
      <c r="N13" s="28">
        <f t="shared" si="6"/>
        <v>0.47150146127298009</v>
      </c>
      <c r="O13" s="28">
        <f t="shared" si="6"/>
        <v>0.48812761138187216</v>
      </c>
      <c r="P13" s="28">
        <f t="shared" si="6"/>
        <v>0.37759517250101166</v>
      </c>
      <c r="Q13" s="28">
        <f t="shared" si="6"/>
        <v>0.41007096473135685</v>
      </c>
      <c r="R13" s="28">
        <f t="shared" si="6"/>
        <v>0.39929160401060093</v>
      </c>
      <c r="S13" s="28">
        <f t="shared" si="6"/>
        <v>0.43722086382006414</v>
      </c>
      <c r="T13" s="28">
        <f t="shared" si="6"/>
        <v>0.39375202324808872</v>
      </c>
      <c r="U13" s="28">
        <f t="shared" si="6"/>
        <v>0.38613092751089934</v>
      </c>
      <c r="V13" s="28">
        <f t="shared" si="6"/>
        <v>0.34900247237945836</v>
      </c>
      <c r="W13" s="28">
        <f t="shared" si="6"/>
        <v>0.31796924177038655</v>
      </c>
      <c r="X13" s="28">
        <f t="shared" si="6"/>
        <v>0.3179615565758076</v>
      </c>
      <c r="Y13" s="28">
        <f t="shared" si="6"/>
        <v>0.41379069719779038</v>
      </c>
      <c r="Z13" s="28">
        <f t="shared" si="6"/>
        <v>0.40386962109898422</v>
      </c>
      <c r="AA13" s="28">
        <f t="shared" si="6"/>
        <v>0.3904774765315368</v>
      </c>
      <c r="AB13" s="28">
        <f t="shared" si="6"/>
        <v>0.38071090204074703</v>
      </c>
      <c r="AC13" s="28">
        <f t="shared" si="6"/>
        <v>0.3698894911647686</v>
      </c>
      <c r="AD13" s="28">
        <f t="shared" si="6"/>
        <v>0.4180727725224202</v>
      </c>
      <c r="AE13" s="28">
        <f t="shared" si="6"/>
        <v>0.37501975422573475</v>
      </c>
      <c r="AF13" s="28">
        <f t="shared" si="6"/>
        <v>0.39125679644420369</v>
      </c>
      <c r="AG13" s="28">
        <f t="shared" si="6"/>
        <v>0.37441281775232949</v>
      </c>
      <c r="AH13" s="28">
        <f t="shared" si="6"/>
        <v>0.35784439498270626</v>
      </c>
      <c r="AI13" s="28">
        <f t="shared" si="6"/>
        <v>0.39098195587507645</v>
      </c>
      <c r="AJ13" s="28">
        <f t="shared" si="6"/>
        <v>0.6371732182812494</v>
      </c>
      <c r="AK13" s="28">
        <f t="shared" si="6"/>
        <v>0.35489485125072195</v>
      </c>
      <c r="AL13" s="28">
        <f t="shared" si="6"/>
        <v>0.3377277978661713</v>
      </c>
      <c r="AM13" s="28">
        <f t="shared" si="6"/>
        <v>0.27819919131076493</v>
      </c>
      <c r="AN13" s="28">
        <f t="shared" si="6"/>
        <v>0.46307173233934618</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c r="A14" s="17" t="s">
        <v>502</v>
      </c>
      <c r="E14" s="26">
        <f>现金流量表!E13</f>
        <v>1764016869.3800001</v>
      </c>
      <c r="F14" s="26">
        <f>现金流量表!F13</f>
        <v>1352622790.3800001</v>
      </c>
      <c r="G14" s="26">
        <f>现金流量表!G13</f>
        <v>697178868.99000001</v>
      </c>
      <c r="H14" s="26">
        <f>现金流量表!H13</f>
        <v>384509784.74000001</v>
      </c>
      <c r="I14" s="26">
        <f>现金流量表!I13</f>
        <v>1030251692.17</v>
      </c>
      <c r="J14" s="26">
        <f>现金流量表!J13</f>
        <v>1082876313.24</v>
      </c>
      <c r="K14" s="26">
        <f>现金流量表!K13</f>
        <v>573331829.33000004</v>
      </c>
      <c r="L14" s="26">
        <f>现金流量表!L13</f>
        <v>287215651.63</v>
      </c>
      <c r="M14" s="26">
        <f>现金流量表!M13</f>
        <v>915321127.36000001</v>
      </c>
      <c r="N14" s="26">
        <f>现金流量表!N13</f>
        <v>782372546.42999995</v>
      </c>
      <c r="O14" s="26">
        <f>现金流量表!O13</f>
        <v>394213782.73000002</v>
      </c>
      <c r="P14" s="26">
        <f>现金流量表!P13</f>
        <v>169663101.30000001</v>
      </c>
      <c r="Q14" s="26">
        <f>现金流量表!Q13</f>
        <v>528002593.37</v>
      </c>
      <c r="R14" s="26">
        <f>现金流量表!R13</f>
        <v>428771107.19999999</v>
      </c>
      <c r="S14" s="26">
        <f>现金流量表!S13</f>
        <v>232577748.69</v>
      </c>
      <c r="T14" s="26">
        <f>现金流量表!T13</f>
        <v>87970269.329999998</v>
      </c>
      <c r="U14" s="26">
        <f>现金流量表!U13</f>
        <v>429346660.82999998</v>
      </c>
      <c r="V14" s="26">
        <f>现金流量表!V13</f>
        <v>347262845.38999999</v>
      </c>
      <c r="W14" s="26">
        <f>现金流量表!W13</f>
        <v>212194661.69</v>
      </c>
      <c r="X14" s="26">
        <f>现金流量表!X13</f>
        <v>96194460.510000005</v>
      </c>
      <c r="Y14" s="26">
        <f>现金流量表!Y13</f>
        <v>395550930.70999998</v>
      </c>
      <c r="Z14" s="26">
        <f>现金流量表!Z13</f>
        <v>250293047.62</v>
      </c>
      <c r="AA14" s="26">
        <f>现金流量表!AA13</f>
        <v>195407042.40000001</v>
      </c>
      <c r="AB14" s="26">
        <f>现金流量表!AB13</f>
        <v>71978644.489999995</v>
      </c>
      <c r="AC14" s="26">
        <f>现金流量表!AC13</f>
        <v>294952116.56999999</v>
      </c>
      <c r="AD14" s="26">
        <f>现金流量表!AD13</f>
        <v>267189069.49000001</v>
      </c>
      <c r="AE14" s="26">
        <f>现金流量表!AE13</f>
        <v>157247235.66999999</v>
      </c>
      <c r="AF14" s="26">
        <f>现金流量表!AF13</f>
        <v>55175773.840000004</v>
      </c>
      <c r="AG14" s="26">
        <f>现金流量表!AG13</f>
        <v>250359905.77000001</v>
      </c>
      <c r="AH14" s="26">
        <f>现金流量表!AH13</f>
        <v>221377182.50999999</v>
      </c>
      <c r="AI14" s="26">
        <f>现金流量表!AI13</f>
        <v>120598528.28</v>
      </c>
      <c r="AJ14" s="26">
        <f>现金流量表!AJ13</f>
        <v>12877267.82</v>
      </c>
      <c r="AK14" s="26">
        <f>现金流量表!AK13</f>
        <v>150712242.96000001</v>
      </c>
      <c r="AL14" s="26">
        <f>现金流量表!AL13</f>
        <v>111173979.29000001</v>
      </c>
      <c r="AM14" s="26">
        <f>现金流量表!AM13</f>
        <v>98719784.069999993</v>
      </c>
      <c r="AN14" s="26">
        <f>现金流量表!AN13</f>
        <v>255265844.22</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503</v>
      </c>
      <c r="E15" s="26">
        <f>股权价值增加表!E17</f>
        <v>1054496376.0478776</v>
      </c>
      <c r="F15" s="26">
        <f>股权价值增加表!F17</f>
        <v>913574227.50541258</v>
      </c>
      <c r="G15" s="26">
        <f>股权价值增加表!G17</f>
        <v>522600774.1934979</v>
      </c>
      <c r="H15" s="26">
        <f>股权价值增加表!H17</f>
        <v>241194023.97522348</v>
      </c>
      <c r="I15" s="26">
        <f>股权价值增加表!I17</f>
        <v>912636478.21296334</v>
      </c>
      <c r="J15" s="26">
        <f>股权价值增加表!J17</f>
        <v>779886136.62647319</v>
      </c>
      <c r="K15" s="26">
        <f>股权价值增加表!K17</f>
        <v>438923566.75196087</v>
      </c>
      <c r="L15" s="26">
        <f>股权价值增加表!L17</f>
        <v>196138052.49942321</v>
      </c>
      <c r="M15" s="26">
        <f>股权价值增加表!M17</f>
        <v>641351879.84781849</v>
      </c>
      <c r="N15" s="26">
        <f>股权价值增加表!N17</f>
        <v>546320489.74872482</v>
      </c>
      <c r="O15" s="26">
        <f>股权价值增加表!O17</f>
        <v>274675989.61756432</v>
      </c>
      <c r="P15" s="26">
        <f>股权价值增加表!P17</f>
        <v>93492532.280800119</v>
      </c>
      <c r="Q15" s="26">
        <f>股权价值增加表!Q17</f>
        <v>350333771.64582908</v>
      </c>
      <c r="R15" s="26">
        <f>股权价值增加表!R17</f>
        <v>309679469.06292176</v>
      </c>
      <c r="S15" s="26">
        <f>股权价值增加表!S17</f>
        <v>167305580.45541981</v>
      </c>
      <c r="T15" s="26">
        <f>股权价值增加表!T17</f>
        <v>47186277.66150979</v>
      </c>
      <c r="U15" s="26">
        <f>股权价值增加表!U17</f>
        <v>289565708.56036067</v>
      </c>
      <c r="V15" s="26">
        <f>股权价值增加表!V17</f>
        <v>234417130.96941888</v>
      </c>
      <c r="W15" s="26">
        <f>股权价值增加表!W17</f>
        <v>125410104.93300758</v>
      </c>
      <c r="X15" s="26">
        <f>股权价值增加表!X17</f>
        <v>43810895.712946504</v>
      </c>
      <c r="Y15" s="26">
        <f>股权价值增加表!Y17</f>
        <v>245357238.74430251</v>
      </c>
      <c r="Z15" s="26">
        <f>股权价值增加表!Z17</f>
        <v>209975962.276366</v>
      </c>
      <c r="AA15" s="26">
        <f>股权价值增加表!AA17</f>
        <v>122701800.89327061</v>
      </c>
      <c r="AB15" s="26">
        <f>股权价值增加表!AB17</f>
        <v>38481693.902749859</v>
      </c>
      <c r="AC15" s="26">
        <f>股权价值增加表!AC17</f>
        <v>212054096.50698084</v>
      </c>
      <c r="AD15" s="26">
        <f>股权价值增加表!AD17</f>
        <v>183812335.0945825</v>
      </c>
      <c r="AE15" s="26">
        <f>股权价值增加表!AE17</f>
        <v>100241916.532438</v>
      </c>
      <c r="AF15" s="26">
        <f>股权价值增加表!AF17</f>
        <v>25444609.00595757</v>
      </c>
      <c r="AG15" s="26">
        <f>股权价值增加表!AG17</f>
        <v>181170664.18371159</v>
      </c>
      <c r="AH15" s="26">
        <f>股权价值增加表!AH17</f>
        <v>157277704.6975846</v>
      </c>
      <c r="AI15" s="26">
        <f>股权价值增加表!AI17</f>
        <v>80138775.990062326</v>
      </c>
      <c r="AJ15" s="26">
        <f>股权价值增加表!AJ17</f>
        <v>10598662.924095765</v>
      </c>
      <c r="AK15" s="26">
        <f>股权价值增加表!AK17</f>
        <v>100665203.09754454</v>
      </c>
      <c r="AL15" s="26">
        <f>股权价值增加表!AL17</f>
        <v>82047080.500544176</v>
      </c>
      <c r="AM15" s="26">
        <f>股权价值增加表!AM17</f>
        <v>76188930.495913118</v>
      </c>
      <c r="AN15" s="26">
        <f>股权价值增加表!AN17</f>
        <v>51867249.948598199</v>
      </c>
      <c r="AO15" s="26">
        <f>股权价值增加表!AO17</f>
        <v>-286174.01</v>
      </c>
      <c r="AP15" s="26">
        <f>股权价值增加表!AP17</f>
        <v>0</v>
      </c>
      <c r="AQ15" s="26">
        <f>股权价值增加表!AQ17</f>
        <v>0</v>
      </c>
      <c r="AR15" s="26">
        <f>股权价值增加表!AR17</f>
        <v>0</v>
      </c>
      <c r="AS15" s="26" t="e">
        <f>股权价值增加表!AS17</f>
        <v>#DIV/0!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504</v>
      </c>
      <c r="E16" s="28">
        <f>E14/E15</f>
        <v>1.6728524719936146</v>
      </c>
      <c r="F16" s="28">
        <f t="shared" ref="F16:BQ16" si="8">F14/F15</f>
        <v>1.4805833501602215</v>
      </c>
      <c r="G16" s="28">
        <f t="shared" si="8"/>
        <v>1.334056326391631</v>
      </c>
      <c r="H16" s="28">
        <f t="shared" si="8"/>
        <v>1.5941928344771037</v>
      </c>
      <c r="I16" s="28">
        <f t="shared" si="8"/>
        <v>1.1288741100808719</v>
      </c>
      <c r="J16" s="28">
        <f t="shared" si="8"/>
        <v>1.3885056579209898</v>
      </c>
      <c r="K16" s="28">
        <f t="shared" si="8"/>
        <v>1.3062224787168795</v>
      </c>
      <c r="L16" s="28">
        <f t="shared" si="8"/>
        <v>1.4643545603209485</v>
      </c>
      <c r="M16" s="28">
        <f t="shared" si="8"/>
        <v>1.4271746230434212</v>
      </c>
      <c r="N16" s="28">
        <f t="shared" si="8"/>
        <v>1.4320761551334915</v>
      </c>
      <c r="O16" s="28">
        <f t="shared" si="8"/>
        <v>1.4351956400662105</v>
      </c>
      <c r="P16" s="28">
        <f t="shared" si="8"/>
        <v>1.814723563058763</v>
      </c>
      <c r="Q16" s="28">
        <f t="shared" si="8"/>
        <v>1.5071415778430455</v>
      </c>
      <c r="R16" s="28">
        <f t="shared" si="8"/>
        <v>1.3845642027785858</v>
      </c>
      <c r="S16" s="28">
        <f t="shared" si="8"/>
        <v>1.3901374243280102</v>
      </c>
      <c r="T16" s="28">
        <f t="shared" si="8"/>
        <v>1.8643189013775083</v>
      </c>
      <c r="U16" s="28">
        <f t="shared" si="8"/>
        <v>1.482726193528201</v>
      </c>
      <c r="V16" s="28">
        <f t="shared" si="8"/>
        <v>1.4813885143714283</v>
      </c>
      <c r="W16" s="28">
        <f t="shared" si="8"/>
        <v>1.6920060931561423</v>
      </c>
      <c r="X16" s="28">
        <f t="shared" si="8"/>
        <v>2.1956743623840973</v>
      </c>
      <c r="Y16" s="28">
        <f t="shared" si="8"/>
        <v>1.6121429012421389</v>
      </c>
      <c r="Z16" s="28">
        <f t="shared" si="8"/>
        <v>1.1920080989583441</v>
      </c>
      <c r="AA16" s="28">
        <f t="shared" si="8"/>
        <v>1.5925360587818136</v>
      </c>
      <c r="AB16" s="28">
        <f t="shared" si="8"/>
        <v>1.8704645557418271</v>
      </c>
      <c r="AC16" s="28">
        <f t="shared" si="8"/>
        <v>1.3909286424008798</v>
      </c>
      <c r="AD16" s="28">
        <f t="shared" si="8"/>
        <v>1.4535970578498727</v>
      </c>
      <c r="AE16" s="28">
        <f t="shared" si="8"/>
        <v>1.568677466567743</v>
      </c>
      <c r="AF16" s="28">
        <f t="shared" si="8"/>
        <v>2.1684661700669565</v>
      </c>
      <c r="AG16" s="28">
        <f t="shared" si="8"/>
        <v>1.3819009103820958</v>
      </c>
      <c r="AH16" s="28">
        <f t="shared" si="8"/>
        <v>1.4075560355847423</v>
      </c>
      <c r="AI16" s="28">
        <f t="shared" si="8"/>
        <v>1.5048711037832039</v>
      </c>
      <c r="AJ16" s="28">
        <f t="shared" si="8"/>
        <v>1.214989844683511</v>
      </c>
      <c r="AK16" s="28">
        <f t="shared" si="8"/>
        <v>1.4971632532639896</v>
      </c>
      <c r="AL16" s="28">
        <f t="shared" si="8"/>
        <v>1.3550022573839497</v>
      </c>
      <c r="AM16" s="28">
        <f t="shared" si="8"/>
        <v>1.2957234525728833</v>
      </c>
      <c r="AN16" s="28">
        <f t="shared" si="8"/>
        <v>4.921522626955837</v>
      </c>
      <c r="AO16" s="28">
        <f t="shared" si="8"/>
        <v>0</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c r="A17" s="17" t="s">
        <v>505</v>
      </c>
      <c r="E17" s="26">
        <f>股权价值增加表!E42</f>
        <v>1055731871.0900004</v>
      </c>
      <c r="F17" s="26">
        <f>股权价值增加表!F42</f>
        <v>932557010.1500001</v>
      </c>
      <c r="G17" s="26">
        <f>股权价值增加表!G42</f>
        <v>538363658.7700001</v>
      </c>
      <c r="H17" s="26">
        <f>股权价值增加表!H42</f>
        <v>243489787.7899999</v>
      </c>
      <c r="I17" s="26">
        <f>股权价值增加表!I42</f>
        <v>907710577.96000016</v>
      </c>
      <c r="J17" s="26">
        <f>股权价值增加表!J42</f>
        <v>776175214.07000017</v>
      </c>
      <c r="K17" s="26">
        <f>股权价值增加表!K42</f>
        <v>435589201.30999994</v>
      </c>
      <c r="L17" s="26">
        <f>股权价值增加表!L42</f>
        <v>193568139.56000012</v>
      </c>
      <c r="M17" s="26">
        <f>股权价值增加表!M42</f>
        <v>644274968.41000021</v>
      </c>
      <c r="N17" s="26">
        <f>股权价值增加表!N42</f>
        <v>549543097.62000012</v>
      </c>
      <c r="O17" s="26">
        <f>股权价值增加表!O42</f>
        <v>278803137.34000003</v>
      </c>
      <c r="P17" s="26">
        <f>股权价值增加表!P42</f>
        <v>95256239.670000017</v>
      </c>
      <c r="Q17" s="26">
        <f>股权价值增加表!Q42</f>
        <v>364431762.37</v>
      </c>
      <c r="R17" s="26">
        <f>股权价值增加表!R42</f>
        <v>319032360.88999999</v>
      </c>
      <c r="S17" s="26">
        <f>股权价值增加表!S42</f>
        <v>173180121.93000001</v>
      </c>
      <c r="T17" s="26">
        <f>股权价值增加表!T42</f>
        <v>49903211.970000006</v>
      </c>
      <c r="U17" s="26">
        <f>股权价值增加表!U42</f>
        <v>308499086.75999999</v>
      </c>
      <c r="V17" s="26">
        <f>股权价值增加表!V42</f>
        <v>248381792.69</v>
      </c>
      <c r="W17" s="26">
        <f>股权价值增加表!W42</f>
        <v>134681482.70999998</v>
      </c>
      <c r="X17" s="26">
        <f>股权价值增加表!X42</f>
        <v>47283092.399999999</v>
      </c>
      <c r="Y17" s="26">
        <f>股权价值增加表!Y42</f>
        <v>256061359.92999998</v>
      </c>
      <c r="Z17" s="26">
        <f>股权价值增加表!Z42</f>
        <v>217590441.66000003</v>
      </c>
      <c r="AA17" s="26">
        <f>股权价值增加表!AA42</f>
        <v>127339987.77000001</v>
      </c>
      <c r="AB17" s="26">
        <f>股权价值增加表!AB42</f>
        <v>40902051.520000011</v>
      </c>
      <c r="AC17" s="26">
        <f>股权价值增加表!AC42</f>
        <v>221887139.04000002</v>
      </c>
      <c r="AD17" s="26">
        <f>股权价值增加表!AD42</f>
        <v>190417063.76999998</v>
      </c>
      <c r="AE17" s="26">
        <f>股权价值增加表!AE42</f>
        <v>104371319.03000003</v>
      </c>
      <c r="AF17" s="26">
        <f>股权价值增加表!AF42</f>
        <v>26581666.430000007</v>
      </c>
      <c r="AG17" s="26">
        <f>股权价值增加表!AG42</f>
        <v>163270960.86000001</v>
      </c>
      <c r="AH17" s="26">
        <f>股权价值增加表!AH42</f>
        <v>143562053.25</v>
      </c>
      <c r="AI17" s="26">
        <f>股权价值增加表!AI42</f>
        <v>71083807.190000027</v>
      </c>
      <c r="AJ17" s="26">
        <f>股权价值增加表!AJ42</f>
        <v>6829855.410000002</v>
      </c>
      <c r="AK17" s="26">
        <f>股权价值增加表!AK42</f>
        <v>88061618.629999965</v>
      </c>
      <c r="AL17" s="26">
        <f>股权价值增加表!AL42</f>
        <v>73158587.060000002</v>
      </c>
      <c r="AM17" s="26">
        <f>股权价值增加表!AM42</f>
        <v>67030121.879999995</v>
      </c>
      <c r="AN17" s="26">
        <f>股权价值增加表!AN42</f>
        <v>44566733.870000005</v>
      </c>
      <c r="AO17" s="26">
        <f>股权价值增加表!AO42</f>
        <v>-287177.33000000007</v>
      </c>
      <c r="AP17" s="26">
        <f>股权价值增加表!AP42</f>
        <v>-27615171.18</v>
      </c>
      <c r="AQ17" s="26">
        <f>股权价值增加表!AQ42</f>
        <v>-31120172.960000001</v>
      </c>
      <c r="AR17" s="26">
        <f>股权价值增加表!AR42</f>
        <v>-16785423.550000001</v>
      </c>
      <c r="AS17" s="26">
        <f>股权价值增加表!AS42</f>
        <v>0</v>
      </c>
      <c r="AT17" s="26">
        <f>股权价值增加表!AT42</f>
        <v>-106619839.65999997</v>
      </c>
      <c r="AU17" s="26">
        <f>股权价值增加表!AU42</f>
        <v>-72785587.700000018</v>
      </c>
      <c r="AV17" s="26">
        <f>股权价值增加表!AV42</f>
        <v>-23361350.959999997</v>
      </c>
      <c r="AW17" s="26">
        <f>股权价值增加表!AW42</f>
        <v>16493193.060000002</v>
      </c>
      <c r="AX17" s="26">
        <f>股权价值增加表!AX42</f>
        <v>23385217.719999984</v>
      </c>
      <c r="AY17" s="26">
        <f>股权价值增加表!AY42</f>
        <v>-1787194.7899999991</v>
      </c>
      <c r="AZ17" s="26">
        <f>股权价值增加表!AZ42</f>
        <v>-10916220.51</v>
      </c>
      <c r="BA17" s="26">
        <f>股权价值增加表!BA42</f>
        <v>-152691416.41</v>
      </c>
      <c r="BB17" s="26">
        <f>股权价值增加表!BB42</f>
        <v>-140598232.16999999</v>
      </c>
      <c r="BC17" s="26">
        <f>股权价值增加表!BC42</f>
        <v>-70267390.840000004</v>
      </c>
      <c r="BD17" s="26">
        <f>股权价值增加表!BD42</f>
        <v>-11610048.350000001</v>
      </c>
      <c r="BE17" s="26">
        <f>股权价值增加表!BE42</f>
        <v>-45811920.870000005</v>
      </c>
      <c r="BF17" s="26">
        <f>股权价值增加表!BF42</f>
        <v>-32869288.240000002</v>
      </c>
      <c r="BG17" s="26">
        <f>股权价值增加表!BG42</f>
        <v>-18208413.089999996</v>
      </c>
      <c r="BH17" s="26">
        <f>股权价值增加表!BH42</f>
        <v>-17425628.109999999</v>
      </c>
      <c r="BI17" s="26">
        <f>股权价值增加表!BI42</f>
        <v>-35340046.76000002</v>
      </c>
      <c r="BJ17" s="26">
        <f>股权价值增加表!BJ42</f>
        <v>3215018.0400000066</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506</v>
      </c>
      <c r="E18" s="28">
        <f>E14/E17</f>
        <v>1.6708947770599405</v>
      </c>
      <c r="F18" s="28">
        <f t="shared" ref="F18:BQ18" si="10">F14/F17</f>
        <v>1.4504451477582407</v>
      </c>
      <c r="G18" s="28">
        <f t="shared" si="10"/>
        <v>1.2949961566552339</v>
      </c>
      <c r="H18" s="28">
        <f t="shared" si="10"/>
        <v>1.5791618540964196</v>
      </c>
      <c r="I18" s="28">
        <f t="shared" si="10"/>
        <v>1.1350002051153796</v>
      </c>
      <c r="J18" s="28">
        <f t="shared" si="10"/>
        <v>1.3951441550958101</v>
      </c>
      <c r="K18" s="28">
        <f t="shared" si="10"/>
        <v>1.316221402196726</v>
      </c>
      <c r="L18" s="28">
        <f t="shared" si="10"/>
        <v>1.4837961055102875</v>
      </c>
      <c r="M18" s="28">
        <f t="shared" si="10"/>
        <v>1.4206995029139684</v>
      </c>
      <c r="N18" s="28">
        <f t="shared" si="10"/>
        <v>1.4236782334604037</v>
      </c>
      <c r="O18" s="28">
        <f t="shared" si="10"/>
        <v>1.4139503109294529</v>
      </c>
      <c r="P18" s="28">
        <f t="shared" si="10"/>
        <v>1.7811232302237696</v>
      </c>
      <c r="Q18" s="28">
        <f t="shared" si="10"/>
        <v>1.4488380209679141</v>
      </c>
      <c r="R18" s="28">
        <f t="shared" si="10"/>
        <v>1.34397371477885</v>
      </c>
      <c r="S18" s="28">
        <f t="shared" si="10"/>
        <v>1.3429817816158411</v>
      </c>
      <c r="T18" s="28">
        <f t="shared" si="10"/>
        <v>1.7628177798031222</v>
      </c>
      <c r="U18" s="28">
        <f t="shared" si="10"/>
        <v>1.39172749371545</v>
      </c>
      <c r="V18" s="28">
        <f t="shared" si="10"/>
        <v>1.3981010509228884</v>
      </c>
      <c r="W18" s="28">
        <f t="shared" si="10"/>
        <v>1.5755295933807294</v>
      </c>
      <c r="X18" s="28">
        <f t="shared" si="10"/>
        <v>2.0344367431856045</v>
      </c>
      <c r="Y18" s="28">
        <f t="shared" si="10"/>
        <v>1.5447505661070164</v>
      </c>
      <c r="Z18" s="28">
        <f t="shared" si="10"/>
        <v>1.1502943130705163</v>
      </c>
      <c r="AA18" s="28">
        <f t="shared" si="10"/>
        <v>1.5345300861261422</v>
      </c>
      <c r="AB18" s="28">
        <f t="shared" si="10"/>
        <v>1.759780788863472</v>
      </c>
      <c r="AC18" s="28">
        <f t="shared" si="10"/>
        <v>1.329288925199168</v>
      </c>
      <c r="AD18" s="28">
        <f t="shared" si="10"/>
        <v>1.4031781826692329</v>
      </c>
      <c r="AE18" s="28">
        <f t="shared" si="10"/>
        <v>1.5066134751521301</v>
      </c>
      <c r="AF18" s="28">
        <f t="shared" si="10"/>
        <v>2.0757078562135876</v>
      </c>
      <c r="AG18" s="28">
        <f t="shared" si="10"/>
        <v>1.5334013130765867</v>
      </c>
      <c r="AH18" s="28">
        <f t="shared" si="10"/>
        <v>1.5420313202437428</v>
      </c>
      <c r="AI18" s="28">
        <f t="shared" si="10"/>
        <v>1.6965682206307828</v>
      </c>
      <c r="AJ18" s="28">
        <f t="shared" si="10"/>
        <v>1.8854378382806785</v>
      </c>
      <c r="AK18" s="28">
        <f t="shared" si="10"/>
        <v>1.7114407536980798</v>
      </c>
      <c r="AL18" s="28">
        <f t="shared" si="10"/>
        <v>1.5196299403489328</v>
      </c>
      <c r="AM18" s="28">
        <f t="shared" si="10"/>
        <v>1.4727674857392039</v>
      </c>
      <c r="AN18" s="28">
        <f t="shared" si="10"/>
        <v>5.7277215998058955</v>
      </c>
      <c r="AO18" s="28">
        <f t="shared" si="10"/>
        <v>0</v>
      </c>
      <c r="AP18" s="28">
        <f t="shared" si="10"/>
        <v>0</v>
      </c>
      <c r="AQ18" s="28">
        <f t="shared" si="10"/>
        <v>0</v>
      </c>
      <c r="AR18" s="28">
        <f t="shared" si="10"/>
        <v>0</v>
      </c>
      <c r="AS18" s="28" t="e">
        <f t="shared" si="10"/>
        <v>#DIV/0!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507</v>
      </c>
      <c r="E19" s="26">
        <f>现金流量表!E48</f>
        <v>8958754.7699999996</v>
      </c>
      <c r="F19" s="26">
        <f>现金流量表!F48</f>
        <v>0</v>
      </c>
      <c r="G19" s="26">
        <f>现金流量表!G48</f>
        <v>1780701.9</v>
      </c>
      <c r="H19" s="26">
        <f>现金流量表!H48</f>
        <v>0</v>
      </c>
      <c r="I19" s="26">
        <f>现金流量表!I48</f>
        <v>3011927.49</v>
      </c>
      <c r="J19" s="26">
        <f>现金流量表!J48</f>
        <v>0</v>
      </c>
      <c r="K19" s="26">
        <f>现金流量表!K48</f>
        <v>262116.51</v>
      </c>
      <c r="L19" s="26">
        <f>现金流量表!L48</f>
        <v>0</v>
      </c>
      <c r="M19" s="26">
        <f>现金流量表!M48</f>
        <v>1004375.81</v>
      </c>
      <c r="N19" s="26">
        <f>现金流量表!N48</f>
        <v>0</v>
      </c>
      <c r="O19" s="26">
        <f>现金流量表!O48</f>
        <v>206103.34</v>
      </c>
      <c r="P19" s="26">
        <f>现金流量表!P48</f>
        <v>0</v>
      </c>
      <c r="Q19" s="26">
        <f>现金流量表!Q48</f>
        <v>1323887.6599999999</v>
      </c>
      <c r="R19" s="26">
        <f>现金流量表!R48</f>
        <v>0</v>
      </c>
      <c r="S19" s="26">
        <f>现金流量表!S48</f>
        <v>833320.97</v>
      </c>
      <c r="T19" s="26">
        <f>现金流量表!T48</f>
        <v>0</v>
      </c>
      <c r="U19" s="26">
        <f>现金流量表!U48</f>
        <v>784425.94</v>
      </c>
      <c r="V19" s="26">
        <f>现金流量表!V48</f>
        <v>0</v>
      </c>
      <c r="W19" s="26">
        <f>现金流量表!W48</f>
        <v>302236.01</v>
      </c>
      <c r="X19" s="26">
        <f>现金流量表!X48</f>
        <v>0</v>
      </c>
      <c r="Y19" s="26">
        <f>现金流量表!Y48</f>
        <v>-231748.53</v>
      </c>
      <c r="Z19" s="26">
        <f>现金流量表!Z48</f>
        <v>0</v>
      </c>
      <c r="AA19" s="26">
        <f>现金流量表!AA48</f>
        <v>-232022.02</v>
      </c>
      <c r="AB19" s="26">
        <f>现金流量表!AB48</f>
        <v>0</v>
      </c>
      <c r="AC19" s="26">
        <f>现金流量表!AC48</f>
        <v>656003.34</v>
      </c>
      <c r="AD19" s="26">
        <f>现金流量表!AD48</f>
        <v>0</v>
      </c>
      <c r="AE19" s="26">
        <f>现金流量表!AE48</f>
        <v>104638.16</v>
      </c>
      <c r="AF19" s="26">
        <f>现金流量表!AF48</f>
        <v>0</v>
      </c>
      <c r="AG19" s="26">
        <f>现金流量表!AG48</f>
        <v>60908.78</v>
      </c>
      <c r="AH19" s="26">
        <f>现金流量表!AH48</f>
        <v>0</v>
      </c>
      <c r="AI19" s="26">
        <f>现金流量表!AI48</f>
        <v>223741.12</v>
      </c>
      <c r="AJ19" s="26">
        <f>现金流量表!AJ48</f>
        <v>0</v>
      </c>
      <c r="AK19" s="26">
        <f>现金流量表!AK48</f>
        <v>-862012.65</v>
      </c>
      <c r="AL19" s="26">
        <f>现金流量表!AL48</f>
        <v>0</v>
      </c>
      <c r="AM19" s="26">
        <f>现金流量表!AM48</f>
        <v>515697.2</v>
      </c>
      <c r="AN19" s="26">
        <f>现金流量表!AN48</f>
        <v>580852.81000000006</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508</v>
      </c>
      <c r="E20" s="26">
        <f>现金流量表!E49</f>
        <v>159756982.52000001</v>
      </c>
      <c r="F20" s="26">
        <f>现金流量表!F49</f>
        <v>0</v>
      </c>
      <c r="G20" s="26">
        <f>现金流量表!G49</f>
        <v>77178170.980000004</v>
      </c>
      <c r="H20" s="26">
        <f>现金流量表!H49</f>
        <v>0</v>
      </c>
      <c r="I20" s="26">
        <f>现金流量表!I49</f>
        <v>152916611.09999999</v>
      </c>
      <c r="J20" s="26">
        <f>现金流量表!J49</f>
        <v>0</v>
      </c>
      <c r="K20" s="26">
        <f>现金流量表!K49</f>
        <v>74699503.819999993</v>
      </c>
      <c r="L20" s="26">
        <f>现金流量表!L49</f>
        <v>0</v>
      </c>
      <c r="M20" s="26">
        <f>现金流量表!M49</f>
        <v>139861807.47</v>
      </c>
      <c r="N20" s="26">
        <f>现金流量表!N49</f>
        <v>0</v>
      </c>
      <c r="O20" s="26">
        <f>现金流量表!O49</f>
        <v>67586716.959999993</v>
      </c>
      <c r="P20" s="26">
        <f>现金流量表!P49</f>
        <v>0</v>
      </c>
      <c r="Q20" s="26">
        <f>现金流量表!Q49</f>
        <v>128281530.09999999</v>
      </c>
      <c r="R20" s="26">
        <f>现金流量表!R49</f>
        <v>0</v>
      </c>
      <c r="S20" s="26">
        <f>现金流量表!S49</f>
        <v>54780059.57</v>
      </c>
      <c r="T20" s="26">
        <f>现金流量表!T49</f>
        <v>0</v>
      </c>
      <c r="U20" s="26">
        <f>现金流量表!U49</f>
        <v>93858363.379999995</v>
      </c>
      <c r="V20" s="26">
        <f>现金流量表!V49</f>
        <v>0</v>
      </c>
      <c r="W20" s="26">
        <f>现金流量表!W49</f>
        <v>45171652.07</v>
      </c>
      <c r="X20" s="26">
        <f>现金流量表!X49</f>
        <v>0</v>
      </c>
      <c r="Y20" s="26">
        <f>现金流量表!Y49</f>
        <v>80074387.840000004</v>
      </c>
      <c r="Z20" s="26">
        <f>现金流量表!Z49</f>
        <v>0</v>
      </c>
      <c r="AA20" s="26">
        <f>现金流量表!AA49</f>
        <v>34576765.5</v>
      </c>
      <c r="AB20" s="26">
        <f>现金流量表!AB49</f>
        <v>0</v>
      </c>
      <c r="AC20" s="26">
        <f>现金流量表!AC49</f>
        <v>51036630.039999999</v>
      </c>
      <c r="AD20" s="26">
        <f>现金流量表!AD49</f>
        <v>0</v>
      </c>
      <c r="AE20" s="26">
        <f>现金流量表!AE49</f>
        <v>22858237.57</v>
      </c>
      <c r="AF20" s="26">
        <f>现金流量表!AF49</f>
        <v>0</v>
      </c>
      <c r="AG20" s="26">
        <f>现金流量表!AG49</f>
        <v>45707647.460000001</v>
      </c>
      <c r="AH20" s="26">
        <f>现金流量表!AH49</f>
        <v>0</v>
      </c>
      <c r="AI20" s="26">
        <f>现金流量表!AI49</f>
        <v>21383690.02</v>
      </c>
      <c r="AJ20" s="26">
        <f>现金流量表!AJ49</f>
        <v>0</v>
      </c>
      <c r="AK20" s="26">
        <f>现金流量表!AK49</f>
        <v>35159097.270000003</v>
      </c>
      <c r="AL20" s="26">
        <f>现金流量表!AL49</f>
        <v>0</v>
      </c>
      <c r="AM20" s="26">
        <f>现金流量表!AM49</f>
        <v>21886738.149999999</v>
      </c>
      <c r="AN20" s="26">
        <f>现金流量表!AN49</f>
        <v>13370651.289999999</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509</v>
      </c>
      <c r="E21" s="26">
        <f>现金流量表!E50</f>
        <v>34207691.100000001</v>
      </c>
      <c r="F21" s="26">
        <f>现金流量表!F50</f>
        <v>0</v>
      </c>
      <c r="G21" s="26">
        <f>现金流量表!G50</f>
        <v>16365437.07</v>
      </c>
      <c r="H21" s="26">
        <f>现金流量表!H50</f>
        <v>0</v>
      </c>
      <c r="I21" s="26">
        <f>现金流量表!I50</f>
        <v>27503713.09</v>
      </c>
      <c r="J21" s="26">
        <f>现金流量表!J50</f>
        <v>0</v>
      </c>
      <c r="K21" s="26">
        <f>现金流量表!K50</f>
        <v>11480060.76</v>
      </c>
      <c r="L21" s="26">
        <f>现金流量表!L50</f>
        <v>0</v>
      </c>
      <c r="M21" s="26">
        <f>现金流量表!M50</f>
        <v>22840053.5</v>
      </c>
      <c r="N21" s="26">
        <f>现金流量表!N50</f>
        <v>0</v>
      </c>
      <c r="O21" s="26">
        <f>现金流量表!O50</f>
        <v>9911490.4000000004</v>
      </c>
      <c r="P21" s="26">
        <f>现金流量表!P50</f>
        <v>0</v>
      </c>
      <c r="Q21" s="26">
        <f>现金流量表!Q50</f>
        <v>20165943.030000001</v>
      </c>
      <c r="R21" s="26">
        <f>现金流量表!R50</f>
        <v>0</v>
      </c>
      <c r="S21" s="26">
        <f>现金流量表!S50</f>
        <v>10265931.939999999</v>
      </c>
      <c r="T21" s="26">
        <f>现金流量表!T50</f>
        <v>0</v>
      </c>
      <c r="U21" s="26">
        <f>现金流量表!U50</f>
        <v>17922457.559999999</v>
      </c>
      <c r="V21" s="26">
        <f>现金流量表!V50</f>
        <v>0</v>
      </c>
      <c r="W21" s="26">
        <f>现金流量表!W50</f>
        <v>8903258.8200000003</v>
      </c>
      <c r="X21" s="26">
        <f>现金流量表!X50</f>
        <v>0</v>
      </c>
      <c r="Y21" s="26">
        <f>现金流量表!Y50</f>
        <v>14631926.67</v>
      </c>
      <c r="Z21" s="26">
        <f>现金流量表!Z50</f>
        <v>0</v>
      </c>
      <c r="AA21" s="26">
        <f>现金流量表!AA50</f>
        <v>6236589.1699999999</v>
      </c>
      <c r="AB21" s="26">
        <f>现金流量表!AB50</f>
        <v>0</v>
      </c>
      <c r="AC21" s="26">
        <f>现金流量表!AC50</f>
        <v>7171381.2199999997</v>
      </c>
      <c r="AD21" s="26">
        <f>现金流量表!AD50</f>
        <v>0</v>
      </c>
      <c r="AE21" s="26">
        <f>现金流量表!AE50</f>
        <v>3399221.92</v>
      </c>
      <c r="AF21" s="26">
        <f>现金流量表!AF50</f>
        <v>0</v>
      </c>
      <c r="AG21" s="26">
        <f>现金流量表!AG50</f>
        <v>6907513.0800000001</v>
      </c>
      <c r="AH21" s="26">
        <f>现金流量表!AH50</f>
        <v>0</v>
      </c>
      <c r="AI21" s="26">
        <f>现金流量表!AI50</f>
        <v>3453624.6</v>
      </c>
      <c r="AJ21" s="26">
        <f>现金流量表!AJ50</f>
        <v>0</v>
      </c>
      <c r="AK21" s="26">
        <f>现金流量表!AK50</f>
        <v>4896589.84</v>
      </c>
      <c r="AL21" s="26">
        <f>现金流量表!AL50</f>
        <v>0</v>
      </c>
      <c r="AM21" s="26">
        <f>现金流量表!AM50</f>
        <v>3177386.06</v>
      </c>
      <c r="AN21" s="26">
        <f>现金流量表!AN50</f>
        <v>1155438.06</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510</v>
      </c>
      <c r="E22" s="26">
        <f>现金流量表!E51</f>
        <v>27397333.73</v>
      </c>
      <c r="F22" s="26">
        <f>现金流量表!F51</f>
        <v>0</v>
      </c>
      <c r="G22" s="26">
        <f>现金流量表!G51</f>
        <v>12667912.810000001</v>
      </c>
      <c r="H22" s="26">
        <f>现金流量表!H51</f>
        <v>0</v>
      </c>
      <c r="I22" s="26">
        <f>现金流量表!I51</f>
        <v>22930199.760000002</v>
      </c>
      <c r="J22" s="26">
        <f>现金流量表!J51</f>
        <v>0</v>
      </c>
      <c r="K22" s="26">
        <f>现金流量表!K51</f>
        <v>11428122.949999999</v>
      </c>
      <c r="L22" s="26">
        <f>现金流量表!L51</f>
        <v>0</v>
      </c>
      <c r="M22" s="26">
        <f>现金流量表!M51</f>
        <v>17563170.670000002</v>
      </c>
      <c r="N22" s="26">
        <f>现金流量表!N51</f>
        <v>0</v>
      </c>
      <c r="O22" s="26">
        <f>现金流量表!O51</f>
        <v>7772508.2000000002</v>
      </c>
      <c r="P22" s="26">
        <f>现金流量表!P51</f>
        <v>0</v>
      </c>
      <c r="Q22" s="26">
        <f>现金流量表!Q51</f>
        <v>12557288.060000001</v>
      </c>
      <c r="R22" s="26">
        <f>现金流量表!R51</f>
        <v>0</v>
      </c>
      <c r="S22" s="26">
        <f>现金流量表!S51</f>
        <v>2347069.66</v>
      </c>
      <c r="T22" s="26">
        <f>现金流量表!T51</f>
        <v>0</v>
      </c>
      <c r="U22" s="26">
        <f>现金流量表!U51</f>
        <v>1794911.72</v>
      </c>
      <c r="V22" s="26">
        <f>现金流量表!V51</f>
        <v>0</v>
      </c>
      <c r="W22" s="26">
        <f>现金流量表!W51</f>
        <v>555186.06000000006</v>
      </c>
      <c r="X22" s="26">
        <f>现金流量表!X51</f>
        <v>0</v>
      </c>
      <c r="Y22" s="26">
        <f>现金流量表!Y51</f>
        <v>896074.29</v>
      </c>
      <c r="Z22" s="26">
        <f>现金流量表!Z51</f>
        <v>0</v>
      </c>
      <c r="AA22" s="26">
        <f>现金流量表!AA51</f>
        <v>380273.58</v>
      </c>
      <c r="AB22" s="26">
        <f>现金流量表!AB51</f>
        <v>0</v>
      </c>
      <c r="AC22" s="26">
        <f>现金流量表!AC51</f>
        <v>570410.4</v>
      </c>
      <c r="AD22" s="26">
        <f>现金流量表!AD51</f>
        <v>0</v>
      </c>
      <c r="AE22" s="26">
        <f>现金流量表!AE51</f>
        <v>53333.34</v>
      </c>
      <c r="AF22" s="26">
        <f>现金流量表!AF51</f>
        <v>0</v>
      </c>
      <c r="AG22" s="26">
        <f>现金流量表!AG51</f>
        <v>0</v>
      </c>
      <c r="AH22" s="26">
        <f>现金流量表!AH51</f>
        <v>0</v>
      </c>
      <c r="AI22" s="26">
        <f>现金流量表!AI51</f>
        <v>0</v>
      </c>
      <c r="AJ22" s="26">
        <f>现金流量表!AJ51</f>
        <v>0</v>
      </c>
      <c r="AK22" s="26">
        <f>现金流量表!AK51</f>
        <v>138019.47</v>
      </c>
      <c r="AL22" s="26">
        <f>现金流量表!AL51</f>
        <v>0</v>
      </c>
      <c r="AM22" s="26">
        <f>现金流量表!AM51</f>
        <v>165623.32999999999</v>
      </c>
      <c r="AN22" s="26">
        <f>现金流量表!AN51</f>
        <v>165623.32</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511</v>
      </c>
      <c r="E23" s="26">
        <f>现金流量表!E54</f>
        <v>-54373.41</v>
      </c>
      <c r="F23" s="26">
        <f>现金流量表!F54</f>
        <v>0</v>
      </c>
      <c r="G23" s="26">
        <f>现金流量表!G54</f>
        <v>2415367.66</v>
      </c>
      <c r="H23" s="26">
        <f>现金流量表!H54</f>
        <v>0</v>
      </c>
      <c r="I23" s="26">
        <f>现金流量表!I54</f>
        <v>2121727.0699999998</v>
      </c>
      <c r="J23" s="26">
        <f>现金流量表!J54</f>
        <v>0</v>
      </c>
      <c r="K23" s="26">
        <f>现金流量表!K54</f>
        <v>4560063.83</v>
      </c>
      <c r="L23" s="26">
        <f>现金流量表!L54</f>
        <v>0</v>
      </c>
      <c r="M23" s="26">
        <f>现金流量表!M54</f>
        <v>37619700.159999996</v>
      </c>
      <c r="N23" s="26">
        <f>现金流量表!N54</f>
        <v>0</v>
      </c>
      <c r="O23" s="26">
        <f>现金流量表!O54</f>
        <v>80058.89</v>
      </c>
      <c r="P23" s="26">
        <f>现金流量表!P54</f>
        <v>0</v>
      </c>
      <c r="Q23" s="26">
        <f>现金流量表!Q54</f>
        <v>1208206.93</v>
      </c>
      <c r="R23" s="26">
        <f>现金流量表!R54</f>
        <v>0</v>
      </c>
      <c r="S23" s="26">
        <f>现金流量表!S54</f>
        <v>734034.58</v>
      </c>
      <c r="T23" s="26">
        <f>现金流量表!T54</f>
        <v>0</v>
      </c>
      <c r="U23" s="26">
        <f>现金流量表!U54</f>
        <v>234623.61</v>
      </c>
      <c r="V23" s="26">
        <f>现金流量表!V54</f>
        <v>0</v>
      </c>
      <c r="W23" s="26">
        <f>现金流量表!W54</f>
        <v>209563.38</v>
      </c>
      <c r="X23" s="26">
        <f>现金流量表!X54</f>
        <v>0</v>
      </c>
      <c r="Y23" s="26">
        <f>现金流量表!Y54</f>
        <v>9369971.2300000004</v>
      </c>
      <c r="Z23" s="26">
        <f>现金流量表!Z54</f>
        <v>0</v>
      </c>
      <c r="AA23" s="26">
        <f>现金流量表!AA54</f>
        <v>0</v>
      </c>
      <c r="AB23" s="26">
        <f>现金流量表!AB54</f>
        <v>0</v>
      </c>
      <c r="AC23" s="26">
        <f>现金流量表!AC54</f>
        <v>3548876.35</v>
      </c>
      <c r="AD23" s="26">
        <f>现金流量表!AD54</f>
        <v>0</v>
      </c>
      <c r="AE23" s="26">
        <f>现金流量表!AE54</f>
        <v>1312977.8600000001</v>
      </c>
      <c r="AF23" s="26">
        <f>现金流量表!AF54</f>
        <v>0</v>
      </c>
      <c r="AG23" s="26">
        <f>现金流量表!AG54</f>
        <v>12584530.58</v>
      </c>
      <c r="AH23" s="26">
        <f>现金流量表!AH54</f>
        <v>0</v>
      </c>
      <c r="AI23" s="26">
        <f>现金流量表!AI54</f>
        <v>22885.88</v>
      </c>
      <c r="AJ23" s="26">
        <f>现金流量表!AJ54</f>
        <v>0</v>
      </c>
      <c r="AK23" s="26">
        <f>现金流量表!AK54</f>
        <v>2536167.5699999998</v>
      </c>
      <c r="AL23" s="26">
        <f>现金流量表!AL54</f>
        <v>0</v>
      </c>
      <c r="AM23" s="26">
        <f>现金流量表!AM54</f>
        <v>508385.8</v>
      </c>
      <c r="AN23" s="26">
        <f>现金流量表!AN54</f>
        <v>880894.51</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512</v>
      </c>
      <c r="E24" s="26">
        <f>现金流量表!E55</f>
        <v>37008189.719999999</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2457610.36</v>
      </c>
      <c r="AB24" s="26">
        <f>现金流量表!AB55</f>
        <v>0</v>
      </c>
      <c r="AC24" s="26">
        <f>现金流量表!AC55</f>
        <v>0</v>
      </c>
      <c r="AD24" s="26">
        <f>现金流量表!AD55</f>
        <v>0</v>
      </c>
      <c r="AE24" s="26">
        <f>现金流量表!AE55</f>
        <v>6131.75</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513</v>
      </c>
      <c r="E25" s="28">
        <f>SUM(E19:E24)</f>
        <v>267274578.43000001</v>
      </c>
      <c r="F25" s="28">
        <f t="shared" ref="F25:BQ25" si="12">SUM(F19:F24)</f>
        <v>0</v>
      </c>
      <c r="G25" s="28">
        <f t="shared" si="12"/>
        <v>110407590.42000002</v>
      </c>
      <c r="H25" s="28">
        <f t="shared" si="12"/>
        <v>0</v>
      </c>
      <c r="I25" s="28">
        <f t="shared" si="12"/>
        <v>208484178.50999999</v>
      </c>
      <c r="J25" s="28">
        <f t="shared" si="12"/>
        <v>0</v>
      </c>
      <c r="K25" s="28">
        <f t="shared" si="12"/>
        <v>102429867.87</v>
      </c>
      <c r="L25" s="28">
        <f t="shared" si="12"/>
        <v>0</v>
      </c>
      <c r="M25" s="28">
        <f t="shared" si="12"/>
        <v>218889107.60999998</v>
      </c>
      <c r="N25" s="28">
        <f t="shared" si="12"/>
        <v>0</v>
      </c>
      <c r="O25" s="28">
        <f t="shared" si="12"/>
        <v>85556877.790000007</v>
      </c>
      <c r="P25" s="28">
        <f t="shared" si="12"/>
        <v>0</v>
      </c>
      <c r="Q25" s="28">
        <f t="shared" si="12"/>
        <v>163536855.78</v>
      </c>
      <c r="R25" s="28">
        <f t="shared" si="12"/>
        <v>0</v>
      </c>
      <c r="S25" s="28">
        <f t="shared" si="12"/>
        <v>68960416.719999999</v>
      </c>
      <c r="T25" s="28">
        <f t="shared" si="12"/>
        <v>0</v>
      </c>
      <c r="U25" s="28">
        <f t="shared" si="12"/>
        <v>114594782.20999999</v>
      </c>
      <c r="V25" s="28">
        <f t="shared" si="12"/>
        <v>0</v>
      </c>
      <c r="W25" s="28">
        <f t="shared" si="12"/>
        <v>55141896.340000004</v>
      </c>
      <c r="X25" s="28">
        <f t="shared" si="12"/>
        <v>0</v>
      </c>
      <c r="Y25" s="28">
        <f t="shared" si="12"/>
        <v>104740611.50000001</v>
      </c>
      <c r="Z25" s="28">
        <f t="shared" si="12"/>
        <v>0</v>
      </c>
      <c r="AA25" s="28">
        <f t="shared" si="12"/>
        <v>43419216.589999996</v>
      </c>
      <c r="AB25" s="28">
        <f t="shared" si="12"/>
        <v>0</v>
      </c>
      <c r="AC25" s="28">
        <f t="shared" si="12"/>
        <v>62983301.350000001</v>
      </c>
      <c r="AD25" s="28">
        <f t="shared" si="12"/>
        <v>0</v>
      </c>
      <c r="AE25" s="28">
        <f t="shared" si="12"/>
        <v>27734540.599999998</v>
      </c>
      <c r="AF25" s="28">
        <f t="shared" si="12"/>
        <v>0</v>
      </c>
      <c r="AG25" s="28">
        <f t="shared" si="12"/>
        <v>65260599.899999999</v>
      </c>
      <c r="AH25" s="28">
        <f t="shared" si="12"/>
        <v>0</v>
      </c>
      <c r="AI25" s="28">
        <f t="shared" si="12"/>
        <v>25083941.620000001</v>
      </c>
      <c r="AJ25" s="28">
        <f t="shared" si="12"/>
        <v>0</v>
      </c>
      <c r="AK25" s="28">
        <f t="shared" si="12"/>
        <v>41867861.500000007</v>
      </c>
      <c r="AL25" s="28">
        <f t="shared" si="12"/>
        <v>0</v>
      </c>
      <c r="AM25" s="28">
        <f t="shared" si="12"/>
        <v>26253830.539999995</v>
      </c>
      <c r="AN25" s="28">
        <f t="shared" si="12"/>
        <v>16153459.99</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514</v>
      </c>
      <c r="E26" s="28">
        <f>E14-E25</f>
        <v>1496742290.95</v>
      </c>
      <c r="F26" s="28">
        <f t="shared" ref="F26:BQ26" si="14">F14-F25</f>
        <v>1352622790.3800001</v>
      </c>
      <c r="G26" s="28">
        <f t="shared" si="14"/>
        <v>586771278.56999993</v>
      </c>
      <c r="H26" s="28">
        <f t="shared" si="14"/>
        <v>384509784.74000001</v>
      </c>
      <c r="I26" s="28">
        <f t="shared" si="14"/>
        <v>821767513.65999997</v>
      </c>
      <c r="J26" s="28">
        <f t="shared" si="14"/>
        <v>1082876313.24</v>
      </c>
      <c r="K26" s="28">
        <f t="shared" si="14"/>
        <v>470901961.46000004</v>
      </c>
      <c r="L26" s="28">
        <f t="shared" si="14"/>
        <v>287215651.63</v>
      </c>
      <c r="M26" s="28">
        <f t="shared" si="14"/>
        <v>696432019.75</v>
      </c>
      <c r="N26" s="28">
        <f t="shared" si="14"/>
        <v>782372546.42999995</v>
      </c>
      <c r="O26" s="28">
        <f t="shared" si="14"/>
        <v>308656904.94</v>
      </c>
      <c r="P26" s="28">
        <f t="shared" si="14"/>
        <v>169663101.30000001</v>
      </c>
      <c r="Q26" s="28">
        <f t="shared" si="14"/>
        <v>364465737.59000003</v>
      </c>
      <c r="R26" s="28">
        <f t="shared" si="14"/>
        <v>428771107.19999999</v>
      </c>
      <c r="S26" s="28">
        <f t="shared" si="14"/>
        <v>163617331.97</v>
      </c>
      <c r="T26" s="28">
        <f t="shared" si="14"/>
        <v>87970269.329999998</v>
      </c>
      <c r="U26" s="28">
        <f t="shared" si="14"/>
        <v>314751878.62</v>
      </c>
      <c r="V26" s="28">
        <f t="shared" si="14"/>
        <v>347262845.38999999</v>
      </c>
      <c r="W26" s="28">
        <f t="shared" si="14"/>
        <v>157052765.34999999</v>
      </c>
      <c r="X26" s="28">
        <f t="shared" si="14"/>
        <v>96194460.510000005</v>
      </c>
      <c r="Y26" s="28">
        <f t="shared" si="14"/>
        <v>290810319.20999998</v>
      </c>
      <c r="Z26" s="28">
        <f t="shared" si="14"/>
        <v>250293047.62</v>
      </c>
      <c r="AA26" s="28">
        <f t="shared" si="14"/>
        <v>151987825.81</v>
      </c>
      <c r="AB26" s="28">
        <f t="shared" si="14"/>
        <v>71978644.489999995</v>
      </c>
      <c r="AC26" s="28">
        <f t="shared" si="14"/>
        <v>231968815.22</v>
      </c>
      <c r="AD26" s="28">
        <f t="shared" si="14"/>
        <v>267189069.49000001</v>
      </c>
      <c r="AE26" s="28">
        <f t="shared" si="14"/>
        <v>129512695.06999999</v>
      </c>
      <c r="AF26" s="28">
        <f t="shared" si="14"/>
        <v>55175773.840000004</v>
      </c>
      <c r="AG26" s="28">
        <f t="shared" si="14"/>
        <v>185099305.87</v>
      </c>
      <c r="AH26" s="28">
        <f t="shared" si="14"/>
        <v>221377182.50999999</v>
      </c>
      <c r="AI26" s="28">
        <f t="shared" si="14"/>
        <v>95514586.659999996</v>
      </c>
      <c r="AJ26" s="28">
        <f t="shared" si="14"/>
        <v>12877267.82</v>
      </c>
      <c r="AK26" s="28">
        <f t="shared" si="14"/>
        <v>108844381.46000001</v>
      </c>
      <c r="AL26" s="28">
        <f t="shared" si="14"/>
        <v>111173979.29000001</v>
      </c>
      <c r="AM26" s="28">
        <f t="shared" si="14"/>
        <v>72465953.530000001</v>
      </c>
      <c r="AN26" s="28">
        <f t="shared" si="14"/>
        <v>239112384.22999999</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c r="A27" s="17" t="s">
        <v>515</v>
      </c>
      <c r="E27" s="26">
        <f>E26-E24</f>
        <v>1459734101.23</v>
      </c>
      <c r="F27" s="26">
        <f t="shared" ref="F27:BQ27" si="16">F26-F24</f>
        <v>1352622790.3800001</v>
      </c>
      <c r="G27" s="26">
        <f t="shared" si="16"/>
        <v>586771278.56999993</v>
      </c>
      <c r="H27" s="26">
        <f t="shared" si="16"/>
        <v>384509784.74000001</v>
      </c>
      <c r="I27" s="26">
        <f t="shared" si="16"/>
        <v>821767513.65999997</v>
      </c>
      <c r="J27" s="26">
        <f t="shared" si="16"/>
        <v>1082876313.24</v>
      </c>
      <c r="K27" s="26">
        <f t="shared" si="16"/>
        <v>470901961.46000004</v>
      </c>
      <c r="L27" s="26">
        <f t="shared" si="16"/>
        <v>287215651.63</v>
      </c>
      <c r="M27" s="26">
        <f t="shared" si="16"/>
        <v>696432019.75</v>
      </c>
      <c r="N27" s="26">
        <f t="shared" si="16"/>
        <v>782372546.42999995</v>
      </c>
      <c r="O27" s="26">
        <f t="shared" si="16"/>
        <v>308656904.94</v>
      </c>
      <c r="P27" s="26">
        <f t="shared" si="16"/>
        <v>169663101.30000001</v>
      </c>
      <c r="Q27" s="26">
        <f t="shared" si="16"/>
        <v>364465737.59000003</v>
      </c>
      <c r="R27" s="26">
        <f t="shared" si="16"/>
        <v>428771107.19999999</v>
      </c>
      <c r="S27" s="26">
        <f t="shared" si="16"/>
        <v>163617331.97</v>
      </c>
      <c r="T27" s="26">
        <f t="shared" si="16"/>
        <v>87970269.329999998</v>
      </c>
      <c r="U27" s="26">
        <f t="shared" si="16"/>
        <v>314751878.62</v>
      </c>
      <c r="V27" s="26">
        <f t="shared" si="16"/>
        <v>347262845.38999999</v>
      </c>
      <c r="W27" s="26">
        <f t="shared" si="16"/>
        <v>157052765.34999999</v>
      </c>
      <c r="X27" s="26">
        <f t="shared" si="16"/>
        <v>96194460.510000005</v>
      </c>
      <c r="Y27" s="26">
        <f t="shared" si="16"/>
        <v>290810319.20999998</v>
      </c>
      <c r="Z27" s="26">
        <f t="shared" si="16"/>
        <v>250293047.62</v>
      </c>
      <c r="AA27" s="26">
        <f t="shared" si="16"/>
        <v>149530215.44999999</v>
      </c>
      <c r="AB27" s="26">
        <f t="shared" si="16"/>
        <v>71978644.489999995</v>
      </c>
      <c r="AC27" s="26">
        <f t="shared" si="16"/>
        <v>231968815.22</v>
      </c>
      <c r="AD27" s="26">
        <f t="shared" si="16"/>
        <v>267189069.49000001</v>
      </c>
      <c r="AE27" s="26">
        <f t="shared" si="16"/>
        <v>129506563.31999999</v>
      </c>
      <c r="AF27" s="26">
        <f t="shared" si="16"/>
        <v>55175773.840000004</v>
      </c>
      <c r="AG27" s="26">
        <f t="shared" si="16"/>
        <v>185099305.87</v>
      </c>
      <c r="AH27" s="26">
        <f t="shared" si="16"/>
        <v>221377182.50999999</v>
      </c>
      <c r="AI27" s="26">
        <f t="shared" si="16"/>
        <v>95514586.659999996</v>
      </c>
      <c r="AJ27" s="26">
        <f t="shared" si="16"/>
        <v>12877267.82</v>
      </c>
      <c r="AK27" s="26">
        <f t="shared" si="16"/>
        <v>108844381.46000001</v>
      </c>
      <c r="AL27" s="26">
        <f t="shared" si="16"/>
        <v>111173979.29000001</v>
      </c>
      <c r="AM27" s="26">
        <f t="shared" si="16"/>
        <v>72465953.530000001</v>
      </c>
      <c r="AN27" s="26">
        <f t="shared" si="16"/>
        <v>239112384.22999999</v>
      </c>
      <c r="AO27" s="26">
        <f t="shared" si="16"/>
        <v>0</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c r="A28" s="17" t="s">
        <v>516</v>
      </c>
      <c r="E28" s="63">
        <f>(E27-I27)/I27</f>
        <v>0.77633464083852044</v>
      </c>
      <c r="F28" s="63">
        <f t="shared" ref="F28:BQ28" si="18">(F27-J27)/J27</f>
        <v>0.24910183540067485</v>
      </c>
      <c r="G28" s="63">
        <f t="shared" si="18"/>
        <v>0.24605825966567399</v>
      </c>
      <c r="H28" s="63">
        <f t="shared" si="18"/>
        <v>0.33874941201093489</v>
      </c>
      <c r="I28" s="63">
        <f t="shared" si="18"/>
        <v>0.17996802323217703</v>
      </c>
      <c r="J28" s="63">
        <f t="shared" si="18"/>
        <v>0.38409293396248612</v>
      </c>
      <c r="K28" s="63">
        <f t="shared" si="18"/>
        <v>0.52564855644988395</v>
      </c>
      <c r="L28" s="63">
        <f t="shared" si="18"/>
        <v>0.69285866773201543</v>
      </c>
      <c r="M28" s="63">
        <f t="shared" si="18"/>
        <v>0.91082987486039135</v>
      </c>
      <c r="N28" s="63">
        <f t="shared" si="18"/>
        <v>0.82468578990576158</v>
      </c>
      <c r="O28" s="63">
        <f t="shared" si="18"/>
        <v>0.88645604486811758</v>
      </c>
      <c r="P28" s="63">
        <f t="shared" si="18"/>
        <v>0.92864137613979969</v>
      </c>
      <c r="Q28" s="63">
        <f t="shared" si="18"/>
        <v>0.15794618665332757</v>
      </c>
      <c r="R28" s="63">
        <f t="shared" si="18"/>
        <v>0.23471633344033865</v>
      </c>
      <c r="S28" s="63">
        <f t="shared" si="18"/>
        <v>4.1798478399094327E-2</v>
      </c>
      <c r="T28" s="63">
        <f t="shared" si="18"/>
        <v>-8.5495475897440595E-2</v>
      </c>
      <c r="U28" s="63">
        <f t="shared" si="18"/>
        <v>8.2327062791438796E-2</v>
      </c>
      <c r="V28" s="63">
        <f t="shared" si="18"/>
        <v>0.38742505511867631</v>
      </c>
      <c r="W28" s="63">
        <f t="shared" si="18"/>
        <v>5.030789180207796E-2</v>
      </c>
      <c r="X28" s="63">
        <f t="shared" si="18"/>
        <v>0.33643056480959876</v>
      </c>
      <c r="Y28" s="63">
        <f t="shared" si="18"/>
        <v>0.25366126879681866</v>
      </c>
      <c r="Z28" s="63">
        <f t="shared" si="18"/>
        <v>-6.3236201624005298E-2</v>
      </c>
      <c r="AA28" s="63">
        <f t="shared" si="18"/>
        <v>0.15461496017405085</v>
      </c>
      <c r="AB28" s="63">
        <f t="shared" si="18"/>
        <v>0.30453348418320958</v>
      </c>
      <c r="AC28" s="63">
        <f t="shared" si="18"/>
        <v>0.25321277748560361</v>
      </c>
      <c r="AD28" s="63">
        <f t="shared" si="18"/>
        <v>0.20694041933581217</v>
      </c>
      <c r="AE28" s="63">
        <f t="shared" si="18"/>
        <v>0.3558825709103477</v>
      </c>
      <c r="AF28" s="63">
        <f t="shared" si="18"/>
        <v>3.2847422769529695</v>
      </c>
      <c r="AG28" s="63">
        <f t="shared" si="18"/>
        <v>0.7005866852027034</v>
      </c>
      <c r="AH28" s="63">
        <f t="shared" si="18"/>
        <v>0.9912679560792933</v>
      </c>
      <c r="AI28" s="63">
        <f t="shared" si="18"/>
        <v>0.31806154486683391</v>
      </c>
      <c r="AJ28" s="63">
        <f t="shared" si="18"/>
        <v>-0.94614554214133273</v>
      </c>
      <c r="AK28" s="63" t="e">
        <f t="shared" si="18"/>
        <v>#DIV/0!</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71.25" customHeight="1">
      <c r="A29" s="208" t="s">
        <v>657</v>
      </c>
      <c r="B29" s="209"/>
      <c r="C29" s="209"/>
      <c r="D29" s="209"/>
      <c r="E29" s="209"/>
      <c r="F29" s="209"/>
      <c r="G29" s="209"/>
      <c r="H29" s="209"/>
      <c r="I29" s="209"/>
      <c r="J29" s="209"/>
      <c r="K29" s="209"/>
      <c r="L29" s="209"/>
      <c r="M29" s="209"/>
      <c r="N29" s="209"/>
      <c r="O29" s="209"/>
      <c r="P29" s="209"/>
      <c r="Q29" s="209"/>
      <c r="R29" s="209"/>
      <c r="S29" s="209"/>
      <c r="T29" s="209"/>
      <c r="U29" s="209"/>
      <c r="V29" s="209"/>
      <c r="W29" s="209"/>
      <c r="X29" s="209"/>
      <c r="Y29" s="209"/>
      <c r="Z29" s="209"/>
      <c r="AA29" s="209"/>
      <c r="AB29" s="209"/>
      <c r="AC29" s="209"/>
    </row>
    <row r="30" spans="1:90">
      <c r="A30" s="123" t="s">
        <v>575</v>
      </c>
      <c r="B30" s="98"/>
      <c r="C30" s="98"/>
      <c r="D30" s="98"/>
      <c r="E30" s="98" t="s">
        <v>574</v>
      </c>
      <c r="F30" s="98"/>
      <c r="G30" s="98"/>
      <c r="H30" s="98"/>
      <c r="I30" s="98" t="s">
        <v>610</v>
      </c>
      <c r="M30" s="98" t="s">
        <v>576</v>
      </c>
      <c r="Q30" s="127" t="s">
        <v>616</v>
      </c>
      <c r="R30" s="127"/>
      <c r="S30" s="127"/>
      <c r="T30" s="127"/>
      <c r="U30" s="127" t="s">
        <v>613</v>
      </c>
      <c r="V30" s="127"/>
      <c r="W30" s="127"/>
      <c r="X30" s="127"/>
      <c r="Y30" s="127" t="s">
        <v>614</v>
      </c>
      <c r="Z30" s="127"/>
      <c r="AA30" s="127"/>
      <c r="AB30" s="127"/>
      <c r="AC30" s="127" t="s">
        <v>615</v>
      </c>
    </row>
    <row r="31" spans="1:90" s="63" customFormat="1">
      <c r="A31" s="123" t="s">
        <v>577</v>
      </c>
      <c r="B31" s="124"/>
      <c r="C31" s="124"/>
      <c r="D31" s="124"/>
      <c r="E31" s="124">
        <f>POWER(E27/U27,1/5)-1</f>
        <v>0.35913026865157005</v>
      </c>
      <c r="F31" s="124"/>
      <c r="G31" s="124"/>
      <c r="H31" s="124"/>
      <c r="I31" s="124">
        <f>POWER(E27/Y27,1/6)-1</f>
        <v>0.30851083597789364</v>
      </c>
      <c r="M31" s="124">
        <f>POWER(E27/AC27,1/7)-1</f>
        <v>0.30053065293231684</v>
      </c>
      <c r="Q31" s="128" t="s">
        <v>612</v>
      </c>
      <c r="R31" s="128"/>
      <c r="S31" s="128"/>
      <c r="T31" s="128"/>
      <c r="U31" s="128">
        <f>POWER(E14/U14,1/5)-1</f>
        <v>0.32659674964685692</v>
      </c>
      <c r="V31" s="128"/>
      <c r="W31" s="128"/>
      <c r="X31" s="128"/>
      <c r="Y31" s="128">
        <f>POWER(E14/Y14,1/6)-1</f>
        <v>0.282970647742953</v>
      </c>
      <c r="Z31" s="128"/>
      <c r="AA31" s="128"/>
      <c r="AB31" s="128"/>
      <c r="AC31" s="128">
        <f>POWER(E14/AC14,1/7)-1</f>
        <v>0.29111361118338808</v>
      </c>
    </row>
    <row r="32" spans="1:90" s="66" customFormat="1">
      <c r="A32" s="46" t="s">
        <v>518</v>
      </c>
      <c r="E32" s="66">
        <v>0.17</v>
      </c>
    </row>
    <row r="39" spans="1:1" ht="40.5">
      <c r="A39" s="67" t="s">
        <v>519</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tabSelected="1" topLeftCell="A34" workbookViewId="0">
      <selection activeCell="S41" sqref="S41"/>
    </sheetView>
  </sheetViews>
  <sheetFormatPr defaultRowHeight="13.5"/>
  <cols>
    <col min="1" max="1" width="42.5" style="17" bestFit="1" customWidth="1"/>
    <col min="2" max="2" width="23.25" style="26" bestFit="1" customWidth="1"/>
    <col min="3" max="3" width="37.125" bestFit="1" customWidth="1"/>
    <col min="4" max="8" width="19.375" bestFit="1" customWidth="1"/>
    <col min="9" max="9" width="20.5" bestFit="1" customWidth="1"/>
    <col min="10" max="11" width="16.125" bestFit="1" customWidth="1"/>
    <col min="12" max="12" width="38.25" bestFit="1" customWidth="1"/>
    <col min="13" max="18" width="16.125" bestFit="1" customWidth="1"/>
    <col min="19" max="19" width="19.375" bestFit="1" customWidth="1"/>
    <col min="20" max="74" width="9.5" bestFit="1" customWidth="1"/>
  </cols>
  <sheetData>
    <row r="1" spans="1:10">
      <c r="A1" s="68" t="s">
        <v>520</v>
      </c>
      <c r="B1" s="69">
        <f>自由现金流分析表!E1</f>
        <v>43100</v>
      </c>
    </row>
    <row r="2" spans="1:10">
      <c r="A2" s="70" t="s">
        <v>521</v>
      </c>
      <c r="B2" s="71">
        <f>自由现金流分析表!E27</f>
        <v>1459734101.23</v>
      </c>
      <c r="C2" t="s">
        <v>554</v>
      </c>
    </row>
    <row r="3" spans="1:10" s="63" customFormat="1">
      <c r="A3" s="72" t="s">
        <v>522</v>
      </c>
      <c r="B3" s="100">
        <v>0</v>
      </c>
    </row>
    <row r="4" spans="1:10" s="63" customFormat="1">
      <c r="A4" s="72" t="s">
        <v>523</v>
      </c>
      <c r="B4" s="100">
        <v>0.08</v>
      </c>
      <c r="F4" s="23"/>
    </row>
    <row r="5" spans="1:10">
      <c r="A5" s="70" t="s">
        <v>524</v>
      </c>
      <c r="B5" s="71">
        <f>B2*(1+B3)/(B4-B3)</f>
        <v>18246676265.375</v>
      </c>
    </row>
    <row r="6" spans="1:10">
      <c r="A6" s="70" t="s">
        <v>525</v>
      </c>
      <c r="B6" s="71">
        <f>资产资本表!E17</f>
        <v>1849602499.6399999</v>
      </c>
    </row>
    <row r="7" spans="1:10">
      <c r="A7" s="70" t="s">
        <v>526</v>
      </c>
      <c r="B7" s="71">
        <f>资产资本表!E19</f>
        <v>34201481.009999998</v>
      </c>
    </row>
    <row r="8" spans="1:10">
      <c r="A8" s="70" t="s">
        <v>527</v>
      </c>
      <c r="B8" s="71">
        <f>资产资本表!E89</f>
        <v>200261250</v>
      </c>
    </row>
    <row r="9" spans="1:10">
      <c r="A9" s="70" t="s">
        <v>528</v>
      </c>
      <c r="B9" s="71">
        <f>B5+B6+B7-B8</f>
        <v>19930218996.024998</v>
      </c>
    </row>
    <row r="10" spans="1:10">
      <c r="A10" s="70" t="s">
        <v>529</v>
      </c>
      <c r="B10" s="73">
        <f>资产资本表!E103/资产资本表!E107</f>
        <v>1.9715996844937446E-2</v>
      </c>
    </row>
    <row r="11" spans="1:10">
      <c r="A11" s="70" t="s">
        <v>555</v>
      </c>
      <c r="B11" s="71">
        <f>B9*(1-B10)</f>
        <v>19537274861.180458</v>
      </c>
    </row>
    <row r="12" spans="1:10">
      <c r="A12" s="70" t="s">
        <v>530</v>
      </c>
      <c r="B12" s="111">
        <f>B55</f>
        <v>1452607800</v>
      </c>
    </row>
    <row r="13" spans="1:10" ht="14.25" thickBot="1">
      <c r="A13" s="74" t="s">
        <v>531</v>
      </c>
      <c r="B13" s="75">
        <f>B11/B12</f>
        <v>13.449793441271938</v>
      </c>
    </row>
    <row r="14" spans="1:10" s="16" customFormat="1" ht="53.25" customHeight="1">
      <c r="A14" s="208"/>
      <c r="B14" s="209"/>
      <c r="C14" s="209"/>
      <c r="D14" s="209"/>
      <c r="E14" s="209"/>
      <c r="F14" s="209"/>
      <c r="G14" s="209"/>
      <c r="H14" s="209"/>
      <c r="I14" s="209"/>
    </row>
    <row r="16" spans="1:10">
      <c r="A16" s="88"/>
      <c r="B16" s="76"/>
      <c r="C16" s="77"/>
      <c r="D16" s="77"/>
      <c r="E16" s="77"/>
      <c r="F16" s="77"/>
      <c r="G16" s="77"/>
      <c r="H16" s="77"/>
      <c r="I16" s="78"/>
      <c r="J16" s="77"/>
    </row>
    <row r="17" spans="1:10" s="63" customFormat="1">
      <c r="A17" s="91"/>
      <c r="B17" s="91"/>
      <c r="C17" s="91" t="s">
        <v>547</v>
      </c>
      <c r="D17" s="91">
        <v>0.09</v>
      </c>
      <c r="E17" s="91"/>
      <c r="F17" s="91"/>
      <c r="G17" s="91"/>
      <c r="H17" s="91" t="s">
        <v>548</v>
      </c>
      <c r="I17" s="91">
        <v>0.05</v>
      </c>
      <c r="J17" s="78"/>
    </row>
    <row r="18" spans="1:10" s="2" customFormat="1">
      <c r="A18" s="227" t="s">
        <v>532</v>
      </c>
      <c r="B18" s="227"/>
      <c r="C18" s="65" t="s">
        <v>546</v>
      </c>
      <c r="D18" s="99">
        <v>1</v>
      </c>
      <c r="E18" s="99">
        <v>2</v>
      </c>
      <c r="F18" s="99">
        <v>3</v>
      </c>
      <c r="G18" s="99">
        <v>4</v>
      </c>
      <c r="H18" s="99">
        <v>5</v>
      </c>
      <c r="I18" s="98">
        <v>6</v>
      </c>
      <c r="J18" s="80"/>
    </row>
    <row r="19" spans="1:10" s="26" customFormat="1">
      <c r="A19" s="101" t="s">
        <v>533</v>
      </c>
      <c r="B19" s="96"/>
      <c r="C19" s="90">
        <f>B2</f>
        <v>1459734101.23</v>
      </c>
      <c r="D19" s="90">
        <f>C19*(1+$D$17)</f>
        <v>1591110170.3407001</v>
      </c>
      <c r="E19" s="90">
        <f>D19*(1+$D$17)</f>
        <v>1734310085.6713634</v>
      </c>
      <c r="F19" s="90">
        <f>E19*(1+$D$17)</f>
        <v>1890397993.3817861</v>
      </c>
      <c r="G19" s="90">
        <f>F19*(1+$D$17)</f>
        <v>2060533812.7861471</v>
      </c>
      <c r="H19" s="90">
        <f>G19*(1+$D$17)</f>
        <v>2245981855.9369006</v>
      </c>
      <c r="I19" s="90">
        <f>H19*(1+I17)</f>
        <v>2358280948.7337456</v>
      </c>
      <c r="J19" s="76"/>
    </row>
    <row r="20" spans="1:10" s="26" customFormat="1">
      <c r="A20" s="101" t="s">
        <v>534</v>
      </c>
      <c r="B20" s="97">
        <v>0.08</v>
      </c>
      <c r="C20" s="90"/>
      <c r="D20" s="90">
        <f t="shared" ref="D20:I20" si="0">(1+$B$20)^D18</f>
        <v>1.08</v>
      </c>
      <c r="E20" s="90">
        <f t="shared" si="0"/>
        <v>1.1664000000000001</v>
      </c>
      <c r="F20" s="90">
        <f t="shared" si="0"/>
        <v>1.2597120000000002</v>
      </c>
      <c r="G20" s="90">
        <f t="shared" si="0"/>
        <v>1.3604889600000003</v>
      </c>
      <c r="H20" s="90">
        <f t="shared" si="0"/>
        <v>1.4693280768000003</v>
      </c>
      <c r="I20" s="90">
        <f t="shared" si="0"/>
        <v>1.5868743229440005</v>
      </c>
      <c r="J20" s="76"/>
    </row>
    <row r="21" spans="1:10" s="26" customFormat="1">
      <c r="A21" s="228" t="s">
        <v>535</v>
      </c>
      <c r="B21" s="228"/>
      <c r="C21" s="90"/>
      <c r="D21" s="90">
        <f>D19/D20</f>
        <v>1473250157.7228703</v>
      </c>
      <c r="E21" s="90">
        <f>E19/E20</f>
        <v>1486891362.8869712</v>
      </c>
      <c r="F21" s="90">
        <f>F19/F20</f>
        <v>1500658875.506295</v>
      </c>
      <c r="G21" s="90">
        <f>G19/G20</f>
        <v>1514553865.0943162</v>
      </c>
      <c r="H21" s="90">
        <f>H19/H20</f>
        <v>1528577511.9933379</v>
      </c>
      <c r="I21" s="90">
        <f>I19/((B20-I17)*I20)</f>
        <v>49537234184.969284</v>
      </c>
      <c r="J21" s="76"/>
    </row>
    <row r="22" spans="1:10" s="26" customFormat="1">
      <c r="A22" s="228" t="s">
        <v>553</v>
      </c>
      <c r="B22" s="228"/>
      <c r="C22" s="90"/>
      <c r="D22" s="221">
        <f>SUM(D21:H21)</f>
        <v>7503931773.2037907</v>
      </c>
      <c r="E22" s="222"/>
      <c r="F22" s="222"/>
      <c r="G22" s="222"/>
      <c r="H22" s="223"/>
      <c r="I22" s="90">
        <f>I21</f>
        <v>49537234184.969284</v>
      </c>
      <c r="J22" s="76"/>
    </row>
    <row r="23" spans="1:10">
      <c r="A23" s="93" t="s">
        <v>536</v>
      </c>
      <c r="B23" s="76">
        <f>D22+I22</f>
        <v>57041165958.173073</v>
      </c>
      <c r="C23" s="77"/>
      <c r="D23" s="77"/>
      <c r="E23" s="77"/>
      <c r="F23" s="77"/>
      <c r="G23" s="77"/>
      <c r="H23" s="77"/>
      <c r="I23" s="79"/>
      <c r="J23" s="77"/>
    </row>
    <row r="24" spans="1:10">
      <c r="A24" s="93" t="s">
        <v>537</v>
      </c>
      <c r="B24" s="76">
        <f>B23</f>
        <v>57041165958.173073</v>
      </c>
      <c r="C24" s="77"/>
      <c r="D24" s="77"/>
      <c r="E24" s="77"/>
      <c r="F24" s="77"/>
      <c r="G24" s="77"/>
      <c r="H24" s="77"/>
      <c r="I24" s="79"/>
      <c r="J24" s="77"/>
    </row>
    <row r="25" spans="1:10">
      <c r="A25" s="70" t="s">
        <v>538</v>
      </c>
      <c r="B25" s="71">
        <f>资产资本表!E17</f>
        <v>1849602499.6399999</v>
      </c>
      <c r="C25" s="77"/>
      <c r="D25" s="77"/>
      <c r="E25" s="77"/>
      <c r="F25" s="77"/>
      <c r="G25" s="77"/>
      <c r="H25" s="77"/>
      <c r="I25" s="79"/>
      <c r="J25" s="77"/>
    </row>
    <row r="26" spans="1:10">
      <c r="A26" s="70" t="s">
        <v>539</v>
      </c>
      <c r="B26" s="71">
        <f>资产资本表!E19</f>
        <v>34201481.009999998</v>
      </c>
      <c r="C26" s="77"/>
      <c r="D26" s="77"/>
      <c r="E26" s="77"/>
      <c r="F26" s="77"/>
      <c r="G26" s="77"/>
      <c r="H26" s="77"/>
      <c r="I26" s="79"/>
      <c r="J26" s="77"/>
    </row>
    <row r="27" spans="1:10">
      <c r="A27" s="70" t="s">
        <v>540</v>
      </c>
      <c r="B27" s="71">
        <f>资产资本表!E89</f>
        <v>200261250</v>
      </c>
      <c r="C27" s="77"/>
      <c r="D27" s="77"/>
      <c r="E27" s="77"/>
      <c r="F27" s="77"/>
      <c r="G27" s="77"/>
      <c r="H27" s="77"/>
      <c r="I27" s="79"/>
      <c r="J27" s="77"/>
    </row>
    <row r="28" spans="1:10" s="2" customFormat="1">
      <c r="A28" s="82" t="s">
        <v>541</v>
      </c>
      <c r="B28" s="83">
        <f>B24+B25+B26-B27</f>
        <v>58724708688.823074</v>
      </c>
      <c r="C28" s="80"/>
      <c r="D28" s="80"/>
      <c r="E28" s="80"/>
      <c r="F28" s="80"/>
      <c r="G28" s="80"/>
      <c r="H28" s="80"/>
      <c r="I28" s="81"/>
      <c r="J28" s="80"/>
    </row>
    <row r="29" spans="1:10">
      <c r="A29" s="70" t="s">
        <v>542</v>
      </c>
      <c r="B29" s="78">
        <f>资产资本表!E103/资产资本表!E107</f>
        <v>1.9715996844937446E-2</v>
      </c>
      <c r="C29" s="220" t="s">
        <v>549</v>
      </c>
      <c r="D29" s="220"/>
      <c r="E29" s="220"/>
      <c r="F29" s="77"/>
      <c r="G29" s="77"/>
      <c r="H29" s="77"/>
      <c r="I29" s="79"/>
      <c r="J29" s="77"/>
    </row>
    <row r="30" spans="1:10" s="2" customFormat="1">
      <c r="A30" s="82" t="s">
        <v>543</v>
      </c>
      <c r="B30" s="83">
        <f>B28*(1-B29)</f>
        <v>57566892517.594368</v>
      </c>
      <c r="C30" s="92">
        <v>0.4</v>
      </c>
      <c r="D30" s="92">
        <v>0.3</v>
      </c>
      <c r="E30" s="92">
        <v>0.2</v>
      </c>
      <c r="F30" s="80"/>
      <c r="G30" s="80"/>
      <c r="H30" s="80"/>
      <c r="I30" s="81"/>
      <c r="J30" s="80"/>
    </row>
    <row r="31" spans="1:10">
      <c r="A31" s="70" t="s">
        <v>545</v>
      </c>
      <c r="B31" s="110">
        <f>B55</f>
        <v>1452607800</v>
      </c>
      <c r="C31" s="64">
        <f>$B$32*(1-C30)</f>
        <v>23.778018753965537</v>
      </c>
      <c r="D31" s="64">
        <f>$B$32*(1-D30)</f>
        <v>27.741021879626459</v>
      </c>
      <c r="E31" s="64">
        <f>$B$32*(1-E30)</f>
        <v>31.704025005287384</v>
      </c>
      <c r="F31" s="77"/>
      <c r="G31" s="77"/>
      <c r="H31" s="77"/>
      <c r="I31" s="79"/>
      <c r="J31" s="77"/>
    </row>
    <row r="32" spans="1:10" s="2" customFormat="1" ht="14.25" thickBot="1">
      <c r="A32" s="84" t="s">
        <v>544</v>
      </c>
      <c r="B32" s="85">
        <f>B30/B31</f>
        <v>39.630031256609229</v>
      </c>
      <c r="C32" s="86"/>
      <c r="D32" s="86"/>
      <c r="E32" s="86"/>
      <c r="F32" s="86"/>
      <c r="G32" s="86"/>
      <c r="H32" s="86"/>
      <c r="I32" s="87"/>
      <c r="J32" s="80"/>
    </row>
    <row r="33" spans="1:19" ht="63" customHeight="1">
      <c r="A33" s="231"/>
      <c r="B33" s="232"/>
      <c r="C33" s="232"/>
      <c r="D33" s="232"/>
      <c r="E33" s="232"/>
      <c r="F33" s="232"/>
      <c r="G33" s="232"/>
      <c r="H33" s="232"/>
      <c r="I33" s="232"/>
    </row>
    <row r="37" spans="1:19" s="63" customFormat="1">
      <c r="A37" s="91"/>
      <c r="B37" s="91"/>
      <c r="C37" s="91" t="s">
        <v>547</v>
      </c>
      <c r="D37" s="91">
        <v>0.15</v>
      </c>
      <c r="E37" s="91"/>
      <c r="F37" s="91"/>
      <c r="G37" s="91"/>
      <c r="H37" s="91" t="s">
        <v>659</v>
      </c>
      <c r="I37" s="91">
        <v>0.08</v>
      </c>
      <c r="J37" s="91"/>
      <c r="K37" s="91"/>
      <c r="L37" s="91"/>
      <c r="M37" s="91"/>
      <c r="N37" s="91"/>
      <c r="O37" s="91"/>
      <c r="P37" s="91"/>
      <c r="Q37" s="91"/>
      <c r="R37" s="91" t="s">
        <v>552</v>
      </c>
      <c r="S37" s="91">
        <v>0.02</v>
      </c>
    </row>
    <row r="38" spans="1:19" s="24" customFormat="1">
      <c r="A38" s="229" t="s">
        <v>550</v>
      </c>
      <c r="B38" s="229"/>
      <c r="C38" s="103" t="s">
        <v>546</v>
      </c>
      <c r="D38" s="104">
        <v>1</v>
      </c>
      <c r="E38" s="104">
        <v>2</v>
      </c>
      <c r="F38" s="104">
        <v>3</v>
      </c>
      <c r="G38" s="104">
        <v>4</v>
      </c>
      <c r="H38" s="104">
        <v>5</v>
      </c>
      <c r="I38" s="105">
        <v>6</v>
      </c>
      <c r="J38" s="105">
        <v>7</v>
      </c>
      <c r="K38" s="105">
        <v>8</v>
      </c>
      <c r="L38" s="105">
        <v>9</v>
      </c>
      <c r="M38" s="105">
        <v>10</v>
      </c>
      <c r="N38" s="105">
        <v>11</v>
      </c>
      <c r="O38" s="105">
        <v>12</v>
      </c>
      <c r="P38" s="105">
        <v>13</v>
      </c>
      <c r="Q38" s="105">
        <v>14</v>
      </c>
      <c r="R38" s="105">
        <v>15</v>
      </c>
      <c r="S38" s="106">
        <v>16</v>
      </c>
    </row>
    <row r="39" spans="1:19" s="23" customFormat="1">
      <c r="A39" s="107" t="s">
        <v>533</v>
      </c>
      <c r="B39" s="108"/>
      <c r="C39" s="102">
        <f>B2</f>
        <v>1459734101.23</v>
      </c>
      <c r="D39" s="102">
        <f>$C$39*(1+$D$37)^D38</f>
        <v>1678694216.4145</v>
      </c>
      <c r="E39" s="102">
        <f>$C$39*(1+$D$37)^E38</f>
        <v>1930498348.8766747</v>
      </c>
      <c r="F39" s="102">
        <f>$C$39*(1+$D$37)^F38</f>
        <v>2220073101.2081757</v>
      </c>
      <c r="G39" s="102">
        <f>$C$39*(1+$D$37)^G38</f>
        <v>2553084066.3894019</v>
      </c>
      <c r="H39" s="102">
        <f>$C$39*(1+$D$37)^H38</f>
        <v>2936046676.3478122</v>
      </c>
      <c r="I39" s="102">
        <f>H39*(1+$I$37)</f>
        <v>3170930410.4556375</v>
      </c>
      <c r="J39" s="102">
        <f t="shared" ref="J39:M39" si="1">I39*(1+$I$37)</f>
        <v>3424604843.2920885</v>
      </c>
      <c r="K39" s="102">
        <f t="shared" si="1"/>
        <v>3698573230.755456</v>
      </c>
      <c r="L39" s="102">
        <f t="shared" si="1"/>
        <v>3994459089.2158928</v>
      </c>
      <c r="M39" s="102">
        <f t="shared" si="1"/>
        <v>4314015816.3531647</v>
      </c>
      <c r="N39" s="102"/>
      <c r="O39" s="102"/>
      <c r="P39" s="102"/>
      <c r="Q39" s="102"/>
      <c r="R39" s="102"/>
      <c r="S39" s="102">
        <f>M39*(1+S37)</f>
        <v>4400296132.6802282</v>
      </c>
    </row>
    <row r="40" spans="1:19" s="23" customFormat="1">
      <c r="A40" s="107" t="s">
        <v>534</v>
      </c>
      <c r="B40" s="97">
        <v>0.09</v>
      </c>
      <c r="C40" s="102"/>
      <c r="D40" s="102">
        <f>(1+$B$40)^D38</f>
        <v>1.0900000000000001</v>
      </c>
      <c r="E40" s="102">
        <f t="shared" ref="E40:M40" si="2">(1+$B$40)^E38</f>
        <v>1.1881000000000002</v>
      </c>
      <c r="F40" s="102">
        <f t="shared" si="2"/>
        <v>1.2950290000000002</v>
      </c>
      <c r="G40" s="102">
        <f t="shared" si="2"/>
        <v>1.4115816100000003</v>
      </c>
      <c r="H40" s="102">
        <f t="shared" si="2"/>
        <v>1.5386239549000005</v>
      </c>
      <c r="I40" s="102">
        <f t="shared" si="2"/>
        <v>1.6771001108410006</v>
      </c>
      <c r="J40" s="102">
        <f t="shared" si="2"/>
        <v>1.8280391208166906</v>
      </c>
      <c r="K40" s="102">
        <f t="shared" si="2"/>
        <v>1.9925626416901929</v>
      </c>
      <c r="L40" s="102">
        <f t="shared" si="2"/>
        <v>2.1718932794423105</v>
      </c>
      <c r="M40" s="102">
        <f t="shared" si="2"/>
        <v>2.3673636745921187</v>
      </c>
      <c r="N40" s="102"/>
      <c r="O40" s="102"/>
      <c r="P40" s="102"/>
      <c r="Q40" s="102"/>
      <c r="R40" s="102"/>
      <c r="S40" s="205">
        <f>(1+$B$40)^N38</f>
        <v>2.5804264053054093</v>
      </c>
    </row>
    <row r="41" spans="1:19" s="23" customFormat="1">
      <c r="A41" s="230" t="s">
        <v>535</v>
      </c>
      <c r="B41" s="230"/>
      <c r="C41" s="102"/>
      <c r="D41" s="102">
        <f t="shared" ref="D41:M41" si="3">D39/D40</f>
        <v>1540086437.0775228</v>
      </c>
      <c r="E41" s="102">
        <f t="shared" si="3"/>
        <v>1624861837.2836246</v>
      </c>
      <c r="F41" s="102">
        <f t="shared" si="3"/>
        <v>1714303773.2808881</v>
      </c>
      <c r="G41" s="102">
        <f t="shared" si="3"/>
        <v>1808669118.599102</v>
      </c>
      <c r="H41" s="102">
        <f t="shared" si="3"/>
        <v>1908228886.5953827</v>
      </c>
      <c r="I41" s="102">
        <f t="shared" si="3"/>
        <v>1890722199.5623975</v>
      </c>
      <c r="J41" s="102">
        <f t="shared" si="3"/>
        <v>1873376124.3370545</v>
      </c>
      <c r="K41" s="102">
        <f t="shared" si="3"/>
        <v>1856189187.4165311</v>
      </c>
      <c r="L41" s="102">
        <f t="shared" si="3"/>
        <v>1839159928.8163795</v>
      </c>
      <c r="M41" s="102">
        <f t="shared" si="3"/>
        <v>1822286901.9465044</v>
      </c>
      <c r="N41" s="102"/>
      <c r="O41" s="102"/>
      <c r="P41" s="102"/>
      <c r="Q41" s="102"/>
      <c r="R41" s="102"/>
      <c r="S41" s="102">
        <f>S39/((B40-S37)*S40)</f>
        <v>24360847181.98473</v>
      </c>
    </row>
    <row r="42" spans="1:19" s="23" customFormat="1">
      <c r="A42" s="230" t="s">
        <v>553</v>
      </c>
      <c r="B42" s="230"/>
      <c r="C42" s="102"/>
      <c r="D42" s="224">
        <f>SUM(D41:H41)</f>
        <v>8596150052.8365211</v>
      </c>
      <c r="E42" s="225"/>
      <c r="F42" s="225"/>
      <c r="G42" s="225"/>
      <c r="H42" s="226"/>
      <c r="I42" s="224">
        <f>SUM(I41:R41)</f>
        <v>9281734342.078867</v>
      </c>
      <c r="J42" s="225"/>
      <c r="K42" s="225"/>
      <c r="L42" s="225"/>
      <c r="M42" s="225"/>
      <c r="N42" s="225"/>
      <c r="O42" s="225"/>
      <c r="P42" s="225"/>
      <c r="Q42" s="225"/>
      <c r="R42" s="226"/>
      <c r="S42" s="102">
        <f>S41</f>
        <v>24360847181.98473</v>
      </c>
    </row>
    <row r="43" spans="1:19">
      <c r="A43" s="93" t="s">
        <v>551</v>
      </c>
      <c r="B43" s="76">
        <f>D42+I42+S42</f>
        <v>42238731576.900116</v>
      </c>
      <c r="C43" s="77"/>
      <c r="D43" s="77"/>
      <c r="E43" s="77"/>
      <c r="F43" s="77"/>
      <c r="G43" s="77"/>
      <c r="H43" s="77"/>
      <c r="I43" s="77"/>
      <c r="J43" s="77"/>
      <c r="K43" s="77"/>
      <c r="L43" s="77"/>
      <c r="M43" s="77"/>
      <c r="N43" s="77"/>
      <c r="O43" s="77"/>
      <c r="P43" s="77"/>
      <c r="Q43" s="77"/>
      <c r="R43" s="77"/>
      <c r="S43" s="79"/>
    </row>
    <row r="44" spans="1:19">
      <c r="A44" s="93" t="s">
        <v>537</v>
      </c>
      <c r="B44" s="76">
        <f>B43</f>
        <v>42238731576.900116</v>
      </c>
      <c r="C44" s="77"/>
      <c r="D44" s="77"/>
      <c r="E44" s="77"/>
      <c r="F44" s="77"/>
      <c r="G44" s="77"/>
      <c r="H44" s="77"/>
      <c r="I44" s="77"/>
      <c r="J44" s="77"/>
      <c r="K44" s="77"/>
      <c r="L44" s="77"/>
      <c r="M44" s="77"/>
      <c r="N44" s="77"/>
      <c r="O44" s="77"/>
      <c r="P44" s="77"/>
      <c r="Q44" s="77"/>
      <c r="R44" s="77"/>
      <c r="S44" s="79"/>
    </row>
    <row r="45" spans="1:19">
      <c r="A45" s="70" t="s">
        <v>538</v>
      </c>
      <c r="B45" s="76">
        <f>资产资本表!E17</f>
        <v>1849602499.6399999</v>
      </c>
      <c r="C45" s="77"/>
      <c r="D45" s="77"/>
      <c r="E45" s="77"/>
      <c r="F45" s="77"/>
      <c r="G45" s="77"/>
      <c r="H45" s="77"/>
      <c r="I45" s="77"/>
      <c r="J45" s="77"/>
      <c r="K45" s="77"/>
      <c r="L45" s="77"/>
      <c r="M45" s="77"/>
      <c r="N45" s="77"/>
      <c r="O45" s="77"/>
      <c r="P45" s="77"/>
      <c r="Q45" s="77"/>
      <c r="R45" s="77"/>
      <c r="S45" s="79"/>
    </row>
    <row r="46" spans="1:19">
      <c r="A46" s="70" t="s">
        <v>539</v>
      </c>
      <c r="B46" s="76">
        <f>资产资本表!E19</f>
        <v>34201481.009999998</v>
      </c>
      <c r="C46" s="77"/>
      <c r="D46" s="77"/>
      <c r="E46" s="77"/>
      <c r="F46" s="77"/>
      <c r="G46" s="77"/>
      <c r="H46" s="77"/>
      <c r="I46" s="77"/>
      <c r="J46" s="77"/>
      <c r="K46" s="77"/>
      <c r="L46" s="77"/>
      <c r="M46" s="77"/>
      <c r="N46" s="77"/>
      <c r="O46" s="77"/>
      <c r="P46" s="77"/>
      <c r="Q46" s="77"/>
      <c r="R46" s="77"/>
      <c r="S46" s="79"/>
    </row>
    <row r="47" spans="1:19">
      <c r="A47" s="70" t="s">
        <v>540</v>
      </c>
      <c r="B47" s="76">
        <f>资产资本表!E89</f>
        <v>200261250</v>
      </c>
      <c r="C47" s="77"/>
      <c r="D47" s="77"/>
      <c r="E47" s="77"/>
      <c r="F47" s="77"/>
      <c r="G47" s="77"/>
      <c r="H47" s="77"/>
      <c r="I47" s="77"/>
      <c r="J47" s="77"/>
      <c r="K47" s="77"/>
      <c r="L47" s="77"/>
      <c r="M47" s="77"/>
      <c r="N47" s="77"/>
      <c r="O47" s="77"/>
      <c r="P47" s="77"/>
      <c r="Q47" s="77"/>
      <c r="R47" s="77"/>
      <c r="S47" s="79"/>
    </row>
    <row r="48" spans="1:19">
      <c r="A48" s="82" t="s">
        <v>541</v>
      </c>
      <c r="B48" s="76">
        <f>B44+B45+B46-B47</f>
        <v>43922274307.550117</v>
      </c>
      <c r="C48" s="77"/>
      <c r="D48" s="77"/>
      <c r="E48" s="77"/>
      <c r="F48" s="77"/>
      <c r="G48" s="77"/>
      <c r="H48" s="77"/>
      <c r="I48" s="77"/>
      <c r="J48" s="77"/>
      <c r="K48" s="77"/>
      <c r="L48" s="77"/>
      <c r="M48" s="77"/>
      <c r="N48" s="77"/>
      <c r="O48" s="77"/>
      <c r="P48" s="77"/>
      <c r="Q48" s="77"/>
      <c r="R48" s="77"/>
      <c r="S48" s="79"/>
    </row>
    <row r="49" spans="1:74">
      <c r="A49" s="70" t="s">
        <v>542</v>
      </c>
      <c r="B49" s="78">
        <f>资产资本表!E103/资产资本表!E107</f>
        <v>1.9715996844937446E-2</v>
      </c>
      <c r="C49" s="77"/>
      <c r="D49" s="77"/>
      <c r="E49" s="77"/>
      <c r="F49" s="77"/>
      <c r="G49" s="77"/>
      <c r="H49" s="77"/>
      <c r="I49" s="77"/>
      <c r="J49" s="77"/>
      <c r="K49" s="77"/>
      <c r="L49" s="77"/>
      <c r="M49" s="77"/>
      <c r="N49" s="77"/>
      <c r="O49" s="77"/>
      <c r="P49" s="77"/>
      <c r="Q49" s="77"/>
      <c r="R49" s="77"/>
      <c r="S49" s="79"/>
    </row>
    <row r="50" spans="1:74">
      <c r="A50" s="82" t="s">
        <v>543</v>
      </c>
      <c r="B50" s="76">
        <f>B48*(1-B49)</f>
        <v>43056302885.879982</v>
      </c>
      <c r="C50" s="220" t="s">
        <v>549</v>
      </c>
      <c r="D50" s="220"/>
      <c r="E50" s="220"/>
      <c r="F50" s="77"/>
      <c r="G50" s="77"/>
      <c r="H50" s="77"/>
      <c r="I50" s="77"/>
      <c r="J50" s="77"/>
      <c r="K50" s="77"/>
      <c r="L50" s="77"/>
      <c r="M50" s="77"/>
      <c r="N50" s="77"/>
      <c r="O50" s="77"/>
      <c r="P50" s="77"/>
      <c r="Q50" s="77"/>
      <c r="R50" s="77"/>
      <c r="S50" s="79"/>
    </row>
    <row r="51" spans="1:74">
      <c r="A51" s="70" t="s">
        <v>545</v>
      </c>
      <c r="B51" s="110">
        <f>B55</f>
        <v>1452607800</v>
      </c>
      <c r="C51" s="92">
        <v>0.4</v>
      </c>
      <c r="D51" s="92">
        <v>0.3</v>
      </c>
      <c r="E51" s="92">
        <v>0.2</v>
      </c>
      <c r="F51" s="77"/>
      <c r="G51" s="77"/>
      <c r="H51" s="77"/>
      <c r="I51" s="77"/>
      <c r="J51" s="77"/>
      <c r="K51" s="77"/>
      <c r="L51" s="77"/>
      <c r="M51" s="77"/>
      <c r="N51" s="77"/>
      <c r="O51" s="77"/>
      <c r="P51" s="77"/>
      <c r="Q51" s="77"/>
      <c r="R51" s="77"/>
      <c r="S51" s="79"/>
    </row>
    <row r="52" spans="1:74" ht="14.25" thickBot="1">
      <c r="A52" s="84" t="s">
        <v>544</v>
      </c>
      <c r="B52" s="94">
        <f>B50/B51</f>
        <v>29.640693713664476</v>
      </c>
      <c r="C52" s="95">
        <f>$B$52*(1-C51)</f>
        <v>17.784416228198683</v>
      </c>
      <c r="D52" s="95">
        <f>$B$52*(1-D51)</f>
        <v>20.748485599565132</v>
      </c>
      <c r="E52" s="95">
        <f>$B$52*(1-E51)</f>
        <v>23.712554970931581</v>
      </c>
      <c r="F52" s="62"/>
      <c r="G52" s="62"/>
      <c r="H52" s="62"/>
      <c r="I52" s="62"/>
      <c r="J52" s="62"/>
      <c r="K52" s="62"/>
      <c r="L52" s="62"/>
      <c r="M52" s="62"/>
      <c r="N52" s="62"/>
      <c r="O52" s="62"/>
      <c r="P52" s="62"/>
      <c r="Q52" s="62"/>
      <c r="R52" s="62"/>
      <c r="S52" s="89"/>
    </row>
    <row r="53" spans="1:74" ht="12.75" customHeight="1" thickBot="1"/>
    <row r="54" spans="1:74" s="114" customFormat="1">
      <c r="A54" s="68">
        <v>300144</v>
      </c>
      <c r="B54" s="20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13" customFormat="1">
      <c r="A55" s="112" t="s">
        <v>556</v>
      </c>
      <c r="B55" s="109">
        <v>1452607800</v>
      </c>
    </row>
    <row r="56" spans="1:74" s="62" customFormat="1" ht="14.25" thickBot="1">
      <c r="A56" s="74"/>
      <c r="B56" s="94"/>
    </row>
    <row r="57" spans="1:74" ht="96.75" customHeight="1">
      <c r="A57" s="218" t="s">
        <v>658</v>
      </c>
      <c r="B57" s="219"/>
      <c r="C57" s="219"/>
      <c r="D57" s="219"/>
      <c r="E57" s="219"/>
      <c r="F57" s="219"/>
      <c r="G57" s="219"/>
      <c r="H57" s="219"/>
      <c r="I57" s="219"/>
    </row>
    <row r="60" spans="1:74" s="173" customFormat="1" ht="51" customHeight="1">
      <c r="A60" s="216" t="s">
        <v>617</v>
      </c>
      <c r="B60" s="217"/>
      <c r="C60" s="217"/>
      <c r="D60" s="217"/>
      <c r="E60" s="217"/>
      <c r="F60" s="217"/>
      <c r="G60" s="217"/>
      <c r="H60" s="217"/>
      <c r="I60" s="217"/>
    </row>
    <row r="63" spans="1:74" s="4" customFormat="1">
      <c r="A63" s="200" t="s">
        <v>622</v>
      </c>
      <c r="B63" s="199" t="s">
        <v>623</v>
      </c>
      <c r="C63" s="98" t="s">
        <v>624</v>
      </c>
      <c r="D63" s="98" t="s">
        <v>625</v>
      </c>
      <c r="E63" s="98" t="s">
        <v>640</v>
      </c>
      <c r="F63" s="98" t="s">
        <v>626</v>
      </c>
      <c r="G63" s="98" t="s">
        <v>627</v>
      </c>
      <c r="H63" s="98" t="s">
        <v>636</v>
      </c>
      <c r="I63" s="98" t="s">
        <v>629</v>
      </c>
      <c r="J63" s="98" t="s">
        <v>635</v>
      </c>
      <c r="K63" s="98" t="s">
        <v>631</v>
      </c>
      <c r="L63" s="98" t="s">
        <v>637</v>
      </c>
    </row>
    <row r="64" spans="1:74" s="26" customFormat="1">
      <c r="A64" s="201">
        <f>股权价值增加表!M1</f>
        <v>42369</v>
      </c>
      <c r="B64" s="187">
        <v>42356</v>
      </c>
      <c r="C64" s="186">
        <v>143.44</v>
      </c>
      <c r="D64" s="186">
        <v>0.53</v>
      </c>
      <c r="E64" s="188">
        <f>股权价值增加表!M42/100000000</f>
        <v>6.4427496841000025</v>
      </c>
      <c r="F64" s="188">
        <v>0</v>
      </c>
      <c r="G64" s="186">
        <v>112.9</v>
      </c>
      <c r="H64" s="188">
        <f>G64*D64</f>
        <v>59.837000000000003</v>
      </c>
      <c r="I64" s="188">
        <f>C64*D64</f>
        <v>76.023200000000003</v>
      </c>
      <c r="J64" s="188">
        <f>H64/E64</f>
        <v>9.2874941498458554</v>
      </c>
      <c r="K64" s="188">
        <f>I64/E64</f>
        <v>11.799806562036222</v>
      </c>
      <c r="L64" s="188">
        <v>0</v>
      </c>
    </row>
    <row r="65" spans="1:12" s="26" customFormat="1">
      <c r="A65" s="201">
        <f>股权价值增加表!I1</f>
        <v>42735</v>
      </c>
      <c r="B65" s="187">
        <v>42473</v>
      </c>
      <c r="C65" s="186">
        <v>57.31</v>
      </c>
      <c r="D65" s="186">
        <v>1.07</v>
      </c>
      <c r="E65" s="188">
        <f>股权价值增加表!I42/100000000</f>
        <v>9.0771057796000019</v>
      </c>
      <c r="F65" s="188">
        <f>(E65-E64)/E64*100</f>
        <v>40.888692323423655</v>
      </c>
      <c r="G65" s="186">
        <v>43.97</v>
      </c>
      <c r="H65" s="188">
        <f t="shared" ref="H65:H66" si="4">G65*D65</f>
        <v>47.047899999999998</v>
      </c>
      <c r="I65" s="188">
        <f t="shared" ref="I65:I66" si="5">C65*D65</f>
        <v>61.321700000000007</v>
      </c>
      <c r="J65" s="188">
        <f t="shared" ref="J65:J66" si="6">H65/E65</f>
        <v>5.1831388927664612</v>
      </c>
      <c r="K65" s="188">
        <f t="shared" ref="K65:K66" si="7">I65/E65</f>
        <v>6.7556445290981566</v>
      </c>
      <c r="L65" s="188">
        <f>K65/F65</f>
        <v>0.16522036155282208</v>
      </c>
    </row>
    <row r="66" spans="1:12" s="26" customFormat="1">
      <c r="A66" s="201">
        <f>股权价值增加表!E1</f>
        <v>43100</v>
      </c>
      <c r="B66" s="187">
        <v>42740</v>
      </c>
      <c r="C66" s="186">
        <v>44.52</v>
      </c>
      <c r="D66" s="186">
        <v>1.07</v>
      </c>
      <c r="E66" s="188">
        <f>股权价值增加表!E42/100000000</f>
        <v>10.557318710900004</v>
      </c>
      <c r="F66" s="188">
        <f t="shared" ref="F66" si="8">(E66-E65)/E65*100</f>
        <v>16.307102365454977</v>
      </c>
      <c r="G66" s="186">
        <v>38.700000000000003</v>
      </c>
      <c r="H66" s="188">
        <f t="shared" si="4"/>
        <v>41.409000000000006</v>
      </c>
      <c r="I66" s="188">
        <f t="shared" si="5"/>
        <v>47.636400000000009</v>
      </c>
      <c r="J66" s="188">
        <f t="shared" si="6"/>
        <v>3.9223027298822464</v>
      </c>
      <c r="K66" s="188">
        <f t="shared" si="7"/>
        <v>4.5121684117405074</v>
      </c>
      <c r="L66" s="188">
        <f t="shared" ref="L66" si="9">K66/F66</f>
        <v>0.27669958222002095</v>
      </c>
    </row>
    <row r="67" spans="1:12" s="26" customFormat="1">
      <c r="A67" s="180"/>
      <c r="B67" s="181"/>
      <c r="C67" s="83"/>
      <c r="D67" s="83"/>
      <c r="E67" s="83"/>
      <c r="F67" s="184"/>
      <c r="G67" s="83"/>
      <c r="H67" s="184"/>
      <c r="I67" s="184"/>
      <c r="J67" s="184"/>
      <c r="K67" s="184"/>
      <c r="L67" s="185"/>
    </row>
    <row r="68" spans="1:12" s="174" customFormat="1" ht="14.25" thickBot="1">
      <c r="A68" s="182" t="s">
        <v>634</v>
      </c>
      <c r="B68" s="44" t="s">
        <v>623</v>
      </c>
      <c r="C68" s="44" t="s">
        <v>624</v>
      </c>
      <c r="D68" s="44" t="s">
        <v>625</v>
      </c>
      <c r="E68" s="44" t="s">
        <v>633</v>
      </c>
      <c r="F68" s="44" t="s">
        <v>626</v>
      </c>
      <c r="G68" s="44" t="s">
        <v>627</v>
      </c>
      <c r="H68" s="44" t="s">
        <v>628</v>
      </c>
      <c r="I68" s="44" t="s">
        <v>629</v>
      </c>
      <c r="J68" s="44" t="s">
        <v>630</v>
      </c>
      <c r="K68" s="44" t="s">
        <v>631</v>
      </c>
      <c r="L68" s="183" t="s">
        <v>632</v>
      </c>
    </row>
    <row r="69" spans="1:12" s="26" customFormat="1">
      <c r="A69" s="189" t="s">
        <v>639</v>
      </c>
      <c r="B69" s="190">
        <v>43305</v>
      </c>
      <c r="C69" s="191">
        <v>51.65</v>
      </c>
      <c r="D69" s="191">
        <v>1.07</v>
      </c>
      <c r="E69" s="191">
        <v>1.85</v>
      </c>
      <c r="F69" s="192">
        <f>(E69-E66)/E66*100</f>
        <v>-82.476611243251099</v>
      </c>
      <c r="G69" s="191">
        <v>46.05</v>
      </c>
      <c r="H69" s="192">
        <f>G69*D69</f>
        <v>49.273499999999999</v>
      </c>
      <c r="I69" s="192">
        <f>C69*D69</f>
        <v>55.265500000000003</v>
      </c>
      <c r="J69" s="192">
        <f>H69/E69</f>
        <v>26.634324324324322</v>
      </c>
      <c r="K69" s="192">
        <f>I69/E69</f>
        <v>29.873243243243245</v>
      </c>
      <c r="L69" s="193">
        <f>K69/F69</f>
        <v>-0.36220260256737591</v>
      </c>
    </row>
    <row r="70" spans="1:12" s="26" customFormat="1" ht="14.25" thickBot="1">
      <c r="A70" s="194" t="s">
        <v>638</v>
      </c>
      <c r="B70" s="195">
        <v>43305</v>
      </c>
      <c r="C70" s="196">
        <v>51.65</v>
      </c>
      <c r="D70" s="196">
        <v>1.07</v>
      </c>
      <c r="E70" s="196">
        <v>1.4</v>
      </c>
      <c r="F70" s="197">
        <f>(E70-E66)/E66*100</f>
        <v>-86.739057157054873</v>
      </c>
      <c r="G70" s="196">
        <v>46.05</v>
      </c>
      <c r="H70" s="197">
        <f t="shared" ref="H70" si="10">G70*D70</f>
        <v>49.273499999999999</v>
      </c>
      <c r="I70" s="197">
        <f t="shared" ref="I70" si="11">C70*D70</f>
        <v>55.265500000000003</v>
      </c>
      <c r="J70" s="197">
        <f t="shared" ref="J70" si="12">H70/E70</f>
        <v>35.195357142857141</v>
      </c>
      <c r="K70" s="197">
        <f t="shared" ref="K70" si="13">I70/E70</f>
        <v>39.475357142857149</v>
      </c>
      <c r="L70" s="198">
        <f t="shared" ref="L70" si="14">K70/F70</f>
        <v>-0.45510475253818738</v>
      </c>
    </row>
    <row r="71" spans="1:12" s="88" customFormat="1" ht="138" customHeight="1">
      <c r="A71" s="214" t="s">
        <v>641</v>
      </c>
      <c r="B71" s="215"/>
      <c r="C71" s="215"/>
      <c r="D71" s="215"/>
      <c r="E71" s="215"/>
      <c r="F71" s="215"/>
      <c r="G71" s="215"/>
      <c r="H71" s="215"/>
    </row>
  </sheetData>
  <mergeCells count="16">
    <mergeCell ref="A71:H71"/>
    <mergeCell ref="A60:I60"/>
    <mergeCell ref="A57:I57"/>
    <mergeCell ref="A14:I14"/>
    <mergeCell ref="C50:E50"/>
    <mergeCell ref="D22:H22"/>
    <mergeCell ref="D42:H42"/>
    <mergeCell ref="I42:R42"/>
    <mergeCell ref="A18:B18"/>
    <mergeCell ref="A21:B21"/>
    <mergeCell ref="A22:B22"/>
    <mergeCell ref="C29:E29"/>
    <mergeCell ref="A38:B38"/>
    <mergeCell ref="A41:B41"/>
    <mergeCell ref="A42:B42"/>
    <mergeCell ref="A33:I3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2018-12-28T06:58:29Z</dcterms:modified>
</cp:coreProperties>
</file>