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petrunin/GitHub/terix-diplom/"/>
    </mc:Choice>
  </mc:AlternateContent>
  <xr:revisionPtr revIDLastSave="0" documentId="13_ncr:1_{8D7A9FEB-C5E7-614E-911F-84AF65C601AE}" xr6:coauthVersionLast="47" xr6:coauthVersionMax="47" xr10:uidLastSave="{00000000-0000-0000-0000-000000000000}"/>
  <bookViews>
    <workbookView xWindow="0" yWindow="500" windowWidth="33600" windowHeight="1902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1" i="1"/>
  <c r="B18" i="1"/>
  <c r="B17" i="1" s="1"/>
  <c r="G6" i="1"/>
  <c r="F6" i="1"/>
  <c r="E6" i="1"/>
  <c r="D6" i="1"/>
  <c r="C6" i="1"/>
  <c r="B6" i="1"/>
  <c r="B20" i="1" l="1"/>
  <c r="B30" i="1" s="1"/>
  <c r="B29" i="1" l="1"/>
  <c r="B22" i="1"/>
  <c r="H21" i="1" s="1"/>
  <c r="B32" i="1"/>
  <c r="B31" i="1"/>
  <c r="H25" i="1" l="1"/>
  <c r="B23" i="1"/>
  <c r="H24" i="1"/>
  <c r="H22" i="1"/>
  <c r="H29" i="1"/>
  <c r="B24" i="1"/>
  <c r="B25" i="1" s="1"/>
  <c r="H27" i="1"/>
  <c r="H23" i="1" l="1"/>
  <c r="B33" i="1"/>
  <c r="H28" i="1" l="1"/>
  <c r="B34" i="1"/>
  <c r="B35" i="1" l="1"/>
  <c r="H30" i="1"/>
  <c r="H31" i="1" l="1"/>
  <c r="B36" i="1"/>
  <c r="H32" i="1" l="1"/>
  <c r="G32" i="1"/>
  <c r="G25" i="1"/>
  <c r="G21" i="1"/>
  <c r="G24" i="1"/>
  <c r="G22" i="1"/>
  <c r="G29" i="1"/>
  <c r="G27" i="1"/>
  <c r="G23" i="1"/>
  <c r="G28" i="1"/>
  <c r="G30" i="1"/>
  <c r="G31" i="1"/>
</calcChain>
</file>

<file path=xl/sharedStrings.xml><?xml version="1.0" encoding="utf-8"?>
<sst xmlns="http://schemas.openxmlformats.org/spreadsheetml/2006/main" count="57" uniqueCount="49">
  <si>
    <t>Ти</t>
  </si>
  <si>
    <t>Та</t>
  </si>
  <si>
    <t>Тбс</t>
  </si>
  <si>
    <t>Тп</t>
  </si>
  <si>
    <t>Тот</t>
  </si>
  <si>
    <t>Тд</t>
  </si>
  <si>
    <t xml:space="preserve">количество форм </t>
  </si>
  <si>
    <t>Вводим свое количество форм</t>
  </si>
  <si>
    <t>β</t>
  </si>
  <si>
    <t>B</t>
  </si>
  <si>
    <t>Посмотрите сами по трудоемкости на данные операции</t>
  </si>
  <si>
    <t>Ккв</t>
  </si>
  <si>
    <t>ИТОГО</t>
  </si>
  <si>
    <t>количество символов</t>
  </si>
  <si>
    <t>вводим свое количество символов</t>
  </si>
  <si>
    <t>Желтое правим</t>
  </si>
  <si>
    <t>Оклад</t>
  </si>
  <si>
    <t>Зеленое не трогаем</t>
  </si>
  <si>
    <t>Стоимость оборудования</t>
  </si>
  <si>
    <t>% накладных цеха</t>
  </si>
  <si>
    <t>% накладных организации</t>
  </si>
  <si>
    <t>Кол-во раб. Дней в году</t>
  </si>
  <si>
    <t>Тариф на электроэнергию</t>
  </si>
  <si>
    <t>% внепроизв расходов</t>
  </si>
  <si>
    <t>Тм-р</t>
  </si>
  <si>
    <t>t</t>
  </si>
  <si>
    <t>Тэвм</t>
  </si>
  <si>
    <t>То (общая трудоемкость)</t>
  </si>
  <si>
    <t>% к итогу</t>
  </si>
  <si>
    <t>% к основной зп</t>
  </si>
  <si>
    <t>Сч</t>
  </si>
  <si>
    <t>Зосн</t>
  </si>
  <si>
    <t>Здоп</t>
  </si>
  <si>
    <t>Св</t>
  </si>
  <si>
    <t>ФОТ</t>
  </si>
  <si>
    <t>Апрог</t>
  </si>
  <si>
    <t>Э</t>
  </si>
  <si>
    <t>Агод</t>
  </si>
  <si>
    <t>Адня</t>
  </si>
  <si>
    <t>Нцех</t>
  </si>
  <si>
    <t>Ачас</t>
  </si>
  <si>
    <t>Сцех</t>
  </si>
  <si>
    <t>Нзав</t>
  </si>
  <si>
    <t>Спр</t>
  </si>
  <si>
    <t>Впр</t>
  </si>
  <si>
    <t>Сп</t>
  </si>
  <si>
    <t>Себ цеховая</t>
  </si>
  <si>
    <t>Себ производств</t>
  </si>
  <si>
    <t>Себ 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</si>
</sst>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0" xfId="0" applyFill="1"/>
    <xf numFmtId="2" fontId="0" fillId="4" borderId="0" xfId="0" applyNumberFormat="1" applyFill="1" applyAlignment="1">
      <alignment horizontal="center" vertical="center"/>
    </xf>
    <xf numFmtId="0" fontId="0" fillId="2" borderId="2" xfId="0" applyFill="1" applyBorder="1" applyAlignment="1">
      <alignment wrapText="1"/>
    </xf>
    <xf numFmtId="4" fontId="0" fillId="2" borderId="2" xfId="0" applyNumberFormat="1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3" borderId="2" xfId="0" applyFill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171" zoomScaleNormal="100" workbookViewId="0">
      <selection activeCell="J20" sqref="J20"/>
    </sheetView>
  </sheetViews>
  <sheetFormatPr baseColWidth="10" defaultColWidth="8.6640625" defaultRowHeight="15" x14ac:dyDescent="0.2"/>
  <cols>
    <col min="1" max="1" width="28" customWidth="1"/>
    <col min="2" max="2" width="11.1640625" customWidth="1"/>
    <col min="8" max="8" width="15" style="1" customWidth="1"/>
    <col min="10" max="10" width="19.6640625" customWidth="1"/>
  </cols>
  <sheetData>
    <row r="1" spans="1:10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0" x14ac:dyDescent="0.2">
      <c r="A2" s="2" t="s">
        <v>6</v>
      </c>
      <c r="B2" s="16">
        <v>7</v>
      </c>
      <c r="C2" s="16"/>
      <c r="D2" s="16"/>
      <c r="E2" s="16"/>
      <c r="F2" s="16"/>
      <c r="G2" s="16"/>
      <c r="I2" t="s">
        <v>7</v>
      </c>
    </row>
    <row r="3" spans="1:10" x14ac:dyDescent="0.2">
      <c r="A3" s="2" t="s">
        <v>8</v>
      </c>
      <c r="B3" s="3">
        <v>1.3</v>
      </c>
      <c r="C3" s="3">
        <v>1.3</v>
      </c>
      <c r="D3" s="3">
        <v>1.3</v>
      </c>
      <c r="E3" s="3">
        <v>1.3</v>
      </c>
      <c r="F3" s="3">
        <v>1.3</v>
      </c>
      <c r="G3" s="3">
        <v>1.3</v>
      </c>
    </row>
    <row r="4" spans="1:10" x14ac:dyDescent="0.2">
      <c r="A4" s="2" t="s">
        <v>9</v>
      </c>
      <c r="B4" s="4">
        <v>1</v>
      </c>
      <c r="C4" s="4">
        <v>0.7</v>
      </c>
      <c r="D4" s="4">
        <v>0.8</v>
      </c>
      <c r="E4" s="4">
        <v>1.2</v>
      </c>
      <c r="F4" s="4">
        <v>0.6</v>
      </c>
      <c r="G4" s="4">
        <v>0.8</v>
      </c>
      <c r="I4" t="s">
        <v>10</v>
      </c>
    </row>
    <row r="5" spans="1:10" x14ac:dyDescent="0.2">
      <c r="A5" s="2" t="s">
        <v>11</v>
      </c>
      <c r="B5" s="3">
        <v>0.8</v>
      </c>
      <c r="C5" s="3">
        <v>0.8</v>
      </c>
      <c r="D5" s="3">
        <v>0.8</v>
      </c>
      <c r="E5" s="3">
        <v>0.8</v>
      </c>
      <c r="F5" s="3">
        <v>0.8</v>
      </c>
      <c r="G5" s="3">
        <v>0.8</v>
      </c>
    </row>
    <row r="6" spans="1:10" x14ac:dyDescent="0.2">
      <c r="A6" s="2" t="s">
        <v>12</v>
      </c>
      <c r="B6" s="5">
        <f t="shared" ref="B6:G6" si="0">$B$2/(B4*B5)*B3</f>
        <v>11.375</v>
      </c>
      <c r="C6" s="5">
        <f t="shared" si="0"/>
        <v>16.250000000000004</v>
      </c>
      <c r="D6" s="5">
        <f t="shared" si="0"/>
        <v>14.218749999999998</v>
      </c>
      <c r="E6" s="5">
        <f t="shared" si="0"/>
        <v>9.4791666666666679</v>
      </c>
      <c r="F6" s="5">
        <f t="shared" si="0"/>
        <v>18.958333333333336</v>
      </c>
      <c r="G6" s="5">
        <f t="shared" si="0"/>
        <v>14.218749999999998</v>
      </c>
    </row>
    <row r="7" spans="1:10" x14ac:dyDescent="0.2">
      <c r="A7" s="6"/>
      <c r="B7" s="7"/>
      <c r="C7" s="7"/>
      <c r="D7" s="7"/>
      <c r="E7" s="7"/>
      <c r="F7" s="7"/>
      <c r="G7" s="7"/>
    </row>
    <row r="8" spans="1:10" ht="16" x14ac:dyDescent="0.2">
      <c r="A8" s="8" t="s">
        <v>13</v>
      </c>
      <c r="B8" s="9">
        <v>150472</v>
      </c>
      <c r="C8" t="s">
        <v>14</v>
      </c>
      <c r="D8" s="7"/>
      <c r="E8" s="7"/>
      <c r="F8" s="7"/>
      <c r="G8" s="7"/>
      <c r="J8" s="10" t="s">
        <v>15</v>
      </c>
    </row>
    <row r="9" spans="1:10" x14ac:dyDescent="0.2">
      <c r="A9" s="11" t="s">
        <v>16</v>
      </c>
      <c r="B9" s="9">
        <v>80000</v>
      </c>
      <c r="D9" s="7"/>
      <c r="E9" s="7"/>
      <c r="F9" s="7"/>
      <c r="G9" s="7"/>
      <c r="J9" s="12" t="s">
        <v>17</v>
      </c>
    </row>
    <row r="10" spans="1:10" ht="16.5" customHeight="1" x14ac:dyDescent="0.2">
      <c r="A10" s="11" t="s">
        <v>18</v>
      </c>
      <c r="B10" s="9">
        <v>170000</v>
      </c>
      <c r="D10" s="7"/>
      <c r="E10" s="7"/>
      <c r="F10" s="7"/>
      <c r="G10" s="7"/>
    </row>
    <row r="11" spans="1:10" ht="16.5" customHeight="1" x14ac:dyDescent="0.2">
      <c r="A11" s="11" t="s">
        <v>19</v>
      </c>
      <c r="B11" s="9">
        <v>140</v>
      </c>
      <c r="D11" s="7"/>
      <c r="E11" s="7"/>
      <c r="F11" s="7"/>
      <c r="G11" s="7"/>
    </row>
    <row r="12" spans="1:10" ht="16.5" customHeight="1" x14ac:dyDescent="0.2">
      <c r="A12" s="11" t="s">
        <v>20</v>
      </c>
      <c r="B12" s="9">
        <v>120</v>
      </c>
      <c r="D12" s="7"/>
      <c r="E12" s="7"/>
      <c r="F12" s="7"/>
      <c r="G12" s="7"/>
    </row>
    <row r="13" spans="1:10" ht="16" x14ac:dyDescent="0.2">
      <c r="A13" s="8" t="s">
        <v>21</v>
      </c>
      <c r="B13" s="9">
        <v>247</v>
      </c>
      <c r="D13" s="7"/>
      <c r="E13" s="7"/>
      <c r="F13" s="7"/>
      <c r="G13" s="7"/>
    </row>
    <row r="14" spans="1:10" ht="16" x14ac:dyDescent="0.2">
      <c r="A14" s="8" t="s">
        <v>22</v>
      </c>
      <c r="B14" s="9">
        <v>6.67</v>
      </c>
      <c r="D14" s="7"/>
      <c r="E14" s="7"/>
      <c r="F14" s="7"/>
      <c r="G14" s="7"/>
    </row>
    <row r="15" spans="1:10" x14ac:dyDescent="0.2">
      <c r="A15" s="11" t="s">
        <v>23</v>
      </c>
      <c r="B15" s="11">
        <v>10</v>
      </c>
    </row>
    <row r="17" spans="1:9" x14ac:dyDescent="0.2">
      <c r="A17" s="13" t="s">
        <v>24</v>
      </c>
      <c r="B17" s="14">
        <f>B18/3600</f>
        <v>15.674166666666666</v>
      </c>
    </row>
    <row r="18" spans="1:9" x14ac:dyDescent="0.2">
      <c r="A18" s="13" t="s">
        <v>25</v>
      </c>
      <c r="B18" s="14">
        <f>B8*1.5/4</f>
        <v>56427</v>
      </c>
    </row>
    <row r="19" spans="1:9" x14ac:dyDescent="0.2">
      <c r="A19" s="13" t="s">
        <v>26</v>
      </c>
      <c r="B19" s="14">
        <v>0.02</v>
      </c>
      <c r="I19">
        <v>100</v>
      </c>
    </row>
    <row r="20" spans="1:9" ht="16" x14ac:dyDescent="0.2">
      <c r="A20" s="15" t="s">
        <v>27</v>
      </c>
      <c r="B20" s="14">
        <f>B6+C6+D6+E6+F6+G6+B17+B19</f>
        <v>100.19416666666666</v>
      </c>
      <c r="G20" t="s">
        <v>28</v>
      </c>
      <c r="H20" s="1" t="s">
        <v>29</v>
      </c>
    </row>
    <row r="21" spans="1:9" x14ac:dyDescent="0.2">
      <c r="A21" s="13" t="s">
        <v>30</v>
      </c>
      <c r="B21" s="14">
        <f>B9/(22.8*8)</f>
        <v>438.59649122807014</v>
      </c>
      <c r="F21" t="s">
        <v>31</v>
      </c>
      <c r="G21" s="1">
        <f>B22/B36*I19</f>
        <v>18.908486200575425</v>
      </c>
      <c r="H21" s="1">
        <f>B22/B22*I19</f>
        <v>100</v>
      </c>
    </row>
    <row r="22" spans="1:9" x14ac:dyDescent="0.2">
      <c r="A22" s="13" t="s">
        <v>31</v>
      </c>
      <c r="B22" s="14">
        <f>B21*B20</f>
        <v>43944.809941520463</v>
      </c>
      <c r="F22" t="s">
        <v>32</v>
      </c>
      <c r="G22" s="1">
        <f>B23/B36*I19</f>
        <v>15.126788960460342</v>
      </c>
      <c r="H22" s="1">
        <f>B23/B22*I19</f>
        <v>80</v>
      </c>
    </row>
    <row r="23" spans="1:9" x14ac:dyDescent="0.2">
      <c r="A23" s="13" t="s">
        <v>32</v>
      </c>
      <c r="B23" s="14">
        <f>B22*0.8</f>
        <v>35155.847953216369</v>
      </c>
      <c r="F23" t="s">
        <v>33</v>
      </c>
      <c r="G23" s="1">
        <f>B25/B36*I19</f>
        <v>10.2786530986328</v>
      </c>
      <c r="H23" s="1">
        <f>B25/B22*I19</f>
        <v>54.359999999999985</v>
      </c>
    </row>
    <row r="24" spans="1:9" x14ac:dyDescent="0.2">
      <c r="A24" s="13" t="s">
        <v>34</v>
      </c>
      <c r="B24" s="14">
        <f>B22+B23</f>
        <v>79100.657894736825</v>
      </c>
      <c r="F24" t="s">
        <v>35</v>
      </c>
      <c r="G24" s="1">
        <f>B29/B36*I19</f>
        <v>0.92724307329744882</v>
      </c>
      <c r="H24" s="1">
        <f>B29/B22*I19</f>
        <v>4.9038461538461542</v>
      </c>
    </row>
    <row r="25" spans="1:9" x14ac:dyDescent="0.2">
      <c r="A25" s="13" t="s">
        <v>33</v>
      </c>
      <c r="B25" s="14">
        <f>B24*0.302</f>
        <v>23888.398684210519</v>
      </c>
      <c r="F25" t="s">
        <v>36</v>
      </c>
      <c r="G25" s="1">
        <f>B30/B36*I19</f>
        <v>0.28755269474387085</v>
      </c>
      <c r="H25" s="1">
        <f>B30/B22*I19</f>
        <v>1.5207599999999999</v>
      </c>
    </row>
    <row r="26" spans="1:9" x14ac:dyDescent="0.2">
      <c r="A26" s="13" t="s">
        <v>37</v>
      </c>
      <c r="B26" s="14">
        <f>B10/4</f>
        <v>42500</v>
      </c>
      <c r="G26" s="1"/>
    </row>
    <row r="27" spans="1:9" x14ac:dyDescent="0.2">
      <c r="A27" s="13" t="s">
        <v>38</v>
      </c>
      <c r="B27" s="14">
        <f>B26/B13</f>
        <v>172.06477732793522</v>
      </c>
      <c r="F27" t="s">
        <v>39</v>
      </c>
      <c r="G27" s="1">
        <f>B31/B36*I19</f>
        <v>26.471880680805594</v>
      </c>
      <c r="H27" s="1">
        <f>B31/B22*I19</f>
        <v>140</v>
      </c>
    </row>
    <row r="28" spans="1:9" x14ac:dyDescent="0.2">
      <c r="A28" s="13" t="s">
        <v>40</v>
      </c>
      <c r="B28" s="14">
        <f>B27/8</f>
        <v>21.508097165991902</v>
      </c>
      <c r="F28" t="s">
        <v>41</v>
      </c>
      <c r="G28" s="1">
        <f>B33/B36*I19</f>
        <v>72.000604708515468</v>
      </c>
      <c r="H28" s="1">
        <f>B33/B22*I19</f>
        <v>380.78460615384608</v>
      </c>
    </row>
    <row r="29" spans="1:9" x14ac:dyDescent="0.2">
      <c r="A29" s="13" t="s">
        <v>35</v>
      </c>
      <c r="B29" s="14">
        <f>B28*B20</f>
        <v>2154.9858721322535</v>
      </c>
      <c r="F29" t="s">
        <v>42</v>
      </c>
      <c r="G29" s="1">
        <f>B32/B36*I19</f>
        <v>18.908486200575428</v>
      </c>
      <c r="H29" s="1">
        <f>B32/B22*I19</f>
        <v>100.00000000000003</v>
      </c>
    </row>
    <row r="30" spans="1:9" x14ac:dyDescent="0.2">
      <c r="A30" s="13" t="s">
        <v>36</v>
      </c>
      <c r="B30" s="14">
        <f>B20*B14</f>
        <v>668.29509166666662</v>
      </c>
      <c r="F30" t="s">
        <v>43</v>
      </c>
      <c r="G30" s="1">
        <f>B34/B36*I19</f>
        <v>90.909090909090907</v>
      </c>
      <c r="H30" s="1">
        <f>B34/B22*I19</f>
        <v>480.78460615384608</v>
      </c>
    </row>
    <row r="31" spans="1:9" x14ac:dyDescent="0.2">
      <c r="A31" s="13" t="s">
        <v>39</v>
      </c>
      <c r="B31" s="14">
        <f>B22*B11/100</f>
        <v>61522.733918128644</v>
      </c>
      <c r="F31" t="s">
        <v>44</v>
      </c>
      <c r="G31" s="1">
        <f>B35/B36*I19</f>
        <v>9.0909090909090917</v>
      </c>
      <c r="H31" s="1">
        <f>B35/B22*I19</f>
        <v>48.078460615384614</v>
      </c>
    </row>
    <row r="32" spans="1:9" x14ac:dyDescent="0.2">
      <c r="A32" s="13" t="s">
        <v>42</v>
      </c>
      <c r="B32" s="14">
        <f>B22*100/100</f>
        <v>43944.809941520471</v>
      </c>
      <c r="F32" t="s">
        <v>45</v>
      </c>
      <c r="G32" s="1">
        <f>B36/B36*I19</f>
        <v>100</v>
      </c>
      <c r="H32" s="1">
        <f>B36/B22*I19</f>
        <v>528.86306676923084</v>
      </c>
    </row>
    <row r="33" spans="1:2" x14ac:dyDescent="0.2">
      <c r="A33" s="13" t="s">
        <v>46</v>
      </c>
      <c r="B33" s="14">
        <f>B22+B23+B25+B29+B30+B31</f>
        <v>167335.0714608749</v>
      </c>
    </row>
    <row r="34" spans="1:2" x14ac:dyDescent="0.2">
      <c r="A34" s="13" t="s">
        <v>47</v>
      </c>
      <c r="B34" s="14">
        <f>B33+B32</f>
        <v>211279.88140239537</v>
      </c>
    </row>
    <row r="35" spans="1:2" x14ac:dyDescent="0.2">
      <c r="A35" s="13" t="s">
        <v>44</v>
      </c>
      <c r="B35" s="14">
        <f>B34*B15/100</f>
        <v>21127.98814023954</v>
      </c>
    </row>
    <row r="36" spans="1:2" x14ac:dyDescent="0.2">
      <c r="A36" s="13" t="s">
        <v>48</v>
      </c>
      <c r="B36" s="14">
        <f>B34+B35</f>
        <v>232407.86954263493</v>
      </c>
    </row>
  </sheetData>
  <mergeCells count="1">
    <mergeCell ref="B2:G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80" zoomScaleNormal="180" workbookViewId="0"/>
  </sheetViews>
  <sheetFormatPr baseColWidth="10" defaultColWidth="8.6640625" defaultRowHeight="15" x14ac:dyDescent="0.2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80" zoomScaleNormal="180" workbookViewId="0"/>
  </sheetViews>
  <sheetFormatPr baseColWidth="10" defaultColWidth="8.6640625" defaultRowHeight="15" x14ac:dyDescent="0.2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6</cp:revision>
  <dcterms:created xsi:type="dcterms:W3CDTF">2022-05-17T18:24:27Z</dcterms:created>
  <dcterms:modified xsi:type="dcterms:W3CDTF">2023-06-16T07:51:56Z</dcterms:modified>
  <dc:language>ru-RU</dc:language>
</cp:coreProperties>
</file>