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icio" sheetId="1" r:id="rId3"/>
    <sheet state="visible" name="1.Datos generales" sheetId="2" r:id="rId4"/>
    <sheet state="visible" name="2.Páginas de la muestra" sheetId="3" r:id="rId5"/>
    <sheet state="visible" name="3. Evaluación Nivel A" sheetId="4" r:id="rId6"/>
    <sheet state="visible" name="3.1 Gráficas y estadísticas A" sheetId="5" r:id="rId7"/>
    <sheet state="visible" name="4. Evaluación Nivel AA" sheetId="6" r:id="rId8"/>
    <sheet state="visible" name="4.1 Gráficas y estadísticas AA" sheetId="7" r:id="rId9"/>
    <sheet state="visible" name="5. Resultados x criterio" sheetId="8" r:id="rId10"/>
    <sheet state="visible" name="6. Resultados x principio" sheetId="9" r:id="rId11"/>
    <sheet state="visible" name="7. Resultado x página" sheetId="10" r:id="rId12"/>
    <sheet state="visible" name="8. WCAG 2.0 vs WCAG 2.1" sheetId="11" r:id="rId13"/>
    <sheet state="hidden" name="Hoja4" sheetId="12" r:id="rId14"/>
  </sheets>
  <definedNames>
    <definedName name="muestra">Hoja4!$H$13:$H$27</definedName>
    <definedName localSheetId="10" name="Cumple">Hoja4!$A$5:$A$7</definedName>
    <definedName name="nivel">Hoja4!$E$13:$E$14</definedName>
    <definedName name="Cumple">Hoja4!$A$5:$A$7</definedName>
    <definedName localSheetId="8" name="Cumple">Hoja4!$A$5:$A$7</definedName>
    <definedName localSheetId="9" name="Cumple">Hoja4!$A$5:$A$7</definedName>
  </definedNames>
  <calcPr/>
</workbook>
</file>

<file path=xl/sharedStrings.xml><?xml version="1.0" encoding="utf-8"?>
<sst xmlns="http://schemas.openxmlformats.org/spreadsheetml/2006/main" count="1249" uniqueCount="607">
  <si>
    <t>Audit Tool WCAG 2.1</t>
  </si>
  <si>
    <t>1. Datos generales</t>
  </si>
  <si>
    <t>Cliente</t>
  </si>
  <si>
    <t>2. Páginas de la muestra</t>
  </si>
  <si>
    <t>Nº páginas de la muestra</t>
  </si>
  <si>
    <t>Nombre del sitio</t>
  </si>
  <si>
    <t>Por ejemplo: web Usable y accesible</t>
  </si>
  <si>
    <t>Alcance de la evaluación</t>
  </si>
  <si>
    <t>Definición no ambigua que determine para cada página si está o no dentro del alcance de la evaluación. Por ejemplo: todo el contenido de la web "Usable y accesible" bajo el dominio http://www.usableyaccesible.com</t>
  </si>
  <si>
    <t xml:space="preserve">Periodo de revisión </t>
  </si>
  <si>
    <t xml:space="preserve">desde  hasta  </t>
  </si>
  <si>
    <t>Evaluador</t>
  </si>
  <si>
    <t>Nivel evaluado</t>
  </si>
  <si>
    <t>Autor:</t>
  </si>
  <si>
    <t>AA</t>
  </si>
  <si>
    <t xml:space="preserve"> Indica el número de páginas de la muestra para que se generen las gráficas</t>
  </si>
  <si>
    <t>Olga Carreras Montoto</t>
  </si>
  <si>
    <t>Es importante que selecciones el nivel de evaluación</t>
  </si>
  <si>
    <t>Soporte de accesibilidad</t>
  </si>
  <si>
    <t>Navegadores y productos de apoyo que deben ser soportados</t>
  </si>
  <si>
    <t>Tecnologías compatibles con la accesibilidad</t>
  </si>
  <si>
    <t>Página</t>
  </si>
  <si>
    <t>Tecnologías compatibles con la accesibilidad de las que depende el sitio. Por ejemplo HTML5, CSS, DOM. Más información: http://www.usableyaccesible.com/recurso_glosario.php#compatible_accesibilidad</t>
  </si>
  <si>
    <t xml:space="preserve">Ayuda: </t>
  </si>
  <si>
    <t>Alias</t>
  </si>
  <si>
    <t>Esta excel tiene 8 hojas, consulta la "Ayuda" para saber rellenarlas e interpretarlas correctamente</t>
  </si>
  <si>
    <t>URL</t>
  </si>
  <si>
    <t>¿Página de control?</t>
  </si>
  <si>
    <t>Sinpromi</t>
  </si>
  <si>
    <t>Contacto:</t>
  </si>
  <si>
    <t xml:space="preserve">Consigue tu copia desprotegida para personalizar las gráficas (carreras.olga@gmail.com) </t>
  </si>
  <si>
    <t>https://sinpromi.es/</t>
  </si>
  <si>
    <t>No</t>
  </si>
  <si>
    <t>Once</t>
  </si>
  <si>
    <t>https://www.once.es/</t>
  </si>
  <si>
    <t>Versión:</t>
  </si>
  <si>
    <t>4.0 (2018)</t>
  </si>
  <si>
    <t>Copyright:</t>
  </si>
  <si>
    <t>Prohibido su uso comercial y su distribución sin permiso del autor</t>
  </si>
  <si>
    <t>https://olgacarreras.blogspot.com/2018/06/audit-tool-wcag-21.html</t>
  </si>
  <si>
    <t>ESIT ULL</t>
  </si>
  <si>
    <t>https://www.ull.es/centros/escuela-superior-de-ingenieria-y-tecnologia/</t>
  </si>
  <si>
    <t>Alias4</t>
  </si>
  <si>
    <t>Alias5</t>
  </si>
  <si>
    <t>Alias6</t>
  </si>
  <si>
    <t>Alias7</t>
  </si>
  <si>
    <t>Alias8</t>
  </si>
  <si>
    <t>Alias9</t>
  </si>
  <si>
    <t>Prohibido su uso comercial y su distribución sin permiso del autor.</t>
  </si>
  <si>
    <t>Alias10</t>
  </si>
  <si>
    <t>Alias11</t>
  </si>
  <si>
    <t>Alias12</t>
  </si>
  <si>
    <t>Alias13</t>
  </si>
  <si>
    <t>Alias14</t>
  </si>
  <si>
    <t>Sí</t>
  </si>
  <si>
    <t xml:space="preserve">Se seleccionan páginas al azar como muestra de control. En una muestra de 15 páginas se incluirán 2 al azar. Más información: http://olgacarreras.blogspot.com.es/2012/04/metodologia-de-evaluacion-de.html </t>
  </si>
  <si>
    <t>Alias15</t>
  </si>
  <si>
    <t>* Se recomienda un alias corto ("Home", "Productos", etc.)</t>
  </si>
  <si>
    <r>
      <rPr>
        <rFont val="Calibri"/>
        <b/>
        <color rgb="FF000000"/>
        <sz val="11.0"/>
      </rPr>
      <t xml:space="preserve">Autor: </t>
    </r>
    <r>
      <rPr>
        <rFont val="Calibri"/>
        <color rgb="FF000000"/>
        <sz val="11.0"/>
      </rPr>
      <t>Olga Carreras (Usable y accesible)</t>
    </r>
  </si>
  <si>
    <t>3. Evaluación de los criterios de conformidad de nivel A</t>
  </si>
  <si>
    <t>1.1.1 Contenido no textual</t>
  </si>
  <si>
    <t>¿Cumple?</t>
  </si>
  <si>
    <t>Ayuda 1.1.1</t>
  </si>
  <si>
    <t>Todo contenido no textual que se presenta al usuario tiene una alternativa textual que cumple el mismo propósito, excepto en las situaciones enumeradas a continuación…
https://www.w3.org/WAI/WCAG21/Understanding/non-text-content.html</t>
  </si>
  <si>
    <t>Todas las imágenes, botones de imagen de los formularios y las zonas activas de los mapas de imagen, tendrán un texto alternativo adecuado.</t>
  </si>
  <si>
    <t>Las imágenes que no transmitan información, sean decorativas o con el contenido ya presente como texto, se ofrecerán con el texto alternativo vacío (alt="") o aplicadas como fondos de imagen CSS. Todas las imágenes enlazadas contarán con un texto descriptivo alternativo.</t>
  </si>
  <si>
    <t>El contenido equivalente alternativo para las imágenes complejas se ofrecerá aparte (en la misma página, enlazada o referenciada mediante longdesc).</t>
  </si>
  <si>
    <t>Los botones de los formularios tendrán nombres descriptivos.</t>
  </si>
  <si>
    <t>Los elementos de los formularios tendrán etiquetas textuales (label) asociadas o, si éstas no pueden utilizarse, un título (title) descriptivo.</t>
  </si>
  <si>
    <t>Los elementos multimedia incrustados se identificarán mediante textos accesibles.</t>
  </si>
  <si>
    <t>Los marcos (frames) tendrán un título apropiado.</t>
  </si>
  <si>
    <t>Captcha: se proporcionan alternativas textuales que identifican el propósito del contenido no textual y se proporcionan formas alternativas de CAPTCHA con modos de salida para distintos tipos de percepciones sensoriales.</t>
  </si>
  <si>
    <t>Recurso de interés:</t>
  </si>
  <si>
    <t xml:space="preserve">Textos alternativos, imágenes accesibles. Herramientas de ayuda: mapa de decisión y wizard online </t>
  </si>
  <si>
    <t>Muestra completa</t>
  </si>
  <si>
    <t>Resumen 1.1.1</t>
  </si>
  <si>
    <t>Nº sí cumplen:</t>
  </si>
  <si>
    <t>Nº no cumplen:</t>
  </si>
  <si>
    <r>
      <rPr>
        <rFont val="Calibri"/>
        <b/>
        <color rgb="FF000000"/>
        <sz val="11.0"/>
      </rPr>
      <t xml:space="preserve">Autor: </t>
    </r>
    <r>
      <rPr>
        <rFont val="Calibri"/>
        <color rgb="FF000000"/>
        <sz val="11.0"/>
      </rPr>
      <t>Olga Carreras (Usable y accesible)</t>
    </r>
  </si>
  <si>
    <t>Nº no se aplica:</t>
  </si>
  <si>
    <t>4. Evaluación de los criterios de conformidad de nivel AA</t>
  </si>
  <si>
    <t xml:space="preserve">1.2.4 Subtítulos (en directo). </t>
  </si>
  <si>
    <t>Ayuda 1.2.4</t>
  </si>
  <si>
    <t xml:space="preserve"> 1.2.1 Sólo audio y sólo vídeo (grabado) </t>
  </si>
  <si>
    <t>Se proporcionan subtítulos para todo el contenido de audio en directo de los multimedia sincronizados.
https://www.w3.org/WAI/WCAG21/Understanding/captions-live.html</t>
  </si>
  <si>
    <t>Ayuda 1.2.1</t>
  </si>
  <si>
    <t>Para contenido sólo audio grabado y contenido sólo vídeo grabado, se cumple lo siguiente, excepto cuando el audio o el vídeo es un contenido multimedia alternativo al texto y está claramente identificado como tal
https://www.w3.org/WAI/WCAG21/Understanding/audio-only-and-video-only-prerecorded</t>
  </si>
  <si>
    <t>No se aplica</t>
  </si>
  <si>
    <t>Se ofrecerán subtítulos sincronizados con el audio para todo el contenido multimedia ofrecido en directo (emisiones sólo audio, videoconferencias, etc.)</t>
  </si>
  <si>
    <t>Se ofrecerá una transcripción descriptiva (incluyendo todas las pistas e indicadores visuales y auditivos) para el audio grabado (no en directo) basado en web (podcast de audio, archivos MP3, etc.)</t>
  </si>
  <si>
    <t>Se ofrecerá una descripción auditiva o textual para los vídeos grabados (no en directo) sin audio basados en web (por ejemplo, vídeos que no incluyen pistas de audio)</t>
  </si>
  <si>
    <t>Tabla resumen de los requisitos de accesibilidad para los medios tempodependientes según las WCAG 2.0</t>
  </si>
  <si>
    <t>Resumen 1.2.4</t>
  </si>
  <si>
    <t>Nº sí cumplen</t>
  </si>
  <si>
    <t>Nº no cumplen</t>
  </si>
  <si>
    <t>Nº no se aplican</t>
  </si>
  <si>
    <t>1.2.5 Audiodescripción (grabado).</t>
  </si>
  <si>
    <t>Ayuda 1.2.5</t>
  </si>
  <si>
    <t xml:space="preserve"> Se proporciona una audiodescripción para todo el contenido de vídeo grabado dentro de contenido multimedia sincronizado.
https://www.w3.org/WAI/WCAG21/Understanding/audio-description-prerecorded</t>
  </si>
  <si>
    <t>Resumen 1.2.1</t>
  </si>
  <si>
    <t>Se ofrecerán audiodescripciones para todo el contenido de vídeo. Nota: sólo será necesario si el vídeo transmite contenido visual que no está disponible por defecto en la pista de audio.</t>
  </si>
  <si>
    <t>Nº no se aplican:</t>
  </si>
  <si>
    <t xml:space="preserve">1.2.2 Subtítulos (grabados) </t>
  </si>
  <si>
    <t>Ayuda 1.2.2</t>
  </si>
  <si>
    <t xml:space="preserve">Se proporcionan subtítulos para el contenido de audio grabado dentro de contenido multimedia sincronizado, excepto cuando la presentación es un contenido multimedia alternativo al texto y está claramente identificado como tal.
https://www.w3.org/WAI/WCAG21/Understanding/captions-prerecorded
</t>
  </si>
  <si>
    <t>Se ofrecerán subtítulos para los vídeos grabados (no en directo) basados en web (vídeos de YouTube, etc.)</t>
  </si>
  <si>
    <t>Resumen 1.2.5</t>
  </si>
  <si>
    <t>1.3.4 Orientación de la pantalla (Nueva WCAG 2.1)</t>
  </si>
  <si>
    <t>Ayuda 1.3.4</t>
  </si>
  <si>
    <t>El contenido no obliga a poder ser visto y manejado en una única orientación de la pantalla, como en formato vertical o apaisado, a no ser que sea esencial.
https://www.w3.org/WAI/WCAG21/Understanding/orientation.html</t>
  </si>
  <si>
    <t>Los sitios y aplicaciones web deben admitir orientación vertical y horizontal, asegurándose de que el contenido y la funcionalidad estén disponibles en cada orientación, si bien se permite que el orden del contenido y la funcionalidad tengan diferencias.</t>
  </si>
  <si>
    <t>Ejemplos de excepciones podrían ser una aplicación de piano, de realidad virtual, las diapositivas de una presentación o un cheque bancario. En estos casos, se debe avisar al usuario de que es obligatoria una orientación concreta.</t>
  </si>
  <si>
    <t>Resumen 1.2.2</t>
  </si>
  <si>
    <t xml:space="preserve">1.2.3 Audiodescripción o Medio Alternativo (grabado) </t>
  </si>
  <si>
    <t>Ayuda 1.2.3</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</si>
  <si>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
https://www.w3.org/WAI/WCAG21/Understanding/audio-description-or-media-alternative-prerecorded</t>
  </si>
  <si>
    <t>Se ofrecerá una transcripción o audiodescripción de los vídeos basados en web grabados (no en directo)</t>
  </si>
  <si>
    <t>Resumen 1.3.4</t>
  </si>
  <si>
    <t>Resumen 1.2.3</t>
  </si>
  <si>
    <t>1.3.5 Identificación del propósito del campo (Nueva WCAG 2.1)</t>
  </si>
  <si>
    <t xml:space="preserve">1.3.1 Información y relaciones </t>
  </si>
  <si>
    <t>Ayuda 1.3.5</t>
  </si>
  <si>
    <t>Ayuda 1.3.1</t>
  </si>
  <si>
    <t>El propósito del cada campo que recoge información del usuario puede ser determinado por software cuando:
• el campo tiene un propósito identificado y concreto; y 
• el campo está implementado usando tecnologías que permiten identificar su significado esperado en un formulario.
https://www.w3.org/WAI/WCAG21/Understanding/identify-input-purpose.html</t>
  </si>
  <si>
    <t>La información, estructura y relaciones comunicadas a través de la presentación pueden ser determinadas por software o están disponibles como texto
https://www.w3.org/WAI/WCAG21/Understanding/info-and-relationships</t>
  </si>
  <si>
    <t>El marcado semántico se usará para designar los encabezados (&lt;h1&gt;), listas (&lt;ul&gt;, &lt;ol&gt;, and &lt;dl&gt;), texto especial o enfatizado (&lt;strong&gt;, &lt;code&gt;, &lt;abbr&gt;, &lt;blockquote&gt;, por ejemplo), etc. El marcado semántico deberá usarse apropiadamente.</t>
  </si>
  <si>
    <t>Tiene que ser uno de los listados en el apartado "7. Input Purposes for User Interface Components" ("name", "country", "postal-code", etc.). La lista está basada en la de HTML 5.2 Autofill field section.</t>
  </si>
  <si>
    <t>Las tablas se usarán para marcar los datos tabulados. Las celdas de datos (&lt;td&gt;) se asociarán con sus encabezados (&lt;th&gt;) donde sea necesario. Los títulos de las tablas (caption) y sus resúmenes (summary) se usarán de forma apropiada.</t>
  </si>
  <si>
    <t>Las etiquetas (label) textuales se asociarán con sus campos (input) correspondientes en los formularios. Los elementos de los formularios que estén relacionados se agruparán mediante fieldset/legend.</t>
  </si>
  <si>
    <t>Recurso de interés (HTML 5.2 Autofill field section):</t>
  </si>
  <si>
    <t>https://www.w3.org/TR/html52/sec-forms.html#sec-autofill</t>
  </si>
  <si>
    <t>Resumen 1.3.1</t>
  </si>
  <si>
    <t xml:space="preserve">1.3.2 Secuencia significativa. </t>
  </si>
  <si>
    <t>Ayuda 1.3.2</t>
  </si>
  <si>
    <t>Cuando la secuencia en que se presenta el contenido afecta a su significado, se puede determinar por software la secuencia correcta de lectura
https://www.w3.org/WAI/WCAG21/Understanding/meaningful-sequence</t>
  </si>
  <si>
    <t>Resumen 1.3.5</t>
  </si>
  <si>
    <t>El orden de navegación y lectura (determinado por el orden en el código fuente) será lógico.</t>
  </si>
  <si>
    <t>1.4.3 Contraste (mínimo).</t>
  </si>
  <si>
    <t>Ayuda 1.4.3</t>
  </si>
  <si>
    <t>La presentación visual de texto e imágenes de texto tiene una relación de contraste de, al menos, 4.5:1, excepto en los siguientes casos…
https://www.w3.org/WAI/WCAG21/Understanding/contrast-minimum</t>
  </si>
  <si>
    <t>El texto o las imágenes de texto deben tener una relación de contraste de al menos 4.5:1, excepto en los siguientes casos:</t>
  </si>
  <si>
    <t>* Excepto en los textos grandes (de más de 18 puntos o 14 puntos en negrita), incluidas las imágenes de texto, donde la relación de contraste debe ser de al menos 3:1.</t>
  </si>
  <si>
    <t>* Excepto en los textos, o las imágenes de texto, que forman parte de un componente de la interfaz de usuario inactivo, que son meramente decorativos o que no son visibles, que no tienen un requisito mínimo de contraste.</t>
  </si>
  <si>
    <t>* Excepto en los textos que forman parte de un logotipo o de una marca comercial, que no tiene un requisito mínimo de contraste.</t>
  </si>
  <si>
    <t>Herramientas Colour Contrast Analyser:</t>
  </si>
  <si>
    <t>https://developer.paciellogroup.com/resources/contrastanalyser/</t>
  </si>
  <si>
    <t>Resumen 1.3.2</t>
  </si>
  <si>
    <t xml:space="preserve">1.3.3 Características sensoriales. </t>
  </si>
  <si>
    <t>Ayuda 1.3.3</t>
  </si>
  <si>
    <t>Las instrucciones proporcionadas para entender y operar el contenido no dependen exclusivamente en las características sensoriales de los componentes como su forma, color, tamaño, ubicación visual, orientación o sonido.
https://www.w3.org/WAI/WCAG21/Understanding/sensory-characteristics</t>
  </si>
  <si>
    <t>Las instrucciones no dependerán de la forma, tamaño o ubicación visual (por ejemplo, "Haga clic en el icono cuadrado para continuar" o "Las instrucciones están en la columna de la derecha").</t>
  </si>
  <si>
    <t>Las instrucciones no dependerán del sonido (por ejemplo, "Un sonido beep le indica que puede continuar").</t>
  </si>
  <si>
    <t>Resumen 1.4.3</t>
  </si>
  <si>
    <t xml:space="preserve">1.4.4 Cambio de tamaño del texto. </t>
  </si>
  <si>
    <t>Ayuda 1.4.4</t>
  </si>
  <si>
    <t>A excepción de los subtítulos y las imágenes de texto, todo el texto puede ser ajustado sin ayudas técnicas hasta un 200 por ciento sin que se pierdan el contenido o la funcionalidad.
https://www.w3.org/WAI/WCAG21/Understanding/resize-text</t>
  </si>
  <si>
    <t>Resumen 1.3.3</t>
  </si>
  <si>
    <t>La página deberá ser legible y funcional cuando se doble el tamaño del texto.</t>
  </si>
  <si>
    <t>O se permite mediante la definición de tamaño relativos (em, %) o se ofrece una herramienta A+ A-</t>
  </si>
  <si>
    <t xml:space="preserve">1.4.1 Uso del color. </t>
  </si>
  <si>
    <t>Ayuda 1.4.1</t>
  </si>
  <si>
    <t>El color no se usa como único medio visual para transmitir la información, indicar una acción, solicitar una respuesta o distinguir un elemento visual. 
https://www.w3.org/WAI/WCAG21/Understanding/use-of-color</t>
  </si>
  <si>
    <t>No use el color como el único método para transmitir la información o distinguir elementos visuales.</t>
  </si>
  <si>
    <t>Los enlaces deben distinguirse de los elementos y texto que les rodean. Si utiliza el color para diferenciar los enlaces, use una forma adicional para distinguirlos (por ejemplo, subrayarlos).</t>
  </si>
  <si>
    <t>Resumen 1.4.4</t>
  </si>
  <si>
    <t>1.4.5 Imágenes de texto</t>
  </si>
  <si>
    <t>Ayuda 1.4.5</t>
  </si>
  <si>
    <t>Resumen 1.4.1</t>
  </si>
  <si>
    <t>Si con las tecnologías que se están utilizando se puede conseguir la presentación visual deseada, se utiliza texto para transmitir la información en vez de imágenes de texto, excepto en los siguientes casos:
• Configurable: La imagen de texto es visualmente configurable según los requisitos del usuario.
• Esencial: Una forma particular de presentación del texto resulta esencial para la información que se transmite.
Nota: Los logotipos (textos que son parte de un logo o de un nombre de marca) se consideran esenciales.
https://www.w3.org/WAI/WCAG21/Understanding/images-of-text</t>
  </si>
  <si>
    <t xml:space="preserve">1.4.2 Control del audio. </t>
  </si>
  <si>
    <t>Si la misma representación visual puede realizarse usando sólo texto, no deben usarse imágenes para representar ese texto.</t>
  </si>
  <si>
    <t>Ayuda 1.4.2</t>
  </si>
  <si>
    <t>Si el audio de una página web suena automáticamente durante más de 3 segundos, se proporciona ya sea un mecanismo para pausar o detener el audio, o un mecanismo para controlar el volumen del sonido que es independiente del nivel de volumen global del sistema.
https://www.w3.org/WAI/WCAG21/Understanding/audio-control</t>
  </si>
  <si>
    <t>Excepto, si la imagen es configurable según los requisitos del usuario; o si una forma particular de presentación del texto es esencial para la información que se transmite, como por ejemplo en los logotipos</t>
  </si>
  <si>
    <t>Se debe ofrecer un mecanismo para poder parar, pausar, silenciar o ajustar el volumen de cualquier sonido que se reproduzca automáticamente en la página más de tres segundos.</t>
  </si>
  <si>
    <t>Resumen 1.4.5</t>
  </si>
  <si>
    <t>Resumen 1.4.2</t>
  </si>
  <si>
    <t>1.4.10 Reajuste de elementos (Nueva WCAG 2.1)</t>
  </si>
  <si>
    <t>Ayuda 1.4.10</t>
  </si>
  <si>
    <t xml:space="preserve">2.1.1 Teclado. </t>
  </si>
  <si>
    <t>El contenido se puede presentar sin perder información o funcionalidad, y sin requerir scroll en dos dimensiones para:
• Contenido que se desplaza en vertical con una anchura equivalente a 320 píxeles CSS.
• Contenido que se desplaza en horizontal con una altura equivalente a 256 píxeles CSS.
Excepto para aquellas partes del contenido que requieren ese desplazamiento en dos dimensiones por su uso o significado.
https://www.w3.org/WAI/WCAG21/Understanding/reflow.html</t>
  </si>
  <si>
    <t>Ayuda 2.1.1</t>
  </si>
  <si>
    <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https://www.w3.org/WAI/WCAG21/Understanding/keyboard.html</t>
  </si>
  <si>
    <r>
      <rPr>
        <rFont val="Calibri"/>
        <b/>
        <color rgb="FF000000"/>
        <sz val="11.0"/>
      </rPr>
      <t xml:space="preserve">Autor: </t>
    </r>
    <r>
      <rPr>
        <rFont val="Calibri"/>
        <color rgb="FF000000"/>
        <sz val="11.0"/>
      </rPr>
      <t>Olga Carreras (Usable y accesible)</t>
    </r>
  </si>
  <si>
    <t>3.1 Resultados de la evaluación de los criterios de conformidad de nivel A</t>
  </si>
  <si>
    <t>* No se tienen en cuenta los "no se aplica"</t>
  </si>
  <si>
    <t>Datos de la muestra en su conjunto</t>
  </si>
  <si>
    <t>O la página se reajusta a la pantalla porque es Responsive o se da la opción de cambiar a un diseño que no requiera scroll para leer una línea de texto.</t>
  </si>
  <si>
    <t>Todas las funciones de la página deberán estar disponibles utilizando el teclado, excepto aquellas que de forma conocida no pueden realizarse con el teclado (por ejemplo, un dibujo a mano alzada).</t>
  </si>
  <si>
    <t>Los atajos de teclado no deben entrar en conflicto con los del navegador y/o lector de pantalla.</t>
  </si>
  <si>
    <t>320 píxeles CSS es equivalente a un viewport width inicial de 1280 píxeles CSS con un zoom de 400%. 256 píxeles CSS es equivalente a un viewport height inicial de 1024px con un zoom de 400%.</t>
  </si>
  <si>
    <t>Número de criterios A:</t>
  </si>
  <si>
    <t>Sin tener en cuenta los no aplica</t>
  </si>
  <si>
    <t>Ejemplos de contenidos que pueden requerir doble scroll son: imágenes, mapas, diagramas, vídeo, juegos, presentaciones, tablas de datos, o interfaces donde es necesario mantener las barras de herramientas a la vista mientras se manipula el contenido.</t>
  </si>
  <si>
    <t>Número de criteros A cumplidos:</t>
  </si>
  <si>
    <t>Responsive Design y accesibilidad. Buenas y malas prácticas. Errores comunes.</t>
  </si>
  <si>
    <t>% cumplimiento A</t>
  </si>
  <si>
    <t>Número de criterios A no cumplidos:</t>
  </si>
  <si>
    <t>% incumplimiento A</t>
  </si>
  <si>
    <t>Número de criterios A no aplicables:</t>
  </si>
  <si>
    <t>Resumen 2.1.1</t>
  </si>
  <si>
    <t>% no aplicables A:</t>
  </si>
  <si>
    <t>Datos por página de la muestra:</t>
  </si>
  <si>
    <t>Cumple</t>
  </si>
  <si>
    <t>% cumple</t>
  </si>
  <si>
    <t>2.1.2 Sin trampas para el foco del teclado.</t>
  </si>
  <si>
    <t>No cumple</t>
  </si>
  <si>
    <t>% no cumple</t>
  </si>
  <si>
    <t>Ayuda 2.1.2</t>
  </si>
  <si>
    <t>No aplica</t>
  </si>
  <si>
    <t>% no se aplica</t>
  </si>
  <si>
    <t>% cumple sin no se aplica</t>
  </si>
  <si>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https://www.w3.org/WAI/WCAG21/Understanding/no-keyboard-trap</t>
  </si>
  <si>
    <t>% no cumple sin no se aplica</t>
  </si>
  <si>
    <t>Resumen 1.4.10</t>
  </si>
  <si>
    <t>El foco del teclado no deberá estar bloqueado o fijado en un elemento concreto de la página. El usuario deberá poder moverse por todos los elementos navegables de la página utilizando únicamente el teclado.</t>
  </si>
  <si>
    <t>1.4.11 Contraste no textual (Nueva WCAG 2.1)</t>
  </si>
  <si>
    <t>Ayuda 1.4.11</t>
  </si>
  <si>
    <t>La presentación visual de los siguientes elementos tiene una ratio de contraste de la menos 3:1 con los colores adyacentes:
• Componentes de interfaz de usuario: información visual usada para indicar estados y límites de la interfaz de usuario.
• Objetos gráficos: partes de los gráficos necesarios para comprender el contenido, excepto cuando una presentación concreta sea esencial para la información mostrada.
https://www.w3.org/WAI/WCAG21/Understanding/non-text-contrast.html</t>
  </si>
  <si>
    <r>
      <rPr>
        <rFont val="Calibri"/>
        <color rgb="FF000000"/>
        <sz val="11.0"/>
      </rPr>
      <t xml:space="preserve">Aplica a: iconos que no van con texto; gráficos, por ejemplo, cada una de sus líneas; el borde o límites visuales de un campo de formulario o botón, siempre que no estuviera </t>
    </r>
    <r>
      <rPr>
        <rFont val="Calibri"/>
        <i/>
        <color rgb="FF000000"/>
        <sz val="11.0"/>
      </rPr>
      <t>disabled;</t>
    </r>
    <r>
      <rPr>
        <rFont val="Calibri"/>
        <color rgb="FF000000"/>
        <sz val="11.0"/>
      </rPr>
      <t xml:space="preserve"> el indicador visual del valor actual en un control deslizante; el indicador del foco
</t>
    </r>
  </si>
  <si>
    <t>Resumen 2.1.2</t>
  </si>
  <si>
    <t>2.1.4 Atajos de teclado (Nueva WCAG 2.1)</t>
  </si>
  <si>
    <t>Ayuda 2.1.4</t>
  </si>
  <si>
    <t>Si se implementa un atajo de teclado en el contenido usando una sola letra (incluidas mayúsculas y minúsculas), signo de puntuación, número o símbolo, entonces al menos una de las siguientes afirmaciones es cierta:
• Desactivar: hay un mecanismo para desactivar el atajo.
• Reasignar: hay un mecanismo para reasignar ese atajo de teclado, usando uno o más caracteres de teclado no imprimibles (Alt, Ctrl,...)
• Activo solo en el foco: el atajo de teclado de un componente de la interfaz solo está activo cuando ese componente tiene el foco.
https://www.w3.org/WAI/WCAG21/Understanding/character-key-shortcuts.html</t>
  </si>
  <si>
    <t>Si hay atajos de teclado de una sola letra, signo de puntuación, número o símbolo, los usuarios tienen que poder desactivarlos o modificarlos o reasignarlos a uno o más caracteres de teclado imprimibles (Alt, Ctrl...)</t>
  </si>
  <si>
    <t xml:space="preserve">Este criterio no se aplica a la implementación de atajos de teclado complejos (por ejemplo, Alt+F), ni al atributo accesskey (que se maneja de otra manera), ni al manejo de drop-downs </t>
  </si>
  <si>
    <t>Resumen 1.4.11</t>
  </si>
  <si>
    <t>1.4.12 Espaciado del texto (Nueva WCAG 2.1)</t>
  </si>
  <si>
    <t>Ayuda 1.4.12</t>
  </si>
  <si>
    <t>En el contenido implementado con lenguaje de marcas que soporte las siguientes propiedades, no se pierde contenido o funcionalidad ni por configurarlas, ni por no cambiar ninguna otra propiedad de estilo: 
• line height (line spacing): al menos 1.5 veces el tamaño de fuente
• espaciado debajo de los párrafos: al menos 2 veces el tamaño de fuente
• letter spacing (tracking): al menos 0.12 veces el tamaño de fuente
•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
https://www.w3.org/WAI/WCAG21/Understanding/text-spacing.html</t>
  </si>
  <si>
    <t>No uses tamaños fijos sino medidas relativas (em, %).</t>
  </si>
  <si>
    <t>Resumen 2.1.4</t>
  </si>
  <si>
    <t>2.2.1 Tiempo ajustable</t>
  </si>
  <si>
    <t>Ayuda 2.2.1</t>
  </si>
  <si>
    <t>Para cada límite de tiempo impuesto por el contenido, se cumple al menos uno de los siguientes casos: apagar (..), ajustar (...), extender (…). Excepción de tiempo real (...). Excepción por ser esencial (...). Excepción de 20 horas.
https://www.w3.org/WAI/WCAG21/Understanding/timing-adjustable</t>
  </si>
  <si>
    <t xml:space="preserve">Si una página o aplicación tiene un límite de tiempo para realizar una tarea deberá ofrecer la opción de apagar, ajustar o aumentar ese límite de tiempo. </t>
  </si>
  <si>
    <t>No es un requisito para eventos en tiempo real (por ejemplo, una subasta) donde el límite de tiempo es absolutamente necesario, o si el plazo de tiempo es de más de 20 horas.</t>
  </si>
  <si>
    <t>Resumen 1.4.12</t>
  </si>
  <si>
    <t>1.4.13 Contenido en hover o focus (Nueva WCAG 2.1)</t>
  </si>
  <si>
    <t>Resumen 2.2.1</t>
  </si>
  <si>
    <t>Ayuda 1.4.13</t>
  </si>
  <si>
    <t>Cuando un componente de la interfaz coge y luego pierde el foco, y esto genera un contenido que se hace visible y luego se oculta:
• El nuevo contenido es descartable sin mover el puntero o sin poner el foco sobre el mismo; a no ser que el contenido comunique un error de entrada de datos o no tape o no reemplace a otro contenido.
• Se puede hacer hover sobre el nuevo contenido sin que éste desaparezca.
•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
https://www.w3.org/WAI/WCAG21/Understanding/content-on-hover-or-focus.html</t>
  </si>
  <si>
    <t>2.2.2 Poner en pausa, detener, ocultar</t>
  </si>
  <si>
    <t>Ayuda 2.2.2</t>
  </si>
  <si>
    <t>Para la información que tiene movimiento, parpadeo, se desplaza o se actualiza automáticamente, se cumplen todos los casos siguientes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https://www.w3.org/WAI/WCAG21/Understanding/pause-stop-hide</t>
  </si>
  <si>
    <t>Aplica por ejemplo a menus desplegables o a tooltips personalizados.</t>
  </si>
  <si>
    <t>Todo movimiento automático, parpadeo o desplazamiento de más de 5 segundos deberá poderse pausar, parar u ocultar por el usuario. El movimiento, parpadeo, o desplazamiento podrá usarse para llamar la atención del usuario o destacar un contenido si dura menos de 5 segundos.</t>
  </si>
  <si>
    <t>El contenido actualizado automáticamente (por ejemplo, una página recargada o redireccionada automáticamente, un ticker de noticias, la actualización de un campo mediante AJAX, un aviso, etc.) deberá poder ser pausado, parado u ocultado por el usuario o el usuario deberá poder controlar manualmente los tiempos de actualización.</t>
  </si>
  <si>
    <t>Se usa el rol=tooltip y las pseudo-clases hover y focus</t>
  </si>
  <si>
    <t>Resumen 2.2.2</t>
  </si>
  <si>
    <t xml:space="preserve">2.3.1 Umbral de tres destellos o menos. </t>
  </si>
  <si>
    <t>Ayuda 2.3.1</t>
  </si>
  <si>
    <t>Las páginas web no contienen nada que destelle más de tres veces en un segundo, o el destello está por debajo del umbral de destello general y de destello rojo
https://www.w3.org/WAI/WCAG21/Understanding/three-flashes-or-below-threshold</t>
  </si>
  <si>
    <t xml:space="preserve">No deberá crear contenidos que destellen más de tres veces por segundo a menos que el parpadeo sea lo suficientemente pequeño, los destellos sean de bajo contraste y no contengan demasiado rojo. </t>
  </si>
  <si>
    <t xml:space="preserve">Puede revisarse con la herramienta: http://trace.wisc.edu/peat  </t>
  </si>
  <si>
    <t>Resumen 1.4.13</t>
  </si>
  <si>
    <t xml:space="preserve">2.4.5 Múltiples vías. </t>
  </si>
  <si>
    <t>Ayuda 2.4.5</t>
  </si>
  <si>
    <t>Se proporciona más de un camino para localizar una página web dentro de un conjunto de páginas web, excepto cuando la página es el resultado, o un paso intermedio, de un proceso.
https://www.w3.org/WAI/WCAG21/Understanding/multiple-ways.html</t>
  </si>
  <si>
    <t>Resumen 2.3.1</t>
  </si>
  <si>
    <t>Se deben ofrecer varias formas para encontrar otras páginas web en el sitio – al menos dos de las siguientes: una lista de páginas relacionadas, tabla de contenidos, mapa web, búsqueda en el sitio, o un listado de todas las páginas web.</t>
  </si>
  <si>
    <t xml:space="preserve">2.4.1 Evitar bloques: </t>
  </si>
  <si>
    <t>Ayuda 2.4.1</t>
  </si>
  <si>
    <t>Existe un mecanismo para evitar los bloques de contenido que se repiten en múltiples páginas web
https://www.w3.org/WAI/WCAG21/Understanding/bypass-blocksl</t>
  </si>
  <si>
    <t>Se puede ofrecer un enlace al comienzo para saltar al contenido o varios para saltar las diferentes zonas.</t>
  </si>
  <si>
    <t>Si una página cuenta con una estructura adecuada de encabezados o con landmark roles, puede considerarse una técnica suficiente.</t>
  </si>
  <si>
    <t>Si una página utiliza un conjunto de marcos (frameset) y los marcos (frame) están apropiadamente titulados, puede considerarse una técnica suficiente para acceder directamente a cada marco individual.</t>
  </si>
  <si>
    <t>Landmark Roles (WAI-ARIA). Navegación más accesible y semántica en 2 minutos.</t>
  </si>
  <si>
    <t>Resumen 2.4.5</t>
  </si>
  <si>
    <t>Resumen 2.4.1</t>
  </si>
  <si>
    <t xml:space="preserve">2.4.6 Encabezados y etiquetas. </t>
  </si>
  <si>
    <t>Ayuda 2.4.6</t>
  </si>
  <si>
    <t xml:space="preserve">2.4.2 Título de la página. </t>
  </si>
  <si>
    <t>Ayuda 2.4.2</t>
  </si>
  <si>
    <t>Los encabezados y etiquetas describen el tema o propósito
https://www.w3.org/WAI/WCAG21/Understanding/headings-and-labels</t>
  </si>
  <si>
    <t>Las páginas web tienen títulos que describen su temática o propósito
https://www.w3.org/WAI/WCAG21/Understanding/page-titled</t>
  </si>
  <si>
    <t>La página web deberá tener un título descriptivo e informativo de la misma.</t>
  </si>
  <si>
    <t xml:space="preserve">Los encabezados de las páginas y las etiquetas para los controles interactivos de los formularios deberán ser informativos. </t>
  </si>
  <si>
    <t>Evita duplicar los encabezados y las etiquetas de texto a menos que la estructura ofrezca una diferenciación adecuada entre ellas.</t>
  </si>
  <si>
    <t>Resumen 2.4.2</t>
  </si>
  <si>
    <t xml:space="preserve">2.4.3 Orden del foco. </t>
  </si>
  <si>
    <t>Ayuda 2.4.3</t>
  </si>
  <si>
    <t>Si se puede navegar secuencialmente por una página web y la secuencia de navegación afecta su significado o su operación, los componentes que pueden recibir el foco lo hacen en un orden que preserva su significado y operabilidad.
https://www.w3.org/WAI/WCAG21/Understanding/focus-order</t>
  </si>
  <si>
    <t>Resumen 2.4.6</t>
  </si>
  <si>
    <t>El orden de la navegación por los enlaces, elementos de los formularios, etc. deberá ser lógico e intuitivo.</t>
  </si>
  <si>
    <t xml:space="preserve">2.4.7 Visibilidad del foco. </t>
  </si>
  <si>
    <t>Ayuda 2.4.7</t>
  </si>
  <si>
    <t>Cualquier interfaz de usuario operable por teclado tiene una forma de operar en la cuál el indicador del foco del teclado resulta visible
https://www.w3.org/WAI/WCAG21/Understanding/focus-visible</t>
  </si>
  <si>
    <t>Compruebe que es visualmente evidente el elemento que tiene el foco actual del teclado (por ejemplo, si se mueve con el tabulador por la página, puede ver dónde se encuentra).</t>
  </si>
  <si>
    <t>Resumen 2.4.3</t>
  </si>
  <si>
    <t xml:space="preserve">2.4.4 Propósito de los enlaces (en su contexto). </t>
  </si>
  <si>
    <t>Ayuda 2.4.4</t>
  </si>
  <si>
    <t>El propósito de cada enlace puede ser determinado con sólo el texto del enlace o a través del texto del enlace sumado al contexto del enlace determinado por software, excepto cuando el propósito del enlace resultara ambiguo para los usuarios en general.
https://www.w3.org/WAI/WCAG21/Understanding/link-purpose-in-context</t>
  </si>
  <si>
    <t>Siempre que no sean ambiguos para los usuarios en general, los enlaces (o botones de imagen en un formulario, o zonas activas en un mapa de imagen) serán lo suficientemente descriptivos como para identificar su propósito (objetivo) directamente desde el texto enlazado o, en su caso, desde el enlace en su contexto (por ejemplo, en los párrafos que lo rodean, elementos de una lista, celdas o encabezados en una tabla, etc.).</t>
  </si>
  <si>
    <t>Los enlaces (o botones de imagen en un formulario) con el mismo destino deberían tener las mismas descripciones (ser consistentes, según criterio de éxito 3.2.4), pero los enlaces con diferentes propósitos y destinos deberían tener diferentes descripciones.</t>
  </si>
  <si>
    <t>Resumen 2.4.7</t>
  </si>
  <si>
    <t>3.1.2 Idioma de las partes</t>
  </si>
  <si>
    <t>Ayuda 3.1.2</t>
  </si>
  <si>
    <t>El idioma de cada pasaje o frase en el contenido puede ser determinado por software, excepto los nombres propios, términos técnicos, palabras en un idioma indeterminado y palabras o frases que se hayan convertido en parte natural del texto que las rodea
https://www.w3.org/WAI/WCAG21/Understanding/language-of-parts</t>
  </si>
  <si>
    <t>Si algunas secciones tienen contenidos en un idioma diferente al principal, éste deberá estar identificado utilizando el atributo lang (por ejemplo, &lt;blockquote lang="en"&gt;) cuando sea apropiado.</t>
  </si>
  <si>
    <t>Existen algunas excepciones: nombres propios, términos técnicos, palabras o frases en un lenguaje indeterminado o inventado, locuciones propias de la lengua (vernaculares) que se entienden dentro del contexto (por ejemplo, locuciones latinas en español).</t>
  </si>
  <si>
    <t>Resumen 2.4.4</t>
  </si>
  <si>
    <t>2.5.1 Gestos del puntero (Nueva WCAG 2.1)</t>
  </si>
  <si>
    <t>Ayuda 2.5.1</t>
  </si>
  <si>
    <t>Todas las funcionalidades que usen varios puntos de interacción simultáneos o se basen en un recorrido gestual, deben poder ser operados también por un único puntero sin obligar a seguir un recorrido (a menos que el uso de varios puntos o el recorrido sea totalmente esencial).
https://www.w3.org/WAI/WCAG21/Understanding/pointer-gestures.html</t>
  </si>
  <si>
    <t xml:space="preserve">Hace referencia a la interacción táctil. A no ser que sea esencial, o se puede operar con un solo toque o debes dar una alternativa para quer sea operable con un toque. </t>
  </si>
  <si>
    <t>No se aplica a las acciones que se requieren para operar el agente de usuario o el producto de apoyo.</t>
  </si>
  <si>
    <t>Resumen 3.1.2</t>
  </si>
  <si>
    <t xml:space="preserve">3.2.3 Navegación consistente. </t>
  </si>
  <si>
    <t>Ayuda 3.2.3</t>
  </si>
  <si>
    <t>Los mecanismos de navegación que se repiten en múltiples páginas web dentro de un conjunto de páginas web aparecen siempre en el mismo orden relativo cada vez que se repiten, a menos que el cambio sea provocado por el propio usuario.
https://www.w3.org/WAI/WCAG21/Understanding/consistent-navigation</t>
  </si>
  <si>
    <t>Resumen 2.5.1</t>
  </si>
  <si>
    <t>2.5.2 Cancelación del puntero (Nueva WCAG 2.1)</t>
  </si>
  <si>
    <t>Los mecanismos de navegación (menús, migas, enlaces relacionados,...) que se repiten en las páginas web deben aparecer siempre en el mismo orden relativo en las diferentes páginas del sitio.</t>
  </si>
  <si>
    <t>Ayuda 2.5.2</t>
  </si>
  <si>
    <t>En la funcionalidad que se puede operar con un "single pointer", al menos una de las siguientes afirmaciones es verdad:
• No Down-Event: el down-event del puntero no se usa para ejecutar ninguna parte de la función
• Abort or Undo: la finalización de la función está en el up-event, y hay un mecanismo disponible para abortar la función antes de completarse o deshacer la función una vez completada
• Up Reversal: el up-event invierte cualquier resultado del down-event anterior.
• Essential: completar la función en el down-event es esencial
https://www.w3.org/WAI/WCAG21/Understanding/pointer-cancellation.html</t>
  </si>
  <si>
    <t xml:space="preserve">El “mismo orden” no significa que no se puedan añadir o eliminar elementos en la secuencia de una página a otra, por ejemplo un bloque de navegación secundaria, sino que de hacerse, debemos mantener el orden relativo del resto de los elementos. </t>
  </si>
  <si>
    <t>La activación de los controles debe hacerse en el up-event.</t>
  </si>
  <si>
    <t>"Up-event" sería el "mouseup" o, en una interacción táctil, cuando se levanta el dedo al final del toque. "Down-event", al revés, es el "mousedown" o, en una interacción táctil, cuando se presiona el dedo contra la pantalla.</t>
  </si>
  <si>
    <t>Resumen 2.5.2</t>
  </si>
  <si>
    <t>2.5.3 Nombre en la etiqueta (Nueva WCAG 2.1)</t>
  </si>
  <si>
    <t>Ayuda 2.5.3</t>
  </si>
  <si>
    <t>Para los componentes de interfaz con etiquetas que incluyen texto o imágenes de texto, el nombre accesible contiene el texto que se presenta visualmente. 
https://www.w3.org/WAI/WCAG21/Understanding/label-in-name.html</t>
  </si>
  <si>
    <t>Las etiquetas visibles deben concordar con los nombres accesibles. Es una buena práctica que el texto de la etiqueta visible esté al comienzo del nombre accesible.</t>
  </si>
  <si>
    <t>El nombre accesible es el nombre de un elemento de la interfaz de usuario. El valor del nombre accesible puede derivarse de una propiedad visible (por ejemplo el texto del botón) o de una propiedad invisible (propiedades como title, aria-label...)</t>
  </si>
  <si>
    <t xml:space="preserve">Si la etiqueta visible no es igual que la etiqueta no visible (el nombre accesible) los usuarios que acceden con programas de reconocimiento de voz pueden tener problemas; también desorienta al usuario de lector de pantalla que ve la pantalla. </t>
  </si>
  <si>
    <t>Resumen 3.2.3</t>
  </si>
  <si>
    <t>3.2.4 Identificación consistente.</t>
  </si>
  <si>
    <t>Ayuda 3.2.4</t>
  </si>
  <si>
    <t xml:space="preserve"> Los componentes que tienen la misma funcionalidad dentro de un conjunto de páginas web son identificados de manera coherente
https://www.w3.org/WAI/WCAG21/Understanding/consistent-identification</t>
  </si>
  <si>
    <t>Resumen 2.5.3</t>
  </si>
  <si>
    <t>Los elementos que tienen la misma funcionalidad a través de múltiples páginas web deberán identificarse de manera consistente. Por ejemplo, un campo de búsqueda en la parte superior de la página deberá etiquetarse siempre de la misma forma.</t>
  </si>
  <si>
    <t>2.5.4 Actuación por movimiento (Nueva WCAG 2.1)</t>
  </si>
  <si>
    <t>Ayuda 2.5.4</t>
  </si>
  <si>
    <t>Las funcionalidades que se pueden manejar con el movimiento del dispositivo o del usuario pueden ser operadas por componentes de la interfaz de usuario, y la respuesta al movimiento puede ser deshabilitada para prevenir una activación accidental, excepto si: 
• Supported Interface: el movimiento se utiliza para operar la funcionalidad a través de una interfaz compatible con la accesibilidad.
• Essential: el movimiento es esencial para la función o sino se invalidaría la actividad.
https://www.w3.org/WAI/WCAG21/Understanding/motion-actuation.html</t>
  </si>
  <si>
    <t xml:space="preserve">Este criterio hace referencia a los sensores del dispositivo que detectan y responden a algún tipo de entrada del entorno físico. Por ejemplo, en un móvil o tablet, un movimiento como agitar el móvil, inclinar la tablet, etc. </t>
  </si>
  <si>
    <t>Si hay funcionalidades operadas con el movimiento del dispositivo o del usuario se proporciona una forma alternativa que no dependa del movimiento  o el usuario puede desactivar la actuación por movimiento.</t>
  </si>
  <si>
    <t>Resumen 2.5.4</t>
  </si>
  <si>
    <t>Resumen 3.2.4</t>
  </si>
  <si>
    <t>3.1.1 Idioma de la página.</t>
  </si>
  <si>
    <t xml:space="preserve">3.3.3 Sugerencias ante error. </t>
  </si>
  <si>
    <t>Ayuda 3.1.1</t>
  </si>
  <si>
    <t>Ayuda 3.3.3</t>
  </si>
  <si>
    <t>El idioma predeterminado de cada página web puede ser determinado por software
https://www.w3.org/WAI/WCAG21/Understanding/language-of-page</t>
  </si>
  <si>
    <t>Si se detecta automáticamente un error en la entrada de datos y se dispone de sugerencias para hacer la corrección, entonces se presentan las sugerencias al usuario, a menos que esto ponga en riesgo la seguridad o el propósito del contenido.
https://www.w3.org/WAI/WCAG21/Understanding/error-suggestion</t>
  </si>
  <si>
    <t>Si se detecta un error al introducir un dato (mediante la validación en el lado del cliente o en el del servidor), deberá explicar el error y proporcionar sugerencias en formato texto para solucionar el problema de forma oportuna y accesible.</t>
  </si>
  <si>
    <t>El idioma principal de la página deberá estar identificado utilizando el atributo lang de HTML (por ejemplo, &lt;HTML lang="es"&gt;).</t>
  </si>
  <si>
    <t>Identifica los campos obligatorios no rellenos con descripciones y aria-required</t>
  </si>
  <si>
    <t>Utiliza role=alertdialog para identificar la zona de mensajes de errores</t>
  </si>
  <si>
    <t>Resumen 3.1.1</t>
  </si>
  <si>
    <t>Resumen 3.3.3</t>
  </si>
  <si>
    <t>3.2.1 Al recibir el foco.</t>
  </si>
  <si>
    <t>Ayuda 3.2.1</t>
  </si>
  <si>
    <t>Cuando cualquier componente recibe el foco, no inicia ningún cambio en el contexto. 
https://www.w3.org/WAI/WCAG21/Understanding/on-focus</t>
  </si>
  <si>
    <t xml:space="preserve">3.3.4 Prevención de errores (Legales, financieros, de datos). </t>
  </si>
  <si>
    <t>Ayuda 3.3.4</t>
  </si>
  <si>
    <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
https://www.w3.org/WAI/WCAG21/Understanding/error-prevention-legal-financial-data</t>
  </si>
  <si>
    <t>Cuando un elemento reciba el foco no deberá iniciar un cambio de contexto que confunda o desoriente al usuario.</t>
  </si>
  <si>
    <t>Un cambio de contexto es un cambio importante en el contenido de una página web: abrir el gestor de correo, navegar a otra ventana o marco, mover el foco, un cambio en el orden del contenido, un cambio tan grande en la página que parezca que se haya navegado...</t>
  </si>
  <si>
    <t>Si la acción del usuario provoca un compromiso legal, una transacción económica, modifica o elimina datos en un sistema de almacenamiento de datos o envía respuestas a una prueba, estas acciones deberán ser reversibles, verificadas o confirmadas.</t>
  </si>
  <si>
    <t>No son cambios de contexto: mostrar contenido nuevo o oculto, como un acordeón de preguntas y respuestas frecuentes desplegable, un menú dinámico o un control de pestañas.... a menos que produzcan también algún otro cambio que sí sea considerado un cambio de contexto, como por ejemplo mover el foco.</t>
  </si>
  <si>
    <t>Si el formulario tiene un solo paso se entiende que ya puede ser revisado.</t>
  </si>
  <si>
    <t>Resumen 3.2.1</t>
  </si>
  <si>
    <t>3.2.2 Al recibir entradas.</t>
  </si>
  <si>
    <t>Ayuda 3.2.2</t>
  </si>
  <si>
    <t>El cambio de estado en cualquier componente de la interfaz de usuario no provoca automáticamente un cambio en el contexto a menos que el usuario haya sido advertido de ese comportamiento antes de usar el componente
https://www.w3.org/WAI/WCAG21/Understanding/on-input</t>
  </si>
  <si>
    <t>Resumen 3.3.4</t>
  </si>
  <si>
    <t>El cambio de estado o valor de un campo de formulario no puede provocar un cambio de contexto a menos que se advierta antes al usuario.</t>
  </si>
  <si>
    <t>4.1.3 Mensajes de estado  (Nueva WCAG 2.1)</t>
  </si>
  <si>
    <t>Ayuda 4.1.3</t>
  </si>
  <si>
    <t>En el contenido implementado en lenguajes de marcas, los mensajes de estado pueden ser determinados por software a través de su rol o propiedades, de tal modo que puedan ser presentados al usuario de productos de apoyo sin recibir el foco.
https://www.w3.org/WAI/WCAG21/Understanding/status-messages.html</t>
  </si>
  <si>
    <t>Se debe proporcionar una notificación para cada cambio del contenido de la página. No se trata tanto de que se vean esos mensajes, sino de que sean anunciados por el lector de pantalla.</t>
  </si>
  <si>
    <t>Se hace con el atributo aria-live de ARIA y sus roles específicos</t>
  </si>
  <si>
    <t>Este criterio no afecta a informaciones importantes que se presentan en diálogos modales.</t>
  </si>
  <si>
    <t>Live Regions y WAI-ARIA. Cómo mejorar la accesibilidad de contenidos que se actualizan automáticamente.</t>
  </si>
  <si>
    <t>Resumen 3.2.2</t>
  </si>
  <si>
    <t xml:space="preserve">3.3.1 Identificación de errores. </t>
  </si>
  <si>
    <t>Ayuda 3.3.1</t>
  </si>
  <si>
    <t>Si se detecta automáticamente un error en la entrada de datos, el elemento erróneo es identificado y el error se describe al usuario mediante un texto. 
https://www.w3.org/WAI/WCAG21/Understanding/error-identification</t>
  </si>
  <si>
    <t>Identifica los campos del formulario que han dado error describiendo el error con texto.</t>
  </si>
  <si>
    <t>Usa aria-invalid para indicar los campos inválidos y live regions, role=alert o role=alertdialog para identificar la zona de errores.</t>
  </si>
  <si>
    <t>Son buenas prácticas poder saltar del mensaje de error al campo, validar en cliente y servidor, incluir la notificación de errores en el título de la página, y tanto si se ha enviado como si no el formulario, házselo saber al usuario.</t>
  </si>
  <si>
    <t>Resumen 4.1.3</t>
  </si>
  <si>
    <t>Live Regions y WAI-ARIA. Cómo mejorar la accesibilidad de contenidos que se actualizan automáticamente</t>
  </si>
  <si>
    <t>Resumen 3.3.1</t>
  </si>
  <si>
    <t xml:space="preserve">3.3.2 Etiquetas o instrucciones. </t>
  </si>
  <si>
    <t>Ayuda 3.3.2</t>
  </si>
  <si>
    <t>Se proporcionan etiquetas o instrucciones cuando el contenido requiere la introducción de datos por parte del usuario
https://www.w3.org/WAI/WCAG21/Understanding/labels-or-instructions</t>
  </si>
  <si>
    <t>Se deberán proporcionar las etiquetas, avisos e instrucciones necesarios para la introducción de datos en los formularios.</t>
  </si>
  <si>
    <t>Relaciona y describe los grupos de campos usando fieldset y legend. También puedes indicar las relaciones con roles de ARIA.</t>
  </si>
  <si>
    <t>Usa label para etiquetar los controles, o en su defecto el title, o si no puedes un botón adyacente que explique el sentido del campo.</t>
  </si>
  <si>
    <t>Indica los campos obligatorios o el formato esperado de los datos y pon un ejemplo.</t>
  </si>
  <si>
    <t>Indica las intrucciones en el label o asocia la instrucción con aria-describedby</t>
  </si>
  <si>
    <t>Pon las etiquetas delante o encima del campo salvo en los radios y checks.</t>
  </si>
  <si>
    <t>Ayuda contextual de los formularios más accesible con "aria-describedby" (WAI-ARIA)</t>
  </si>
  <si>
    <t>Resumen 3.3.2</t>
  </si>
  <si>
    <t xml:space="preserve">4.1.1 Procesamiento. </t>
  </si>
  <si>
    <t>Ayuda 4.1.1</t>
  </si>
  <si>
    <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https://www.w3.org/WAI/WCAG21/Understanding/parsing</t>
  </si>
  <si>
    <t>Se deberán evitar los errores de sintaxis de HTML/XHTML. El código puede comprobarse, analizarse y validarse a través de http://validator.w3.org/</t>
  </si>
  <si>
    <t xml:space="preserve">Estrictamente solo es necesario: etiquetas cerradas y anidadas según la especificación, sin ids ni atributos repetidos </t>
  </si>
  <si>
    <t>Resumen 4.1.1</t>
  </si>
  <si>
    <t xml:space="preserve">4.1.2 Nombre, función, valor. </t>
  </si>
  <si>
    <t>Ayuda 4.1.2</t>
  </si>
  <si>
    <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https://www.w3.org/WAI/WCAG21/Understanding/name-role-value</t>
  </si>
  <si>
    <t>Deberá utilizar el marcado de tal forma que se facilite la accesibilidad. Esto incluye seguir las especificaciones oficiales de HTML/XHTML, utilizando la gramática formal de forma apropiada.</t>
  </si>
  <si>
    <t xml:space="preserve">Siprogramas componentes no estándar de HTML (acordeones, ventanas modales, carruseles, árboles desplegables...) debes usar WAI-ARIA </t>
  </si>
  <si>
    <t>Recurso de interés</t>
  </si>
  <si>
    <t xml:space="preserve">WAI-ARIA. Introducción, referencias, ejemplos, herramientas </t>
  </si>
  <si>
    <t xml:space="preserve">Novedades WAI-ARIA 1.1 </t>
  </si>
  <si>
    <t>Resumen 4.1.2</t>
  </si>
  <si>
    <t>Nivel de cumplimiento A por página</t>
  </si>
  <si>
    <t>Porcentaje de cumplimiento sin contar los "no se aplica"</t>
  </si>
  <si>
    <r>
      <rPr>
        <rFont val="Calibri"/>
        <b/>
        <color rgb="FF000000"/>
        <sz val="11.0"/>
      </rPr>
      <t>Autor</t>
    </r>
    <r>
      <rPr>
        <rFont val="Calibri"/>
        <color rgb="FF000000"/>
        <sz val="11.0"/>
      </rPr>
      <t>: Olga Carreras (Usable y accesible)</t>
    </r>
  </si>
  <si>
    <t>4.1 Resultados de la evaluación de los criterios de conformidad de nivel AA</t>
  </si>
  <si>
    <t>*No se tienen en cuenta los "no se aplica"     ** Nivel AA = criteriosA + criteriosAA</t>
  </si>
  <si>
    <t>Datos muestra general</t>
  </si>
  <si>
    <t>Número de criterios solo AA:</t>
  </si>
  <si>
    <t>Número de criterios solo AA cumplidos:</t>
  </si>
  <si>
    <t>% cumplimiento AA</t>
  </si>
  <si>
    <t>Número de criterios solo AA no cumplidos:</t>
  </si>
  <si>
    <t>% incumplimiento AA</t>
  </si>
  <si>
    <t>Número de criterios solo AA no aplicables:</t>
  </si>
  <si>
    <t>% no aplicables AA:</t>
  </si>
  <si>
    <t>Resultados A + AA (Estos son los relevantes para conocer el nivel de adecuación AA)</t>
  </si>
  <si>
    <t>Número de criterios A+AA:</t>
  </si>
  <si>
    <t>Número de criterios A+AA cumplidos:</t>
  </si>
  <si>
    <t>% cumplimiento A+AA</t>
  </si>
  <si>
    <t>Número de criterios A+AA no cumplidos:</t>
  </si>
  <si>
    <t>% incumplimiento A+AA</t>
  </si>
  <si>
    <t>Número de criterios A+AA no aplicables:</t>
  </si>
  <si>
    <t>% no aplicables A+AA</t>
  </si>
  <si>
    <t>Resultado criterios solo AA:</t>
  </si>
  <si>
    <t>% cumple sin no se  aplica</t>
  </si>
  <si>
    <t>% no cumple sin no se  aplica</t>
  </si>
  <si>
    <r>
      <rPr>
        <rFont val="Calibri"/>
        <b/>
        <color rgb="FF000000"/>
        <sz val="11.0"/>
      </rPr>
      <t xml:space="preserve">Autor: </t>
    </r>
    <r>
      <rPr>
        <rFont val="Calibri"/>
        <color rgb="FF000000"/>
        <sz val="11.0"/>
      </rPr>
      <t>Olga Carreras (Usable y accesible)</t>
    </r>
  </si>
  <si>
    <t>Esta pestaña fue añadida a la versión 2 por los alumnos de la Facultad de Ingeniería de la Universidad de Valparaíso, Chile</t>
  </si>
  <si>
    <t>6. Resultados de la evaluación por nivel y principio, mediando resultados por página</t>
  </si>
  <si>
    <t>* El % de cumplimiento de nivel AA solo se muestra si has indicado en la hoja 1 que evalúas según el nivel AA</t>
  </si>
  <si>
    <t>* El % de cumplimiento por principio se calcula en base al número de criterios que tiene cada principio en el nivel que estás evaluando</t>
  </si>
  <si>
    <t>Nivel A</t>
  </si>
  <si>
    <t>Nivel AA</t>
  </si>
  <si>
    <t>Perceptible</t>
  </si>
  <si>
    <t>Operable</t>
  </si>
  <si>
    <t>Comprensible</t>
  </si>
  <si>
    <t>Robusto</t>
  </si>
  <si>
    <t>% Nivel A</t>
  </si>
  <si>
    <t>% Nivel AA</t>
  </si>
  <si>
    <t>%  Perceptible</t>
  </si>
  <si>
    <t>% Operable</t>
  </si>
  <si>
    <t>% Comprensible</t>
  </si>
  <si>
    <t>% Robusto</t>
  </si>
  <si>
    <t>No Cumple</t>
  </si>
  <si>
    <t>Promedio</t>
  </si>
  <si>
    <t xml:space="preserve">Ten en cuenta que en las pestañas 3.1 y 4.1 el porcentaje de cumplimiento total se realiza valorando la muestra en su conjunto. Si una sola página no cumple un criterio, toda la muestra no lo cumple.
Sin embargo, aquí el porcentaje se realiza mediando los porcentajes de cumplimiento de cada página individualmente, por tanto el resultado de % puede variar bastante respecto al de la muestra en su conjunto. </t>
  </si>
  <si>
    <t>* En estas gráficas no se tienen en cuenta los "no se aplica"</t>
  </si>
  <si>
    <r>
      <rPr>
        <rFont val="Calibri"/>
        <b/>
        <color rgb="FF000000"/>
        <sz val="11.0"/>
      </rPr>
      <t xml:space="preserve">Autor: </t>
    </r>
    <r>
      <rPr>
        <rFont val="Calibri"/>
        <color rgb="FF000000"/>
        <sz val="11.0"/>
      </rPr>
      <t>Olga Carreras (Usable y accesible)</t>
    </r>
  </si>
  <si>
    <t>5. Resultados de la evaluación por criterio de conformidad</t>
  </si>
  <si>
    <t>Criterio de conformidad</t>
  </si>
  <si>
    <t>Nº páginas cumplen</t>
  </si>
  <si>
    <t>Nº páginas no cumplen</t>
  </si>
  <si>
    <t>Nº páginas no aplica</t>
  </si>
  <si>
    <t>Cumplimiento de la muestra por cada criterio de conformidad A</t>
  </si>
  <si>
    <t>A</t>
  </si>
  <si>
    <t xml:space="preserve"> 1.2.1 Sólo audio y sólo vídeo grabado</t>
  </si>
  <si>
    <t>1.2.3 Audiodescripción o Medio Alternativo (grabado)</t>
  </si>
  <si>
    <t>1.3.1 Información y relaciones</t>
  </si>
  <si>
    <t>1.3.2 Secuencia significativa</t>
  </si>
  <si>
    <t>1.3.3 Características sensoriales</t>
  </si>
  <si>
    <t>1.4.1 Uso del color</t>
  </si>
  <si>
    <t>1.4.2 Control del audio</t>
  </si>
  <si>
    <t>2.1.1 Teclado</t>
  </si>
  <si>
    <t>2.1.2 Sin trampas para el foco del teclado</t>
  </si>
  <si>
    <r>
      <rPr>
        <rFont val="Calibri"/>
        <b/>
        <color rgb="FF000000"/>
        <sz val="12.0"/>
      </rPr>
      <t>2.1.4 Atajos de teclado (WCAG 2.1)</t>
    </r>
    <r>
      <rPr>
        <rFont val="Calibri"/>
        <color rgb="FF000000"/>
        <sz val="12.0"/>
      </rPr>
      <t xml:space="preserve"> Si se implementa un atajo de teclado en el contenido usando una sola letra (incluidas mayúsculas y minúsculas), signo de puntuación, número o símbolo: se puede desactivar el atajo; y/o hay un mecanismo para reasignar ese atajo de teclado, usando uno o más caracteres de teclado no imprimibles (Alt, Ctrl,...); y/o el atajo de teclado de un componente de la interfaz solo está activo cuando ese componente tiene el foco.</t>
    </r>
  </si>
  <si>
    <t>2.3.1 Umbral de tres destellos o menos</t>
  </si>
  <si>
    <t>2.4.1 Evitar bloques</t>
  </si>
  <si>
    <t>2.4.2 Título de la página</t>
  </si>
  <si>
    <t>2.4.3 Orden del foco</t>
  </si>
  <si>
    <t>2.4.4 Propósito de los enlaces (en su contexto)</t>
  </si>
  <si>
    <r>
      <rPr>
        <rFont val="Calibri"/>
        <b/>
        <color rgb="FF000000"/>
        <sz val="12.0"/>
      </rPr>
      <t>2.5.1 Gestos del puntero (WCAG 2.1)</t>
    </r>
    <r>
      <rPr>
        <rFont val="Calibri"/>
        <color rgb="FF000000"/>
        <sz val="12.0"/>
      </rPr>
      <t xml:space="preserve"> Todas las funcionalidades que usen varios puntos de interacción simultáneos o se basen en un recorrido gestual, deben poder ser operados también por un único puntero sin obligar a seguir un recorrido (a menos que el uso de varios puntos o el recorrido sea totalmente esencial).</t>
    </r>
  </si>
  <si>
    <r>
      <rPr>
        <rFont val="Calibri"/>
        <b/>
        <color rgb="FF000000"/>
        <sz val="12.0"/>
      </rPr>
      <t>2.5.2 Cancelación del puntero (WCAG 2.1)</t>
    </r>
    <r>
      <rPr>
        <rFont val="Calibri"/>
        <color rgb="FF000000"/>
        <sz val="12.0"/>
      </rPr>
      <t xml:space="preserve"> La funcionalidad que se puede operar con un "single pointer", al menos una de las siguientes afirmaciones es verdad: el down-event del puntero no se usa para ejecutar ninguna parte de la función; la finalización de la función está en el up-event, y hay un mecanismo disponible para abortar la función antes de completarse o deshacer la función una vez completada; el up-event invierte cualquier resultado del down-event anterior; completar la función en el down-event es esencial</t>
    </r>
  </si>
  <si>
    <r>
      <rPr>
        <rFont val="Calibri"/>
        <b/>
        <color rgb="FF000000"/>
        <sz val="12.0"/>
      </rPr>
      <t>2.5.3 Nombre en la etiqueta (WCAG 2.1)</t>
    </r>
    <r>
      <rPr>
        <rFont val="Calibri"/>
        <color rgb="FF000000"/>
        <sz val="12.0"/>
      </rPr>
      <t xml:space="preserve"> Para los componentes de interfaz con etiquetas que incluyen texto o imágenes de texto, el nombre accesible contiene el texto que se presenta visualmente. </t>
    </r>
  </si>
  <si>
    <r>
      <rPr>
        <rFont val="Calibri"/>
        <b/>
        <color rgb="FF000000"/>
        <sz val="12.0"/>
      </rPr>
      <t>2.5.4 Actuación por movimiento (WCAG 2.1)</t>
    </r>
    <r>
      <rPr>
        <rFont val="Calibri"/>
        <color rgb="FF000000"/>
        <sz val="12.0"/>
      </rPr>
      <t xml:space="preserve"> Las funcionalidades que se pueden manejar con el movimiento del dispositivo o del usuario pueden ser operadas por componentes de la interfaz de usuario, y la respuesta al movimiento puede ser deshabilitada para prevenir una activación accidental, excepto si: el movimiento se utiliza para operar la funcionalidad a través de una interfaz compatible con la accesibilidad; y/o el movimiento es esencial para la función o si no se invalidaría la actividad.</t>
    </r>
  </si>
  <si>
    <t>3.1.1 Idioma de la página</t>
  </si>
  <si>
    <t>3.2.1 Al recibir el foco</t>
  </si>
  <si>
    <t>3.2.2 Al recibir entradas</t>
  </si>
  <si>
    <t>3.3.1 Identificación de errores</t>
  </si>
  <si>
    <t>3.3.2 Etiquetas o instrucciones</t>
  </si>
  <si>
    <t>4.1.1 Procesamiento</t>
  </si>
  <si>
    <t xml:space="preserve">4.1.2 Nombre, función, valor </t>
  </si>
  <si>
    <t>Cumplimiento de la muestra por cada criterio de conformidad AA</t>
  </si>
  <si>
    <t>1.2.4 Subtítulos (en directo)</t>
  </si>
  <si>
    <t>1.2.5 Audiodescripción (grabado)</t>
  </si>
  <si>
    <r>
      <rPr>
        <rFont val="Calibri"/>
        <b/>
        <color rgb="FF000000"/>
        <sz val="12.0"/>
      </rPr>
      <t>1.3.4 Orientación de la pantalla (WCAG 2.1)</t>
    </r>
    <r>
      <rPr>
        <rFont val="Calibri"/>
        <color rgb="FF000000"/>
        <sz val="12.0"/>
      </rPr>
      <t xml:space="preserve"> El contenido no obliga a poder ser visto y manejado en una única orientación de la pantalla, como en formato vertical o apaisado, a no ser que sea esencial.</t>
    </r>
  </si>
  <si>
    <r>
      <rPr>
        <rFont val="Calibri"/>
        <b/>
        <color rgb="FF000000"/>
        <sz val="12.0"/>
      </rPr>
      <t>1.3.5  Identificación del propósito del campo (WCAG 2.1)</t>
    </r>
    <r>
      <rPr>
        <rFont val="Calibri"/>
        <color rgb="FF000000"/>
        <sz val="12.0"/>
      </rPr>
      <t xml:space="preserve"> El propósito del cada campo que recoge información del usuario puede ser determinado por software cuando el campo tiene un propósito identificado y concreto; y el campo está implementado usando tecnologías que permiten identificar su significado esperado en un formulario.</t>
    </r>
  </si>
  <si>
    <t>1.4.3 Contraste (mínimo)</t>
  </si>
  <si>
    <t>1.4.4 Cambio de tamaño del texto</t>
  </si>
  <si>
    <r>
      <rPr>
        <rFont val="Calibri"/>
        <b/>
        <color rgb="FF000000"/>
        <sz val="12.0"/>
      </rPr>
      <t>1.4.10 Reajuste de elementos (WCAG 2.1)</t>
    </r>
    <r>
      <rPr>
        <rFont val="Calibri"/>
        <color rgb="FF000000"/>
        <sz val="12.0"/>
      </rPr>
      <t xml:space="preserve"> El contenido se puede presentar sin perder información o funcionalidad, y sin requerir scroll en dos dimensiones para: contenido que se desplaza en vertical con una anchura equivalente a 320 píxeles CSS; contenido que se desplaza en horizontal con una altura equivalente a 256 píxeles CSS.
Excepto para aquellas partes del contenido que requieren ese desplazamiento en dos dimensiones por su uso o significado.</t>
    </r>
  </si>
  <si>
    <r>
      <rPr>
        <rFont val="Calibri"/>
        <b/>
        <color rgb="FF000000"/>
        <sz val="12.0"/>
      </rPr>
      <t>1.4.11 Contraste no textual (WCAG 2.1)</t>
    </r>
    <r>
      <rPr>
        <rFont val="Calibri"/>
        <color rgb="FF000000"/>
        <sz val="12.0"/>
      </rPr>
      <t xml:space="preserve"> La presentación visual de los siguientes elementos tiene una ratio de contraste de la menos 3:1 con los colores adyacentes: Componentes de interfaz de usuario (información visual usada para indicar estados y límites del interfaz de usuario); Objetos gráficos (partes de los gráficos necesarios para comprender el contenido) Excepto cuando una presentación concreta sea esencial para la información mostrada.</t>
    </r>
  </si>
  <si>
    <r>
      <rPr>
        <rFont val="Calibri"/>
        <b/>
        <color rgb="FF000000"/>
        <sz val="12.0"/>
      </rPr>
      <t>1.4.12 Espaciado del texto (WCAG 2.1)</t>
    </r>
    <r>
      <rPr>
        <rFont val="Calibri"/>
        <color rgb="FF000000"/>
        <sz val="12.0"/>
      </rPr>
      <t xml:space="preserve"> En el contenido implementado con lenguaje de marcas que soporte las siguientes propiedades, no se pierde contenido o funcionalidad ni por configurarlas, ni por no cambiar ninguna otra propiedad de estilo: line height: al menos 1.5 veces el tamaño de fuente; espaciado debajo de los párrafos: al menos 2 veces el tamaño de fuente; letter spacing: al menos 0.12 veces el tamaño de fuente;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t>
    </r>
  </si>
  <si>
    <r>
      <rPr>
        <rFont val="Calibri"/>
        <b/>
        <color rgb="FF000000"/>
        <sz val="12.0"/>
      </rPr>
      <t>1.4.13 Contenido en hover o focus (WCAG 2.1)</t>
    </r>
    <r>
      <rPr>
        <rFont val="Calibri"/>
        <color rgb="FF000000"/>
        <sz val="12.0"/>
      </rPr>
      <t xml:space="preserve"> Cuando un componente de la interfaz coge y luego pierde el foco, y esto genera un contenido que se hace visible y luego se oculta: el nuevo contenido es descartable sin mover el puntero o sin poner el foco sobre el mismo; a no ser que el contenido comunique un error de entrada de datos o no tape o no reemplace a otro contenido; se puede hacer hover sobre el nuevo contenido sin que éste desaparezca;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t>
    </r>
  </si>
  <si>
    <t>2.4.5 Múltiples vías</t>
  </si>
  <si>
    <t>2.4.6 Encabezados y etiquetas</t>
  </si>
  <si>
    <t>2.4.7 Visibilidad del foco</t>
  </si>
  <si>
    <t xml:space="preserve">3.2.3 Navegación consistente </t>
  </si>
  <si>
    <t>3.2.4 Identificación consistente</t>
  </si>
  <si>
    <t xml:space="preserve">3.3.3 Sugerencias ante error </t>
  </si>
  <si>
    <t xml:space="preserve">3.3.4 Prevención de errores (Legales, financieros, de datos) </t>
  </si>
  <si>
    <r>
      <rPr>
        <rFont val="Calibri"/>
        <b/>
        <color rgb="FF000000"/>
        <sz val="12.0"/>
      </rPr>
      <t xml:space="preserve">4.1.3 Mensajes de estado (WCAG 2.1) </t>
    </r>
    <r>
      <rPr>
        <rFont val="Calibri"/>
        <color rgb="FF000000"/>
        <sz val="12.0"/>
      </rPr>
      <t>En el contenido implementado en lenguajes de marcas, los mensajes de estado pueden ser determinados por software a través de su rol o propiedades, de tal modo que puedan ser presentados al usuario de productos de apoyo sin recibir el foco.</t>
    </r>
  </si>
  <si>
    <r>
      <rPr>
        <rFont val="Calibri"/>
        <b/>
        <color rgb="FF000000"/>
        <sz val="11.0"/>
      </rPr>
      <t>Autor:</t>
    </r>
    <r>
      <rPr>
        <rFont val="Calibri"/>
        <color rgb="FF000000"/>
        <sz val="11.0"/>
      </rPr>
      <t xml:space="preserve"> Olga Carreras (Usable y accesible)</t>
    </r>
  </si>
  <si>
    <t>7. Resultados de la evaluación detallados por página</t>
  </si>
  <si>
    <t>criterios tiene este principio en el nivel que estás evaluando</t>
  </si>
  <si>
    <t>Principio 1</t>
  </si>
  <si>
    <t>Cumplimiendo Nivel de Conformidad A</t>
  </si>
  <si>
    <t>Resultados AA real (A+AA)</t>
  </si>
  <si>
    <t>Porcentaje cumple</t>
  </si>
  <si>
    <t>% no Cumple</t>
  </si>
  <si>
    <t>% No Aplica</t>
  </si>
  <si>
    <t>% Cumple sin No Aplica</t>
  </si>
  <si>
    <t>Nivel de cumplimiento AA (A+AA) por páginas</t>
  </si>
  <si>
    <t>Porcentaje de cumplimiento sin contar los criterios de conformidad que no se aplican</t>
  </si>
  <si>
    <t>Principio 2</t>
  </si>
  <si>
    <t>Cumplimiento Nivel de Conformidad AA (A+AA)</t>
  </si>
  <si>
    <r>
      <rPr>
        <rFont val="Calibri"/>
        <b/>
        <color rgb="FF000000"/>
        <sz val="11.0"/>
      </rPr>
      <t>Autor:</t>
    </r>
    <r>
      <rPr>
        <rFont val="Calibri"/>
        <color rgb="FF000000"/>
        <sz val="11.0"/>
      </rPr>
      <t xml:space="preserve"> Olga Carreras (Usable y accesible)</t>
    </r>
  </si>
  <si>
    <t>8. Resultados comparados WCAG 2.0 vs WCAG 2.1</t>
  </si>
  <si>
    <t>Nivel de cumplimiento A y AA (A+AA) de la muestra completa respecto a las WCAG 2.0 (38 criterios) y las WCAG 2.1 (50 criterios)</t>
  </si>
  <si>
    <t>% de cumplimiento de la muestra completa</t>
  </si>
  <si>
    <t>WCAG 2.0</t>
  </si>
  <si>
    <t>WCAG 2.1</t>
  </si>
  <si>
    <t>Criterios por principio</t>
  </si>
  <si>
    <t xml:space="preserve">1.1.1 </t>
  </si>
  <si>
    <t>Nº criterios WCAG 2.0 A cumplen:</t>
  </si>
  <si>
    <t>1.2.4</t>
  </si>
  <si>
    <t>Conforme</t>
  </si>
  <si>
    <t>1.2.1</t>
  </si>
  <si>
    <t>1.2.5</t>
  </si>
  <si>
    <t>No conforme</t>
  </si>
  <si>
    <t xml:space="preserve">1.2.2 </t>
  </si>
  <si>
    <t>1.3.4</t>
  </si>
  <si>
    <t>Principio 3</t>
  </si>
  <si>
    <t>1.2.3</t>
  </si>
  <si>
    <t>1.3.5</t>
  </si>
  <si>
    <t>Principio 4</t>
  </si>
  <si>
    <t>1.3.1</t>
  </si>
  <si>
    <t>1.4.3</t>
  </si>
  <si>
    <t>Nº criterios WCAG 2.0 AA (A+AA) cumplen:</t>
  </si>
  <si>
    <t>1.3.2</t>
  </si>
  <si>
    <t>1.4.4</t>
  </si>
  <si>
    <t>1.3.3</t>
  </si>
  <si>
    <t>1.4.5</t>
  </si>
  <si>
    <t>1.4.1</t>
  </si>
  <si>
    <t>1.4.10</t>
  </si>
  <si>
    <t>1.4.2</t>
  </si>
  <si>
    <t>1.4.11</t>
  </si>
  <si>
    <t>2.1.1</t>
  </si>
  <si>
    <t>1.4.12</t>
  </si>
  <si>
    <t>2.1.2</t>
  </si>
  <si>
    <t>1.4.13</t>
  </si>
  <si>
    <t>2.1.4</t>
  </si>
  <si>
    <t>2.4.5</t>
  </si>
  <si>
    <t xml:space="preserve">2.2.1 </t>
  </si>
  <si>
    <t>2.4.6</t>
  </si>
  <si>
    <t>2.2.2</t>
  </si>
  <si>
    <t>2.4.7</t>
  </si>
  <si>
    <t>2.3.1</t>
  </si>
  <si>
    <t>3.1.2</t>
  </si>
  <si>
    <t>2.4.1</t>
  </si>
  <si>
    <t>3.2.3</t>
  </si>
  <si>
    <t>2.4.2</t>
  </si>
  <si>
    <t>Nº criterios WCAG 2.0 A no aplican:</t>
  </si>
  <si>
    <t>3.2.4</t>
  </si>
  <si>
    <t>2.4.3</t>
  </si>
  <si>
    <t>3.3.3</t>
  </si>
  <si>
    <t>2.4.4</t>
  </si>
  <si>
    <t>3.3.4</t>
  </si>
  <si>
    <t>2.5.1</t>
  </si>
  <si>
    <t>4.1.3</t>
  </si>
  <si>
    <t>2.5.2</t>
  </si>
  <si>
    <t>Nº criterios WCAG 2.0 AA (A+AA) no aplican:</t>
  </si>
  <si>
    <t>2.5.3</t>
  </si>
  <si>
    <t>2.5.4</t>
  </si>
  <si>
    <t xml:space="preserve">3.1.1 </t>
  </si>
  <si>
    <t>3.2.1</t>
  </si>
  <si>
    <t>3.2.2</t>
  </si>
  <si>
    <t>3.3.1</t>
  </si>
  <si>
    <t>3.3.2</t>
  </si>
  <si>
    <t>4.1.1</t>
  </si>
  <si>
    <t>4.1.2</t>
  </si>
  <si>
    <t>% de cumplimiento de los nuevos criterios de las WCAG 2.1</t>
  </si>
  <si>
    <t xml:space="preserve">2.1.4 </t>
  </si>
  <si>
    <t xml:space="preserve">Atajos de teclado </t>
  </si>
  <si>
    <t xml:space="preserve">Gestos del puntero </t>
  </si>
  <si>
    <t>Cancelación del puntero</t>
  </si>
  <si>
    <t>Nombre en la etiqueta</t>
  </si>
  <si>
    <t xml:space="preserve">Actuación por movimiento </t>
  </si>
  <si>
    <t>Orientación de la pantalla</t>
  </si>
  <si>
    <t xml:space="preserve">Propósito del campo </t>
  </si>
  <si>
    <t>Reajuste de elementos</t>
  </si>
  <si>
    <t>Contraste no textua</t>
  </si>
  <si>
    <t>Espaciado del texto</t>
  </si>
  <si>
    <t>Contenido en hover/focus</t>
  </si>
  <si>
    <t>Mensajes de estado</t>
  </si>
  <si>
    <t xml:space="preserve">Consigue tu copia desprotegida para personalizar los informes y las gráficas (carreras.olga@gmail.com) </t>
  </si>
  <si>
    <t>Cumplimiento Principio 1: Perceptible</t>
  </si>
  <si>
    <t>Cumplimiento Principio 2: Operable</t>
  </si>
  <si>
    <t>Cumplimiento Principio 3: Comprensible</t>
  </si>
  <si>
    <t>Cumplimiento Principio 4: Robusto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</si>
</sst>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quot;   &quot;"/>
  </numFmts>
  <fonts count="35">
    <font>
      <sz val="11.0"/>
      <color rgb="FF000000"/>
      <name val="Calibri"/>
    </font>
    <font>
      <sz val="22.0"/>
      <color rgb="FF000000"/>
      <name val="Calibri"/>
    </font>
    <font>
      <sz val="18.0"/>
      <color rgb="FF000000"/>
      <name val="Calibri"/>
    </font>
    <font>
      <sz val="14.0"/>
      <color rgb="FF000000"/>
      <name val="Calibri"/>
    </font>
    <font>
      <sz val="14.0"/>
      <name val="Calibri"/>
    </font>
    <font>
      <b/>
      <sz val="11.0"/>
      <color rgb="FF000000"/>
      <name val="Calibri"/>
    </font>
    <font>
      <u/>
      <sz val="11.0"/>
      <color rgb="FF0000FF"/>
      <name val="Calibri"/>
    </font>
    <font>
      <u/>
      <sz val="11.0"/>
      <color rgb="FF0000FF"/>
      <name val="Calibri"/>
    </font>
    <font/>
    <font>
      <u/>
      <sz val="14.0"/>
      <color rgb="FF0000FF"/>
      <name val="Calibri"/>
    </font>
    <font>
      <sz val="11.0"/>
      <color rgb="FFFF0000"/>
      <name val="Calibri"/>
    </font>
    <font>
      <u/>
      <sz val="14.0"/>
      <color rgb="FF0000FF"/>
      <name val="Calibri"/>
    </font>
    <font>
      <u/>
      <sz val="11.0"/>
      <color rgb="FF0000FF"/>
      <name val="Calibri"/>
    </font>
    <font>
      <sz val="12.0"/>
      <color rgb="FF000000"/>
      <name val="Calibri"/>
    </font>
    <font>
      <b/>
      <sz val="14.0"/>
      <color rgb="FF000000"/>
      <name val="Calibri"/>
    </font>
    <font>
      <u/>
      <sz val="14.0"/>
      <color rgb="FF0000FF"/>
      <name val="Calibri"/>
    </font>
    <font>
      <u/>
      <sz val="11.0"/>
      <color rgb="FF0000FF"/>
      <name val="Calibri"/>
    </font>
    <font>
      <u/>
      <sz val="11.0"/>
      <color rgb="FF0000FF"/>
      <name val="Calibri"/>
    </font>
    <font>
      <u/>
      <sz val="14.0"/>
      <color rgb="FF0000FF"/>
      <name val="Calibri"/>
    </font>
    <font>
      <u/>
      <sz val="11.0"/>
      <color rgb="FF0000FF"/>
      <name val="Calibri"/>
    </font>
    <font>
      <u/>
      <sz val="14.0"/>
      <color rgb="FF0000FF"/>
      <name val="Calibri"/>
    </font>
    <font>
      <u/>
      <sz val="11.0"/>
      <color rgb="FF0000FF"/>
      <name val="Calibri"/>
    </font>
    <font>
      <sz val="11.0"/>
      <name val="Calibri"/>
    </font>
    <font>
      <b/>
      <sz val="14.0"/>
      <color rgb="FFFFFFFF"/>
      <name val="Calibri"/>
    </font>
    <font>
      <sz val="11.0"/>
      <color rgb="FFFFFFFF"/>
      <name val="Calibri"/>
    </font>
    <font>
      <b/>
      <sz val="11.0"/>
      <color rgb="FFFFFFFF"/>
      <name val="Calibri"/>
    </font>
    <font>
      <u/>
      <sz val="11.0"/>
      <color rgb="FF0000FF"/>
      <name val="Calibri"/>
    </font>
    <font>
      <sz val="11.0"/>
      <color rgb="FF0000FF"/>
      <name val="Calibri"/>
    </font>
    <font>
      <b/>
      <sz val="12.0"/>
      <color rgb="FF000000"/>
      <name val="Calibri"/>
    </font>
    <font>
      <b/>
      <sz val="16.0"/>
      <color rgb="FF000000"/>
      <name val="Calibri"/>
    </font>
    <font>
      <sz val="16.0"/>
      <color rgb="FF000000"/>
      <name val="Calibri"/>
    </font>
    <font>
      <u/>
      <sz val="11.0"/>
      <color rgb="FF0000FF"/>
      <name val="Calibri"/>
    </font>
    <font>
      <sz val="14.0"/>
      <name val="Arial"/>
    </font>
    <font>
      <b/>
      <sz val="11.0"/>
      <name val="Calibri"/>
    </font>
    <font>
      <sz val="14.0"/>
      <color rgb="FFFFFFFF"/>
      <name val="Calibri"/>
    </font>
  </fonts>
  <fills count="15">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
      <patternFill patternType="solid">
        <fgColor rgb="FFD1F3FF"/>
        <bgColor rgb="FFD1F3FF"/>
      </patternFill>
    </fill>
    <fill>
      <patternFill patternType="solid">
        <fgColor rgb="FFD9D9D9"/>
        <bgColor rgb="FFD9D9D9"/>
      </patternFill>
    </fill>
    <fill>
      <patternFill patternType="solid">
        <fgColor rgb="FFDBEEF4"/>
        <bgColor rgb="FFDBEEF4"/>
      </patternFill>
    </fill>
    <fill>
      <patternFill patternType="solid">
        <fgColor rgb="FFFDEADA"/>
        <bgColor rgb="FFFDEADA"/>
      </patternFill>
    </fill>
    <fill>
      <patternFill patternType="solid">
        <fgColor rgb="FF000000"/>
        <bgColor rgb="FF000000"/>
      </patternFill>
    </fill>
    <fill>
      <patternFill patternType="solid">
        <fgColor rgb="FFCCFFFF"/>
        <bgColor rgb="FFCCFFFF"/>
      </patternFill>
    </fill>
    <fill>
      <patternFill patternType="solid">
        <fgColor rgb="FFFFFFCC"/>
        <bgColor rgb="FFFFFFCC"/>
      </patternFill>
    </fill>
    <fill>
      <patternFill patternType="solid">
        <fgColor rgb="FFFCD5B5"/>
        <bgColor rgb="FFFCD5B5"/>
      </patternFill>
    </fill>
    <fill>
      <patternFill patternType="solid">
        <fgColor rgb="FF93CDDD"/>
        <bgColor rgb="FF93CDDD"/>
      </patternFill>
    </fill>
    <fill>
      <patternFill patternType="solid">
        <fgColor rgb="FFEBF1DE"/>
        <bgColor rgb="FFEBF1DE"/>
      </patternFill>
    </fill>
  </fills>
  <borders count="53">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top/>
      <bottom/>
    </border>
    <border>
      <left/>
      <top style="double">
        <color rgb="FF000000"/>
      </top>
      <bottom/>
    </border>
    <border>
      <top/>
      <bottom/>
    </border>
    <border>
      <top style="double">
        <color rgb="FF000000"/>
      </top>
      <bottom/>
    </border>
    <border>
      <right/>
      <top style="double">
        <color rgb="FF000000"/>
      </top>
      <bottom/>
    </border>
    <border>
      <right/>
      <top/>
      <bottom/>
    </border>
    <border>
      <left/>
      <right/>
      <top style="double">
        <color rgb="FF000000"/>
      </top>
      <bottom/>
    </border>
    <border>
      <left style="thin">
        <color rgb="FF000000"/>
      </left>
      <top/>
      <bottom/>
    </border>
    <border>
      <right style="thin">
        <color rgb="FF000000"/>
      </right>
    </border>
    <border>
      <right style="thin">
        <color rgb="FF000000"/>
      </right>
      <bottom style="thin">
        <color rgb="FF000000"/>
      </bottom>
    </border>
    <border>
      <right style="thin">
        <color rgb="FF000000"/>
      </right>
      <top/>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bottom/>
    </border>
    <border>
      <left/>
      <right style="thin">
        <color rgb="FF000000"/>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style="medium">
        <color rgb="FF000000"/>
      </left>
      <bottom style="thin">
        <color rgb="FF000000"/>
      </bottom>
    </border>
    <border>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medium">
        <color rgb="FF000000"/>
      </top>
    </border>
    <border>
      <left style="medium">
        <color rgb="FF000000"/>
      </left>
      <right style="medium">
        <color rgb="FF000000"/>
      </right>
      <top style="medium">
        <color rgb="FF000000"/>
      </top>
      <bottom/>
    </border>
    <border>
      <left style="medium">
        <color rgb="FF000000"/>
      </lef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top style="medium">
        <color rgb="FF000000"/>
      </top>
      <bottom style="thin">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0" fillId="0" fontId="1" numFmtId="0" xfId="0" applyAlignment="1" applyFont="1">
      <alignment horizontal="left" shrinkToFit="0" vertical="center" wrapText="0"/>
    </xf>
    <xf borderId="0" fillId="0" fontId="0" numFmtId="0" xfId="0" applyAlignment="1" applyFont="1">
      <alignment horizontal="left" shrinkToFit="0" vertical="bottom" wrapText="0"/>
    </xf>
    <xf borderId="0" fillId="0" fontId="0" numFmtId="0" xfId="0" applyAlignment="1" applyFont="1">
      <alignment shrinkToFit="0" vertical="bottom" wrapText="0"/>
    </xf>
    <xf borderId="0" fillId="0" fontId="2" numFmtId="0" xfId="0" applyAlignment="1" applyFont="1">
      <alignment horizontal="left" shrinkToFit="0" vertical="center" wrapText="0"/>
    </xf>
    <xf borderId="2" fillId="3" fontId="3" numFmtId="0" xfId="0" applyAlignment="1" applyBorder="1" applyFill="1" applyFont="1">
      <alignment shrinkToFit="0" vertical="bottom" wrapText="0"/>
    </xf>
    <xf borderId="2" fillId="0" fontId="4" numFmtId="0" xfId="0" applyAlignment="1" applyBorder="1" applyFont="1">
      <alignment shrinkToFit="0" vertical="bottom" wrapText="1"/>
    </xf>
    <xf borderId="2" fillId="0" fontId="4" numFmtId="0" xfId="0" applyAlignment="1" applyBorder="1" applyFont="1">
      <alignment horizontal="left" shrinkToFit="0" vertical="top" wrapText="1"/>
    </xf>
    <xf borderId="2" fillId="0" fontId="3" numFmtId="164" xfId="0" applyAlignment="1" applyBorder="1" applyFont="1" applyNumberFormat="1">
      <alignment horizontal="left" shrinkToFit="0" vertical="bottom" wrapText="0"/>
    </xf>
    <xf borderId="2" fillId="4" fontId="3" numFmtId="165" xfId="0" applyAlignment="1" applyBorder="1" applyFill="1" applyFont="1" applyNumberFormat="1">
      <alignment horizontal="left" shrinkToFit="0" vertical="bottom" wrapText="0"/>
    </xf>
    <xf borderId="1" fillId="2" fontId="5" numFmtId="0" xfId="0" applyAlignment="1" applyBorder="1" applyFont="1">
      <alignment horizontal="left" shrinkToFit="0" vertical="center" wrapText="0"/>
    </xf>
    <xf borderId="2" fillId="4" fontId="4" numFmtId="0" xfId="0" applyAlignment="1" applyBorder="1" applyFont="1">
      <alignment readingOrder="0" shrinkToFit="0" vertical="bottom" wrapText="0"/>
    </xf>
    <xf borderId="1" fillId="2" fontId="0" numFmtId="0" xfId="0" applyAlignment="1" applyBorder="1" applyFont="1">
      <alignment horizontal="left" shrinkToFit="0" vertical="top" wrapText="0"/>
    </xf>
    <xf borderId="2" fillId="3" fontId="3" numFmtId="0" xfId="0" applyAlignment="1" applyBorder="1" applyFont="1">
      <alignment horizontal="center" shrinkToFit="0" vertical="bottom" wrapText="0"/>
    </xf>
    <xf borderId="1" fillId="2" fontId="5" numFmtId="0" xfId="0" applyAlignment="1" applyBorder="1" applyFont="1">
      <alignment horizontal="left" shrinkToFit="0" vertical="bottom" wrapText="0"/>
    </xf>
    <xf borderId="3" fillId="3" fontId="3" numFmtId="0" xfId="0" applyAlignment="1" applyBorder="1" applyFont="1">
      <alignment shrinkToFit="0" vertical="bottom" wrapText="0"/>
    </xf>
    <xf borderId="1" fillId="2" fontId="6" numFmtId="0" xfId="0" applyAlignment="1" applyBorder="1" applyFont="1">
      <alignment horizontal="left" shrinkToFit="0" vertical="bottom" wrapText="0"/>
    </xf>
    <xf borderId="2" fillId="0" fontId="3" numFmtId="0" xfId="0" applyAlignment="1" applyBorder="1" applyFont="1">
      <alignment horizontal="center" shrinkToFit="0" vertical="bottom" wrapText="0"/>
    </xf>
    <xf borderId="0" fillId="0" fontId="7" numFmtId="0" xfId="0" applyAlignment="1" applyFont="1">
      <alignment shrinkToFit="0" vertical="bottom" wrapText="0"/>
    </xf>
    <xf borderId="4" fillId="0" fontId="3" numFmtId="0" xfId="0" applyAlignment="1" applyBorder="1" applyFont="1">
      <alignment readingOrder="0" shrinkToFit="0" vertical="bottom" wrapText="1"/>
    </xf>
    <xf borderId="5" fillId="2" fontId="0" numFmtId="49" xfId="0" applyAlignment="1" applyBorder="1" applyFont="1" applyNumberFormat="1">
      <alignment horizontal="left" shrinkToFit="0" vertical="bottom" wrapText="1"/>
    </xf>
    <xf borderId="6" fillId="5" fontId="0" numFmtId="0" xfId="0" applyAlignment="1" applyBorder="1" applyFill="1" applyFont="1">
      <alignment horizontal="center" shrinkToFit="0" vertical="bottom" wrapText="0"/>
    </xf>
    <xf borderId="7" fillId="0" fontId="8" numFmtId="0" xfId="0" applyBorder="1" applyFont="1"/>
    <xf borderId="8" fillId="0" fontId="8" numFmtId="0" xfId="0" applyBorder="1" applyFont="1"/>
    <xf borderId="2" fillId="0" fontId="9" numFmtId="0" xfId="0" applyAlignment="1" applyBorder="1" applyFont="1">
      <alignment readingOrder="0" shrinkToFit="0" vertical="bottom" wrapText="0"/>
    </xf>
    <xf borderId="9" fillId="0" fontId="8" numFmtId="0" xfId="0" applyBorder="1" applyFont="1"/>
    <xf borderId="2" fillId="0" fontId="3" numFmtId="0" xfId="0" applyAlignment="1" applyBorder="1" applyFont="1">
      <alignment shrinkToFit="0" vertical="bottom" wrapText="0"/>
    </xf>
    <xf borderId="10" fillId="0" fontId="8" numFmtId="0" xfId="0" applyBorder="1" applyFont="1"/>
    <xf borderId="1" fillId="5" fontId="0" numFmtId="0" xfId="0" applyAlignment="1" applyBorder="1" applyFont="1">
      <alignment shrinkToFit="0" vertical="bottom" wrapText="0"/>
    </xf>
    <xf borderId="1" fillId="5" fontId="5" numFmtId="0" xfId="0" applyAlignment="1" applyBorder="1" applyFont="1">
      <alignment horizontal="right" shrinkToFit="0" vertical="center" wrapText="0"/>
    </xf>
    <xf borderId="1" fillId="2" fontId="5" numFmtId="0" xfId="0" applyAlignment="1" applyBorder="1" applyFont="1">
      <alignment horizontal="left" shrinkToFit="0" vertical="top" wrapText="0"/>
    </xf>
    <xf borderId="5" fillId="5" fontId="0" numFmtId="0" xfId="0" applyAlignment="1" applyBorder="1" applyFont="1">
      <alignment horizontal="left" shrinkToFit="0" vertical="top" wrapText="0"/>
    </xf>
    <xf borderId="1" fillId="2" fontId="0" numFmtId="49" xfId="0" applyAlignment="1" applyBorder="1" applyFont="1" applyNumberFormat="1">
      <alignment horizontal="left" shrinkToFit="0" vertical="bottom" wrapText="1"/>
    </xf>
    <xf borderId="1" fillId="5" fontId="10" numFmtId="0" xfId="0" applyAlignment="1" applyBorder="1" applyFont="1">
      <alignment shrinkToFit="0" vertical="bottom" wrapText="0"/>
    </xf>
    <xf borderId="11" fillId="5" fontId="0" numFmtId="0" xfId="0" applyAlignment="1" applyBorder="1" applyFont="1">
      <alignment shrinkToFit="0" vertical="bottom" wrapText="0"/>
    </xf>
    <xf borderId="1" fillId="2" fontId="0" numFmtId="0" xfId="0" applyAlignment="1" applyBorder="1" applyFont="1">
      <alignment horizontal="left" shrinkToFit="0" vertical="bottom" wrapText="0"/>
    </xf>
    <xf borderId="1" fillId="5" fontId="5" numFmtId="0" xfId="0" applyAlignment="1" applyBorder="1" applyFont="1">
      <alignment horizontal="right" shrinkToFit="0" vertical="bottom" wrapText="0"/>
    </xf>
    <xf borderId="2" fillId="0" fontId="11" numFmtId="0" xfId="0" applyAlignment="1" applyBorder="1" applyFont="1">
      <alignment readingOrder="0" shrinkToFit="0" vertical="bottom" wrapText="0"/>
    </xf>
    <xf borderId="5" fillId="5" fontId="12" numFmtId="0" xfId="0" applyAlignment="1" applyBorder="1" applyFont="1">
      <alignment horizontal="left" shrinkToFit="0" vertical="bottom" wrapText="0"/>
    </xf>
    <xf borderId="5" fillId="5" fontId="0" numFmtId="49" xfId="0" applyAlignment="1" applyBorder="1" applyFont="1" applyNumberFormat="1">
      <alignment horizontal="left" shrinkToFit="0" vertical="bottom" wrapText="1"/>
    </xf>
    <xf borderId="4" fillId="0" fontId="3" numFmtId="0" xfId="0" applyAlignment="1" applyBorder="1" applyFont="1">
      <alignment shrinkToFit="0" vertical="bottom" wrapText="1"/>
    </xf>
    <xf borderId="1" fillId="5" fontId="5" numFmtId="0" xfId="0" applyAlignment="1" applyBorder="1" applyFont="1">
      <alignment horizontal="right" shrinkToFit="0" vertical="top" wrapText="0"/>
    </xf>
    <xf borderId="5" fillId="5" fontId="0" numFmtId="0" xfId="0" applyAlignment="1" applyBorder="1" applyFont="1">
      <alignment horizontal="left" shrinkToFit="0" vertical="bottom" wrapText="0"/>
    </xf>
    <xf borderId="0" fillId="0" fontId="13" numFmtId="0" xfId="0" applyAlignment="1" applyFont="1">
      <alignment horizontal="left" shrinkToFit="0" vertical="top" wrapText="1"/>
    </xf>
    <xf borderId="0" fillId="0" fontId="5" numFmtId="0" xfId="0" applyAlignment="1" applyFont="1">
      <alignment shrinkToFit="0" vertical="bottom" wrapText="0"/>
    </xf>
    <xf borderId="0" fillId="0" fontId="14" numFmtId="0" xfId="0" applyAlignment="1" applyFont="1">
      <alignment shrinkToFit="0" vertical="bottom" wrapText="0"/>
    </xf>
    <xf borderId="0" fillId="0" fontId="3" numFmtId="0" xfId="0" applyAlignment="1" applyFont="1">
      <alignment shrinkToFit="0" vertical="bottom" wrapText="0"/>
    </xf>
    <xf borderId="12" fillId="6" fontId="14" numFmtId="0" xfId="0" applyAlignment="1" applyBorder="1" applyFill="1" applyFont="1">
      <alignment horizontal="left" shrinkToFit="0" vertical="bottom" wrapText="1"/>
    </xf>
    <xf borderId="0" fillId="0" fontId="3" numFmtId="0" xfId="0" applyAlignment="1" applyFont="1">
      <alignment horizontal="center" shrinkToFit="0" vertical="bottom" wrapText="0"/>
    </xf>
    <xf borderId="13" fillId="0" fontId="15" numFmtId="0" xfId="0" applyAlignment="1" applyBorder="1" applyFont="1">
      <alignment horizontal="left" shrinkToFit="0" vertical="top" wrapText="1"/>
    </xf>
    <xf borderId="2" fillId="2" fontId="3" numFmtId="0" xfId="0" applyAlignment="1" applyBorder="1" applyFont="1">
      <alignment shrinkToFit="0" vertical="bottom" wrapText="1"/>
    </xf>
    <xf borderId="2" fillId="3" fontId="3" numFmtId="0" xfId="0" applyAlignment="1" applyBorder="1" applyFont="1">
      <alignment readingOrder="0" shrinkToFit="0" vertical="bottom" wrapText="0"/>
    </xf>
    <xf borderId="13" fillId="0" fontId="8" numFmtId="0" xfId="0" applyBorder="1" applyFont="1"/>
    <xf borderId="14" fillId="0" fontId="8" numFmtId="0" xfId="0" applyBorder="1" applyFont="1"/>
    <xf borderId="0" fillId="0" fontId="16" numFmtId="0" xfId="0" applyAlignment="1" applyFont="1">
      <alignment horizontal="left" shrinkToFit="0" vertical="top" wrapText="1"/>
    </xf>
    <xf borderId="2" fillId="3" fontId="14" numFmtId="0" xfId="0" applyAlignment="1" applyBorder="1" applyFont="1">
      <alignment shrinkToFit="0" vertical="bottom" wrapText="0"/>
    </xf>
    <xf borderId="0" fillId="0" fontId="14" numFmtId="0" xfId="0" applyAlignment="1" applyFont="1">
      <alignment horizontal="right" shrinkToFit="0" vertical="bottom" wrapText="0"/>
    </xf>
    <xf borderId="2" fillId="3" fontId="3" numFmtId="0" xfId="0" applyAlignment="1" applyBorder="1" applyFont="1">
      <alignment horizontal="left" shrinkToFit="0" vertical="bottom" wrapText="0"/>
    </xf>
    <xf borderId="2" fillId="2" fontId="3" numFmtId="0" xfId="0" applyAlignment="1" applyBorder="1" applyFont="1">
      <alignment horizontal="left" shrinkToFit="0" vertical="bottom" wrapText="0"/>
    </xf>
    <xf borderId="12" fillId="6" fontId="14" numFmtId="0" xfId="0" applyAlignment="1" applyBorder="1" applyFont="1">
      <alignment horizontal="left" shrinkToFit="0" vertical="top" wrapText="1"/>
    </xf>
    <xf borderId="5" fillId="2" fontId="17" numFmtId="0" xfId="0" applyAlignment="1" applyBorder="1" applyFont="1">
      <alignment horizontal="center" shrinkToFit="0" vertical="top" wrapText="1"/>
    </xf>
    <xf borderId="15" fillId="0" fontId="8" numFmtId="0" xfId="0" applyBorder="1" applyFont="1"/>
    <xf borderId="5" fillId="6" fontId="14" numFmtId="0" xfId="0" applyAlignment="1" applyBorder="1" applyFont="1">
      <alignment horizontal="left" shrinkToFit="0" vertical="top" wrapText="1"/>
    </xf>
    <xf borderId="16" fillId="0" fontId="18" numFmtId="0" xfId="0" applyAlignment="1" applyBorder="1" applyFont="1">
      <alignment horizontal="left" shrinkToFit="0" vertical="top" wrapText="1"/>
    </xf>
    <xf borderId="16" fillId="0" fontId="8" numFmtId="0" xfId="0" applyBorder="1" applyFont="1"/>
    <xf borderId="0" fillId="0" fontId="19" numFmtId="0" xfId="0" applyAlignment="1" applyFont="1">
      <alignment horizontal="left" shrinkToFit="0" vertical="center" wrapText="1"/>
    </xf>
    <xf borderId="17" fillId="0" fontId="8" numFmtId="0" xfId="0" applyBorder="1" applyFont="1"/>
    <xf borderId="18" fillId="2" fontId="3" numFmtId="0" xfId="0" applyAlignment="1" applyBorder="1" applyFont="1">
      <alignment shrinkToFit="0" vertical="bottom" wrapText="0"/>
    </xf>
    <xf borderId="1" fillId="2" fontId="3" numFmtId="0" xfId="0" applyAlignment="1" applyBorder="1" applyFont="1">
      <alignment shrinkToFit="0" vertical="bottom" wrapText="1"/>
    </xf>
    <xf borderId="2" fillId="0" fontId="3" numFmtId="0" xfId="0" applyAlignment="1" applyBorder="1" applyFont="1">
      <alignment horizontal="left" shrinkToFit="0" vertical="bottom" wrapText="0"/>
    </xf>
    <xf borderId="1" fillId="2" fontId="3" numFmtId="0" xfId="0" applyAlignment="1" applyBorder="1" applyFont="1">
      <alignment shrinkToFit="0" vertical="bottom" wrapText="0"/>
    </xf>
    <xf borderId="0" fillId="0" fontId="20" numFmtId="0" xfId="0" applyAlignment="1" applyFont="1">
      <alignment horizontal="left" shrinkToFit="0" vertical="top" wrapText="1"/>
    </xf>
    <xf borderId="1" fillId="2" fontId="3" numFmtId="0" xfId="0" applyAlignment="1" applyBorder="1" applyFont="1">
      <alignment horizontal="center" shrinkToFit="0" vertical="top" wrapText="1"/>
    </xf>
    <xf borderId="19" fillId="2" fontId="3" numFmtId="0" xfId="0" applyAlignment="1" applyBorder="1" applyFont="1">
      <alignment horizontal="center" shrinkToFit="0" vertical="top" wrapText="1"/>
    </xf>
    <xf borderId="0" fillId="0" fontId="0" numFmtId="0" xfId="0" applyAlignment="1" applyFont="1">
      <alignment horizontal="left" shrinkToFit="0" vertical="center" wrapText="0"/>
    </xf>
    <xf borderId="1" fillId="7" fontId="14" numFmtId="0" xfId="0" applyAlignment="1" applyBorder="1" applyFill="1" applyFont="1">
      <alignment shrinkToFit="0" vertical="bottom" wrapText="0"/>
    </xf>
    <xf borderId="0" fillId="0" fontId="0" numFmtId="0" xfId="0" applyAlignment="1" applyFont="1">
      <alignment shrinkToFit="0" vertical="top" wrapText="1"/>
    </xf>
    <xf borderId="1" fillId="7" fontId="3" numFmtId="0" xfId="0" applyAlignment="1" applyBorder="1" applyFont="1">
      <alignment shrinkToFit="0" vertical="bottom" wrapText="0"/>
    </xf>
    <xf borderId="1" fillId="7" fontId="13" numFmtId="0" xfId="0" applyAlignment="1" applyBorder="1" applyFont="1">
      <alignment shrinkToFit="0" vertical="center" wrapText="0"/>
    </xf>
    <xf borderId="1" fillId="7" fontId="14" numFmtId="1" xfId="0" applyAlignment="1" applyBorder="1" applyFont="1" applyNumberFormat="1">
      <alignment shrinkToFit="0" vertical="bottom" wrapText="0"/>
    </xf>
    <xf borderId="1" fillId="7" fontId="13" numFmtId="0" xfId="0" applyAlignment="1" applyBorder="1" applyFont="1">
      <alignment horizontal="left" shrinkToFit="0" vertical="bottom" wrapText="0"/>
    </xf>
    <xf borderId="20" fillId="7" fontId="3" numFmtId="0" xfId="0" applyAlignment="1" applyBorder="1" applyFont="1">
      <alignment shrinkToFit="0" vertical="bottom" wrapText="0"/>
    </xf>
    <xf borderId="2" fillId="7" fontId="3" numFmtId="0" xfId="0" applyAlignment="1" applyBorder="1" applyFont="1">
      <alignment shrinkToFit="0" vertical="bottom" wrapText="0"/>
    </xf>
    <xf borderId="2" fillId="7" fontId="14" numFmtId="0" xfId="0" applyAlignment="1" applyBorder="1" applyFont="1">
      <alignment shrinkToFit="0" vertical="bottom" wrapText="0"/>
    </xf>
    <xf borderId="2" fillId="7" fontId="3" numFmtId="2" xfId="0" applyAlignment="1" applyBorder="1" applyFont="1" applyNumberFormat="1">
      <alignment shrinkToFit="0" vertical="bottom" wrapText="0"/>
    </xf>
    <xf borderId="1" fillId="7" fontId="3" numFmtId="2" xfId="0" applyAlignment="1" applyBorder="1" applyFont="1" applyNumberFormat="1">
      <alignment shrinkToFit="0" vertical="bottom" wrapText="0"/>
    </xf>
    <xf borderId="2" fillId="3" fontId="3" numFmtId="0" xfId="0" applyAlignment="1" applyBorder="1" applyFont="1">
      <alignment horizontal="center" shrinkToFit="0" vertical="bottom" wrapText="1"/>
    </xf>
    <xf borderId="2" fillId="3" fontId="3" numFmtId="0" xfId="0" applyAlignment="1" applyBorder="1" applyFont="1">
      <alignment shrinkToFit="0" vertical="bottom" wrapText="1"/>
    </xf>
    <xf borderId="2" fillId="8" fontId="3" numFmtId="0" xfId="0" applyAlignment="1" applyBorder="1" applyFill="1" applyFont="1">
      <alignment shrinkToFit="0" vertical="bottom" wrapText="1"/>
    </xf>
    <xf borderId="2" fillId="8" fontId="3" numFmtId="0" xfId="0" applyAlignment="1" applyBorder="1" applyFont="1">
      <alignment shrinkToFit="0" vertical="bottom" wrapText="0"/>
    </xf>
    <xf borderId="2" fillId="3" fontId="3" numFmtId="2" xfId="0" applyAlignment="1" applyBorder="1" applyFont="1" applyNumberFormat="1">
      <alignment shrinkToFit="0" vertical="bottom" wrapText="0"/>
    </xf>
    <xf borderId="2" fillId="8" fontId="3" numFmtId="2" xfId="0" applyAlignment="1" applyBorder="1" applyFont="1" applyNumberFormat="1">
      <alignment shrinkToFit="0" vertical="bottom" wrapText="0"/>
    </xf>
    <xf borderId="16" fillId="0" fontId="21" numFmtId="0" xfId="0" applyAlignment="1" applyBorder="1" applyFont="1">
      <alignment horizontal="left" shrinkToFit="0" vertical="top" wrapText="1"/>
    </xf>
    <xf borderId="0" fillId="0" fontId="0" numFmtId="0" xfId="0" applyAlignment="1" applyFont="1">
      <alignment shrinkToFit="0" vertical="bottom" wrapText="1"/>
    </xf>
    <xf borderId="1" fillId="2" fontId="14" numFmtId="0" xfId="0" applyAlignment="1" applyBorder="1" applyFont="1">
      <alignment horizontal="right" shrinkToFit="0" vertical="bottom" wrapText="0"/>
    </xf>
    <xf borderId="21" fillId="3" fontId="3" numFmtId="0" xfId="0" applyAlignment="1" applyBorder="1" applyFont="1">
      <alignment readingOrder="0" shrinkToFit="0" vertical="bottom" wrapText="0"/>
    </xf>
    <xf borderId="21" fillId="3" fontId="3" numFmtId="0" xfId="0" applyAlignment="1" applyBorder="1" applyFont="1">
      <alignment shrinkToFit="0" vertical="bottom" wrapText="0"/>
    </xf>
    <xf borderId="1" fillId="5" fontId="3" numFmtId="0" xfId="0" applyAlignment="1" applyBorder="1" applyFont="1">
      <alignment shrinkToFit="0" vertical="bottom" wrapText="0"/>
    </xf>
    <xf borderId="0" fillId="0" fontId="0" numFmtId="0" xfId="0" applyAlignment="1" applyFont="1">
      <alignment shrinkToFit="0" vertical="center" wrapText="0"/>
    </xf>
    <xf borderId="1" fillId="7" fontId="0" numFmtId="0" xfId="0" applyAlignment="1" applyBorder="1" applyFont="1">
      <alignment shrinkToFit="0" vertical="bottom" wrapText="0"/>
    </xf>
    <xf borderId="1" fillId="7" fontId="0" numFmtId="1" xfId="0" applyAlignment="1" applyBorder="1" applyFont="1" applyNumberFormat="1">
      <alignment shrinkToFit="0" vertical="bottom" wrapText="0"/>
    </xf>
    <xf borderId="1" fillId="7" fontId="0" numFmtId="0" xfId="0" applyAlignment="1" applyBorder="1" applyFont="1">
      <alignment horizontal="left" shrinkToFit="0" vertical="bottom" wrapText="0"/>
    </xf>
    <xf borderId="20" fillId="7" fontId="0" numFmtId="0" xfId="0" applyAlignment="1" applyBorder="1" applyFont="1">
      <alignment shrinkToFit="0" vertical="bottom" wrapText="0"/>
    </xf>
    <xf borderId="2" fillId="7" fontId="0" numFmtId="0" xfId="0" applyAlignment="1" applyBorder="1" applyFont="1">
      <alignment shrinkToFit="0" vertical="bottom" wrapText="0"/>
    </xf>
    <xf borderId="2" fillId="7" fontId="0" numFmtId="2" xfId="0" applyAlignment="1" applyBorder="1" applyFont="1" applyNumberFormat="1">
      <alignment shrinkToFit="0" vertical="bottom" wrapText="0"/>
    </xf>
    <xf borderId="1" fillId="7" fontId="0" numFmtId="2" xfId="0" applyAlignment="1" applyBorder="1" applyFont="1" applyNumberFormat="1">
      <alignment shrinkToFit="0" vertical="bottom" wrapText="0"/>
    </xf>
    <xf borderId="2" fillId="7" fontId="14" numFmtId="1" xfId="0" applyAlignment="1" applyBorder="1" applyFont="1" applyNumberFormat="1">
      <alignment shrinkToFit="0" vertical="bottom" wrapText="0"/>
    </xf>
    <xf borderId="22" fillId="0" fontId="3" numFmtId="0" xfId="0" applyAlignment="1" applyBorder="1" applyFont="1">
      <alignment shrinkToFit="0" vertical="bottom" wrapText="0"/>
    </xf>
    <xf borderId="0" fillId="0" fontId="0" numFmtId="0" xfId="0" applyAlignment="1" applyFont="1">
      <alignment shrinkToFit="0" vertical="top" wrapText="0"/>
    </xf>
    <xf borderId="0" fillId="0" fontId="22" numFmtId="0" xfId="0" applyAlignment="1" applyFont="1">
      <alignment shrinkToFit="0" vertical="bottom" wrapText="0"/>
    </xf>
    <xf borderId="5" fillId="9" fontId="23" numFmtId="0" xfId="0" applyAlignment="1" applyBorder="1" applyFill="1" applyFont="1">
      <alignment horizontal="center" shrinkToFit="0" vertical="bottom" wrapText="0"/>
    </xf>
    <xf borderId="0" fillId="0" fontId="24" numFmtId="0" xfId="0" applyAlignment="1" applyFont="1">
      <alignment shrinkToFit="0" vertical="bottom" wrapText="0"/>
    </xf>
    <xf borderId="0" fillId="0" fontId="25" numFmtId="0" xfId="0" applyAlignment="1" applyFont="1">
      <alignment horizontal="center" shrinkToFit="0" vertical="bottom" wrapText="0"/>
    </xf>
    <xf borderId="23" fillId="0" fontId="14" numFmtId="0" xfId="0" applyAlignment="1" applyBorder="1" applyFont="1">
      <alignment shrinkToFit="0" vertical="bottom" wrapText="0"/>
    </xf>
    <xf borderId="24" fillId="0" fontId="14" numFmtId="0" xfId="0" applyAlignment="1" applyBorder="1" applyFont="1">
      <alignment horizontal="center" shrinkToFit="0" vertical="bottom" wrapText="0"/>
    </xf>
    <xf borderId="23" fillId="0" fontId="14" numFmtId="0" xfId="0" applyAlignment="1" applyBorder="1" applyFont="1">
      <alignment horizontal="center" shrinkToFit="0" vertical="bottom" wrapText="0"/>
    </xf>
    <xf borderId="25" fillId="0" fontId="3" numFmtId="0" xfId="0" applyAlignment="1" applyBorder="1" applyFont="1">
      <alignment shrinkToFit="0" vertical="bottom" wrapText="0"/>
    </xf>
    <xf borderId="26" fillId="0" fontId="3" numFmtId="2" xfId="0" applyAlignment="1" applyBorder="1" applyFont="1" applyNumberFormat="1">
      <alignment horizontal="center" shrinkToFit="0" vertical="bottom" wrapText="0"/>
    </xf>
    <xf borderId="27" fillId="0" fontId="3" numFmtId="2" xfId="0" applyAlignment="1" applyBorder="1" applyFont="1" applyNumberFormat="1">
      <alignment horizontal="center" shrinkToFit="0" vertical="bottom" wrapText="0"/>
    </xf>
    <xf borderId="28" fillId="0" fontId="3" numFmtId="0" xfId="0" applyAlignment="1" applyBorder="1" applyFont="1">
      <alignment shrinkToFit="0" vertical="bottom" wrapText="0"/>
    </xf>
    <xf borderId="0" fillId="0" fontId="25" numFmtId="2" xfId="0" applyAlignment="1" applyFont="1" applyNumberFormat="1">
      <alignment horizontal="center" shrinkToFit="0" vertical="bottom" wrapText="0"/>
    </xf>
    <xf borderId="0" fillId="0" fontId="24" numFmtId="2" xfId="0" applyAlignment="1" applyFont="1" applyNumberFormat="1">
      <alignment shrinkToFit="0" vertical="bottom" wrapText="0"/>
    </xf>
    <xf borderId="29" fillId="0" fontId="3" numFmtId="0" xfId="0" applyAlignment="1" applyBorder="1" applyFont="1">
      <alignment shrinkToFit="0" vertical="bottom" wrapText="0"/>
    </xf>
    <xf borderId="30" fillId="0" fontId="14" numFmtId="0" xfId="0" applyAlignment="1" applyBorder="1" applyFont="1">
      <alignment shrinkToFit="0" vertical="bottom" wrapText="0"/>
    </xf>
    <xf borderId="31" fillId="0" fontId="14" numFmtId="2" xfId="0" applyAlignment="1" applyBorder="1" applyFont="1" applyNumberFormat="1">
      <alignment horizontal="center" shrinkToFit="0" vertical="bottom" wrapText="0"/>
    </xf>
    <xf borderId="32" fillId="0" fontId="14" numFmtId="2" xfId="0" applyAlignment="1" applyBorder="1" applyFont="1" applyNumberFormat="1">
      <alignment horizontal="center" shrinkToFit="0" vertical="bottom" wrapText="0"/>
    </xf>
    <xf borderId="0" fillId="0" fontId="0" numFmtId="0" xfId="0" applyAlignment="1" applyFont="1">
      <alignment horizontal="left" shrinkToFit="0" vertical="center" wrapText="1"/>
    </xf>
    <xf borderId="0" fillId="0" fontId="3" numFmtId="0" xfId="0" applyAlignment="1" applyFont="1">
      <alignment shrinkToFit="0" vertical="center" wrapText="0"/>
    </xf>
    <xf borderId="6" fillId="7" fontId="0" numFmtId="0" xfId="0" applyAlignment="1" applyBorder="1" applyFont="1">
      <alignment horizontal="center" shrinkToFit="0" vertical="bottom" wrapText="0"/>
    </xf>
    <xf borderId="1" fillId="7" fontId="5" numFmtId="0" xfId="0" applyAlignment="1" applyBorder="1" applyFont="1">
      <alignment horizontal="right" shrinkToFit="0" vertical="center" wrapText="0"/>
    </xf>
    <xf borderId="1" fillId="7" fontId="0" numFmtId="0" xfId="0" applyAlignment="1" applyBorder="1" applyFont="1">
      <alignment horizontal="left" shrinkToFit="0" vertical="top" wrapText="0"/>
    </xf>
    <xf borderId="1" fillId="7" fontId="5" numFmtId="0" xfId="0" applyAlignment="1" applyBorder="1" applyFont="1">
      <alignment horizontal="right" shrinkToFit="0" vertical="bottom" wrapText="0"/>
    </xf>
    <xf borderId="1" fillId="7" fontId="26" numFmtId="0" xfId="0" applyAlignment="1" applyBorder="1" applyFont="1">
      <alignment horizontal="left" shrinkToFit="0" vertical="bottom" wrapText="0"/>
    </xf>
    <xf borderId="1" fillId="7" fontId="27" numFmtId="0" xfId="0" applyAlignment="1" applyBorder="1" applyFont="1">
      <alignment horizontal="left" shrinkToFit="0" vertical="bottom" wrapText="0"/>
    </xf>
    <xf borderId="1" fillId="2" fontId="27" numFmtId="0" xfId="0" applyAlignment="1" applyBorder="1" applyFont="1">
      <alignment horizontal="left" shrinkToFit="0" vertical="bottom" wrapText="0"/>
    </xf>
    <xf borderId="5" fillId="7" fontId="0" numFmtId="49" xfId="0" applyAlignment="1" applyBorder="1" applyFont="1" applyNumberFormat="1">
      <alignment horizontal="left" shrinkToFit="0" vertical="bottom" wrapText="1"/>
    </xf>
    <xf borderId="1" fillId="7" fontId="0" numFmtId="49" xfId="0" applyAlignment="1" applyBorder="1" applyFont="1" applyNumberFormat="1">
      <alignment horizontal="left" shrinkToFit="0" vertical="bottom" wrapText="1"/>
    </xf>
    <xf borderId="1" fillId="7" fontId="5" numFmtId="0" xfId="0" applyAlignment="1" applyBorder="1" applyFont="1">
      <alignment horizontal="right" shrinkToFit="0" vertical="top" wrapText="0"/>
    </xf>
    <xf borderId="0" fillId="0" fontId="28" numFmtId="0" xfId="0" applyAlignment="1" applyFont="1">
      <alignment shrinkToFit="0" vertical="bottom" wrapText="1"/>
    </xf>
    <xf borderId="0" fillId="0" fontId="29" numFmtId="0" xfId="0" applyAlignment="1" applyFont="1">
      <alignment shrinkToFit="0" vertical="bottom" wrapText="0"/>
    </xf>
    <xf borderId="0" fillId="0" fontId="30" numFmtId="0" xfId="0" applyAlignment="1" applyFont="1">
      <alignment shrinkToFit="0" vertical="bottom" wrapText="0"/>
    </xf>
    <xf borderId="13" fillId="0" fontId="14" numFmtId="0" xfId="0" applyAlignment="1" applyBorder="1" applyFont="1">
      <alignment horizontal="center" shrinkToFit="0" vertical="top" wrapText="0"/>
    </xf>
    <xf borderId="2" fillId="3" fontId="13" numFmtId="0" xfId="0" applyAlignment="1" applyBorder="1" applyFont="1">
      <alignment shrinkToFit="0" vertical="top" wrapText="1"/>
    </xf>
    <xf borderId="2" fillId="3" fontId="13" numFmtId="0" xfId="0" applyAlignment="1" applyBorder="1" applyFont="1">
      <alignment horizontal="right" shrinkToFit="0" vertical="bottom" wrapText="0"/>
    </xf>
    <xf borderId="33" fillId="2" fontId="13" numFmtId="0" xfId="0" applyAlignment="1" applyBorder="1" applyFont="1">
      <alignment horizontal="left" shrinkToFit="0" vertical="top" wrapText="1"/>
    </xf>
    <xf borderId="34" fillId="0" fontId="13" numFmtId="0" xfId="0" applyAlignment="1" applyBorder="1" applyFont="1">
      <alignment horizontal="right" shrinkToFit="0" vertical="bottom" wrapText="0"/>
    </xf>
    <xf borderId="33" fillId="3" fontId="13" numFmtId="0" xfId="0" applyAlignment="1" applyBorder="1" applyFont="1">
      <alignment horizontal="left" shrinkToFit="0" vertical="top" wrapText="1"/>
    </xf>
    <xf borderId="33" fillId="3" fontId="13" numFmtId="0" xfId="0" applyAlignment="1" applyBorder="1" applyFont="1">
      <alignment horizontal="right" shrinkToFit="0" vertical="bottom" wrapText="0"/>
    </xf>
    <xf borderId="2" fillId="2" fontId="13" numFmtId="0" xfId="0" applyAlignment="1" applyBorder="1" applyFont="1">
      <alignment horizontal="left" shrinkToFit="0" vertical="top" wrapText="1"/>
    </xf>
    <xf borderId="2" fillId="3" fontId="13" numFmtId="0" xfId="0" applyAlignment="1" applyBorder="1" applyFont="1">
      <alignment horizontal="left" shrinkToFit="0" vertical="top" wrapText="1"/>
    </xf>
    <xf borderId="2" fillId="2" fontId="28" numFmtId="0" xfId="0" applyAlignment="1" applyBorder="1" applyFont="1">
      <alignment horizontal="left" shrinkToFit="0" vertical="top" wrapText="1"/>
    </xf>
    <xf borderId="33" fillId="2" fontId="13" numFmtId="0" xfId="0" applyAlignment="1" applyBorder="1" applyFont="1">
      <alignment horizontal="right" shrinkToFit="0" vertical="bottom" wrapText="0"/>
    </xf>
    <xf borderId="2" fillId="2" fontId="13" numFmtId="0" xfId="0" applyAlignment="1" applyBorder="1" applyFont="1">
      <alignment horizontal="right" shrinkToFit="0" vertical="bottom" wrapText="0"/>
    </xf>
    <xf borderId="2" fillId="3" fontId="28" numFmtId="0" xfId="0" applyAlignment="1" applyBorder="1" applyFont="1">
      <alignment horizontal="left" shrinkToFit="0" vertical="top" wrapText="1"/>
    </xf>
    <xf borderId="33" fillId="7" fontId="13" numFmtId="0" xfId="0" applyAlignment="1" applyBorder="1" applyFont="1">
      <alignment horizontal="left" shrinkToFit="0" vertical="top" wrapText="1"/>
    </xf>
    <xf borderId="33" fillId="7" fontId="13" numFmtId="0" xfId="0" applyAlignment="1" applyBorder="1" applyFont="1">
      <alignment horizontal="right" shrinkToFit="0" vertical="bottom" wrapText="0"/>
    </xf>
    <xf borderId="33" fillId="7" fontId="28" numFmtId="0" xfId="0" applyAlignment="1" applyBorder="1" applyFont="1">
      <alignment horizontal="left" shrinkToFit="0" vertical="top" wrapText="1"/>
    </xf>
    <xf borderId="33" fillId="2" fontId="28" numFmtId="0" xfId="0" applyAlignment="1" applyBorder="1" applyFont="1">
      <alignment horizontal="left" shrinkToFit="0" vertical="top" wrapText="1"/>
    </xf>
    <xf borderId="2" fillId="0" fontId="13" numFmtId="0" xfId="0" applyAlignment="1" applyBorder="1" applyFont="1">
      <alignment horizontal="right" shrinkToFit="0" vertical="bottom" wrapText="0"/>
    </xf>
    <xf borderId="2" fillId="7" fontId="13" numFmtId="0" xfId="0" applyAlignment="1" applyBorder="1" applyFont="1">
      <alignment horizontal="right" shrinkToFit="0" vertical="bottom" wrapText="0"/>
    </xf>
    <xf borderId="2" fillId="7" fontId="13" numFmtId="0" xfId="0" applyAlignment="1" applyBorder="1" applyFont="1">
      <alignment horizontal="left" shrinkToFit="0" vertical="top" wrapText="1"/>
    </xf>
    <xf borderId="0" fillId="0" fontId="14" numFmtId="0" xfId="0" applyAlignment="1" applyFont="1">
      <alignment horizontal="center" shrinkToFit="0" vertical="top" wrapText="0"/>
    </xf>
    <xf borderId="11" fillId="7" fontId="0" numFmtId="0" xfId="0" applyAlignment="1" applyBorder="1" applyFont="1">
      <alignment shrinkToFit="0" vertical="bottom" wrapText="0"/>
    </xf>
    <xf borderId="5" fillId="7" fontId="0" numFmtId="0" xfId="0" applyAlignment="1" applyBorder="1" applyFont="1">
      <alignment horizontal="left" shrinkToFit="0" vertical="top" wrapText="0"/>
    </xf>
    <xf borderId="5" fillId="7" fontId="31" numFmtId="0" xfId="0" applyAlignment="1" applyBorder="1" applyFont="1">
      <alignment horizontal="left" shrinkToFit="0" vertical="bottom" wrapText="0"/>
    </xf>
    <xf borderId="5" fillId="7" fontId="0" numFmtId="0" xfId="0" applyAlignment="1" applyBorder="1" applyFont="1">
      <alignment horizontal="left" shrinkToFit="0" vertical="bottom" wrapText="0"/>
    </xf>
    <xf borderId="30" fillId="9" fontId="23" numFmtId="0" xfId="0" applyAlignment="1" applyBorder="1" applyFont="1">
      <alignment horizontal="center" shrinkToFit="0" vertical="bottom" wrapText="0"/>
    </xf>
    <xf borderId="32" fillId="0" fontId="8" numFmtId="0" xfId="0" applyBorder="1" applyFont="1"/>
    <xf borderId="35" fillId="0" fontId="8" numFmtId="0" xfId="0" applyBorder="1" applyFont="1"/>
    <xf borderId="1" fillId="2" fontId="25" numFmtId="0" xfId="0" applyAlignment="1" applyBorder="1" applyFont="1">
      <alignment shrinkToFit="0" vertical="bottom" wrapText="0"/>
    </xf>
    <xf borderId="31" fillId="0" fontId="3" numFmtId="0" xfId="0" applyAlignment="1" applyBorder="1" applyFont="1">
      <alignment shrinkToFit="0" vertical="bottom" wrapText="0"/>
    </xf>
    <xf borderId="31" fillId="10" fontId="3" numFmtId="0" xfId="0" applyAlignment="1" applyBorder="1" applyFill="1" applyFont="1">
      <alignment shrinkToFit="0" vertical="bottom" wrapText="1"/>
    </xf>
    <xf borderId="31" fillId="11" fontId="3" numFmtId="0" xfId="0" applyAlignment="1" applyBorder="1" applyFill="1" applyFont="1">
      <alignment shrinkToFit="0" vertical="bottom" wrapText="1"/>
    </xf>
    <xf borderId="31" fillId="11" fontId="3" numFmtId="0" xfId="0" applyAlignment="1" applyBorder="1" applyFont="1">
      <alignment shrinkToFit="0" vertical="bottom" wrapText="0"/>
    </xf>
    <xf borderId="1" fillId="2" fontId="23" numFmtId="0" xfId="0" applyAlignment="1" applyBorder="1" applyFont="1">
      <alignment horizontal="center" shrinkToFit="0" vertical="bottom" wrapText="0"/>
    </xf>
    <xf borderId="1" fillId="2" fontId="25" numFmtId="0" xfId="0" applyAlignment="1" applyBorder="1" applyFont="1">
      <alignment horizontal="center" shrinkToFit="0" vertical="bottom" wrapText="0"/>
    </xf>
    <xf borderId="35" fillId="0" fontId="3" numFmtId="0" xfId="0" applyAlignment="1" applyBorder="1" applyFont="1">
      <alignment shrinkToFit="0" vertical="bottom" wrapText="0"/>
    </xf>
    <xf borderId="31" fillId="10" fontId="32" numFmtId="2" xfId="0" applyAlignment="1" applyBorder="1" applyFont="1" applyNumberFormat="1">
      <alignment shrinkToFit="0" vertical="bottom" wrapText="0"/>
    </xf>
    <xf borderId="31" fillId="10" fontId="3" numFmtId="2" xfId="0" applyAlignment="1" applyBorder="1" applyFont="1" applyNumberFormat="1">
      <alignment shrinkToFit="0" vertical="bottom" wrapText="0"/>
    </xf>
    <xf borderId="31" fillId="11" fontId="3" numFmtId="2" xfId="0" applyAlignment="1" applyBorder="1" applyFont="1" applyNumberFormat="1">
      <alignment shrinkToFit="0" vertical="bottom" wrapText="0"/>
    </xf>
    <xf borderId="36" fillId="9" fontId="23" numFmtId="0" xfId="0" applyAlignment="1" applyBorder="1" applyFont="1">
      <alignment horizontal="center" shrinkToFit="0" vertical="bottom" wrapText="0"/>
    </xf>
    <xf borderId="37" fillId="0" fontId="8" numFmtId="0" xfId="0" applyBorder="1" applyFont="1"/>
    <xf borderId="38" fillId="0" fontId="8" numFmtId="0" xfId="0" applyBorder="1" applyFont="1"/>
    <xf borderId="1" fillId="2" fontId="33" numFmtId="0" xfId="0" applyAlignment="1" applyBorder="1" applyFont="1">
      <alignment shrinkToFit="0" vertical="bottom" wrapText="0"/>
    </xf>
    <xf borderId="2" fillId="0" fontId="3" numFmtId="1" xfId="0" applyAlignment="1" applyBorder="1" applyFont="1" applyNumberFormat="1">
      <alignment shrinkToFit="0" vertical="bottom" wrapText="0"/>
    </xf>
    <xf borderId="30" fillId="0" fontId="14" numFmtId="0" xfId="0" applyAlignment="1" applyBorder="1" applyFont="1">
      <alignment horizontal="center" shrinkToFit="0" vertical="bottom" wrapText="0"/>
    </xf>
    <xf borderId="31" fillId="0" fontId="14" numFmtId="0" xfId="0" applyAlignment="1" applyBorder="1" applyFont="1">
      <alignment horizontal="center" shrinkToFit="0" vertical="bottom" wrapText="0"/>
    </xf>
    <xf borderId="32" fillId="0" fontId="14" numFmtId="0" xfId="0" applyAlignment="1" applyBorder="1" applyFont="1">
      <alignment horizontal="center" shrinkToFit="0" vertical="bottom" wrapText="0"/>
    </xf>
    <xf borderId="39" fillId="0" fontId="3" numFmtId="0" xfId="0" applyAlignment="1" applyBorder="1" applyFont="1">
      <alignment horizontal="left" shrinkToFit="0" vertical="bottom" wrapText="0"/>
    </xf>
    <xf borderId="40" fillId="0" fontId="8" numFmtId="0" xfId="0" applyBorder="1" applyFont="1"/>
    <xf borderId="41" fillId="0" fontId="3" numFmtId="2" xfId="0" applyAlignment="1" applyBorder="1" applyFont="1" applyNumberFormat="1">
      <alignment horizontal="center" shrinkToFit="0" vertical="bottom" wrapText="0"/>
    </xf>
    <xf borderId="40" fillId="0" fontId="3" numFmtId="2" xfId="0" applyAlignment="1" applyBorder="1" applyFont="1" applyNumberFormat="1">
      <alignment horizontal="center" shrinkToFit="0" vertical="bottom" wrapText="0"/>
    </xf>
    <xf borderId="41" fillId="0" fontId="14" numFmtId="2" xfId="0" applyAlignment="1" applyBorder="1" applyFont="1" applyNumberFormat="1">
      <alignment horizontal="center" shrinkToFit="0" vertical="bottom" wrapText="0"/>
    </xf>
    <xf borderId="42" fillId="0" fontId="3" numFmtId="0" xfId="0" applyAlignment="1" applyBorder="1" applyFont="1">
      <alignment horizontal="left" shrinkToFit="0" vertical="bottom" wrapText="0"/>
    </xf>
    <xf borderId="43" fillId="0" fontId="8" numFmtId="0" xfId="0" applyBorder="1" applyFont="1"/>
    <xf borderId="44" fillId="0" fontId="3" numFmtId="2" xfId="0" applyAlignment="1" applyBorder="1" applyFont="1" applyNumberFormat="1">
      <alignment horizontal="center" shrinkToFit="0" vertical="bottom" wrapText="0"/>
    </xf>
    <xf borderId="43" fillId="0" fontId="3" numFmtId="2" xfId="0" applyAlignment="1" applyBorder="1" applyFont="1" applyNumberFormat="1">
      <alignment horizontal="center" shrinkToFit="0" vertical="bottom" wrapText="0"/>
    </xf>
    <xf borderId="44" fillId="0" fontId="14" numFmtId="2" xfId="0" applyAlignment="1" applyBorder="1" applyFont="1" applyNumberFormat="1">
      <alignment horizontal="center" shrinkToFit="0" vertical="bottom" wrapText="0"/>
    </xf>
    <xf borderId="23" fillId="0" fontId="3" numFmtId="0" xfId="0" applyAlignment="1" applyBorder="1" applyFont="1">
      <alignment shrinkToFit="0" vertical="bottom" wrapText="0"/>
    </xf>
    <xf borderId="45" fillId="0" fontId="3" numFmtId="0" xfId="0" applyAlignment="1" applyBorder="1" applyFont="1">
      <alignment shrinkToFit="0" vertical="bottom" wrapText="0"/>
    </xf>
    <xf borderId="46" fillId="10" fontId="32" numFmtId="2" xfId="0" applyAlignment="1" applyBorder="1" applyFont="1" applyNumberFormat="1">
      <alignment shrinkToFit="0" vertical="bottom" wrapText="0"/>
    </xf>
    <xf borderId="46" fillId="10" fontId="3" numFmtId="2" xfId="0" applyAlignment="1" applyBorder="1" applyFont="1" applyNumberFormat="1">
      <alignment shrinkToFit="0" vertical="bottom" wrapText="0"/>
    </xf>
    <xf borderId="47" fillId="0" fontId="14" numFmtId="0" xfId="0" applyAlignment="1" applyBorder="1" applyFont="1">
      <alignment horizontal="center" shrinkToFit="0" vertical="bottom" wrapText="0"/>
    </xf>
    <xf borderId="24" fillId="0" fontId="8" numFmtId="0" xfId="0" applyBorder="1" applyFont="1"/>
    <xf borderId="4" fillId="9" fontId="34" numFmtId="0" xfId="0" applyAlignment="1" applyBorder="1" applyFont="1">
      <alignment horizontal="center" shrinkToFit="0" vertical="center" wrapText="0"/>
    </xf>
    <xf borderId="22" fillId="0" fontId="8" numFmtId="0" xfId="0" applyBorder="1" applyFont="1"/>
    <xf borderId="2" fillId="0" fontId="2" numFmtId="0" xfId="0" applyAlignment="1" applyBorder="1" applyFont="1">
      <alignment shrinkToFit="0" vertical="bottom" wrapText="0"/>
    </xf>
    <xf borderId="2" fillId="0" fontId="2" numFmtId="0" xfId="0" applyAlignment="1" applyBorder="1" applyFont="1">
      <alignment horizontal="center" shrinkToFit="0" vertical="bottom" wrapText="0"/>
    </xf>
    <xf borderId="2" fillId="12" fontId="2" numFmtId="0" xfId="0" applyAlignment="1" applyBorder="1" applyFill="1" applyFont="1">
      <alignment horizontal="left" shrinkToFit="0" vertical="center" wrapText="0"/>
    </xf>
    <xf borderId="2" fillId="0" fontId="2" numFmtId="2" xfId="0" applyAlignment="1" applyBorder="1" applyFont="1" applyNumberFormat="1">
      <alignment horizontal="center" shrinkToFit="0" vertical="bottom" wrapText="0"/>
    </xf>
    <xf borderId="2" fillId="13" fontId="2" numFmtId="0" xfId="0" applyAlignment="1" applyBorder="1" applyFill="1" applyFont="1">
      <alignment horizontal="left" shrinkToFit="0" vertical="center" wrapText="0"/>
    </xf>
    <xf borderId="2" fillId="3" fontId="13" numFmtId="0" xfId="0" applyAlignment="1" applyBorder="1" applyFont="1">
      <alignment shrinkToFit="0" vertical="bottom" wrapText="1"/>
    </xf>
    <xf borderId="0" fillId="0" fontId="0" numFmtId="0" xfId="0" applyAlignment="1" applyFont="1">
      <alignment horizontal="right" shrinkToFit="0" vertical="bottom" wrapText="0"/>
    </xf>
    <xf borderId="48" fillId="0" fontId="3" numFmtId="0" xfId="0" applyAlignment="1" applyBorder="1" applyFont="1">
      <alignment horizontal="left" shrinkToFit="0" vertical="bottom" wrapText="0"/>
    </xf>
    <xf borderId="2" fillId="0" fontId="13" numFmtId="0" xfId="0" applyAlignment="1" applyBorder="1" applyFont="1">
      <alignment shrinkToFit="0" vertical="bottom" wrapText="0"/>
    </xf>
    <xf borderId="49" fillId="0" fontId="8" numFmtId="0" xfId="0" applyBorder="1" applyFont="1"/>
    <xf borderId="4" fillId="0" fontId="14" numFmtId="0" xfId="0" applyAlignment="1" applyBorder="1" applyFont="1">
      <alignment horizontal="center" shrinkToFit="0" vertical="bottom" wrapText="0"/>
    </xf>
    <xf borderId="2" fillId="0" fontId="14" numFmtId="0" xfId="0" applyAlignment="1" applyBorder="1" applyFont="1">
      <alignment shrinkToFit="0" vertical="bottom" wrapText="1"/>
    </xf>
    <xf borderId="0" fillId="0" fontId="3" numFmtId="0" xfId="0" applyAlignment="1" applyFont="1">
      <alignment horizontal="right" shrinkToFit="0" vertical="bottom" wrapText="0"/>
    </xf>
    <xf borderId="2" fillId="3" fontId="22" numFmtId="0" xfId="0" applyAlignment="1" applyBorder="1" applyFont="1">
      <alignment horizontal="right" shrinkToFit="0" vertical="bottom" wrapText="0"/>
    </xf>
    <xf borderId="2" fillId="3" fontId="22" numFmtId="0" xfId="0" applyAlignment="1" applyBorder="1" applyFont="1">
      <alignment horizontal="left" shrinkToFit="0" vertical="bottom" wrapText="0"/>
    </xf>
    <xf borderId="2" fillId="3" fontId="4" numFmtId="0" xfId="0" applyAlignment="1" applyBorder="1" applyFont="1">
      <alignment shrinkToFit="0" vertical="bottom" wrapText="0"/>
    </xf>
    <xf borderId="2" fillId="14" fontId="0" numFmtId="0" xfId="0" applyAlignment="1" applyBorder="1" applyFill="1" applyFont="1">
      <alignment horizontal="right" shrinkToFit="0" vertical="bottom" wrapText="0"/>
    </xf>
    <xf borderId="2" fillId="14" fontId="0" numFmtId="0" xfId="0" applyAlignment="1" applyBorder="1" applyFont="1">
      <alignment horizontal="left" shrinkToFit="0" vertical="bottom" wrapText="0"/>
    </xf>
    <xf borderId="33" fillId="14" fontId="3" numFmtId="0" xfId="0" applyAlignment="1" applyBorder="1" applyFont="1">
      <alignment horizontal="right" shrinkToFit="0" vertical="bottom" wrapText="0"/>
    </xf>
    <xf borderId="2" fillId="14" fontId="3" numFmtId="0" xfId="0" applyAlignment="1" applyBorder="1" applyFont="1">
      <alignment horizontal="right" shrinkToFit="0" vertical="bottom" wrapText="0"/>
    </xf>
    <xf borderId="50" fillId="0" fontId="8" numFmtId="0" xfId="0" applyBorder="1" applyFont="1"/>
    <xf borderId="47" fillId="0" fontId="3" numFmtId="0" xfId="0" applyAlignment="1" applyBorder="1" applyFont="1">
      <alignment horizontal="left" shrinkToFit="0" vertical="bottom" wrapText="0"/>
    </xf>
    <xf borderId="51" fillId="0" fontId="3" numFmtId="2" xfId="0" applyAlignment="1" applyBorder="1" applyFont="1" applyNumberFormat="1">
      <alignment horizontal="center" shrinkToFit="0" vertical="bottom" wrapText="0"/>
    </xf>
    <xf borderId="52" fillId="0" fontId="3" numFmtId="2" xfId="0" applyAlignment="1" applyBorder="1" applyFont="1" applyNumberFormat="1">
      <alignment horizontal="center" shrinkToFit="0" vertical="bottom" wrapText="0"/>
    </xf>
    <xf borderId="49" fillId="0" fontId="14" numFmtId="2" xfId="0" applyAlignment="1" applyBorder="1" applyFont="1" applyNumberFormat="1">
      <alignment horizontal="center" shrinkToFit="0" vertical="bottom" wrapText="0"/>
    </xf>
    <xf borderId="5" fillId="7" fontId="0" numFmtId="49" xfId="0" applyAlignment="1" applyBorder="1" applyFont="1" applyNumberFormat="1">
      <alignment horizontal="left" shrinkToFit="0" vertical="top" wrapText="1"/>
    </xf>
  </cellXfs>
  <cellStyles count="1">
    <cellStyle xfId="0" name="Normal" builtinId="0"/>
  </cellStyles>
  <dxfs count="1">
    <dxf>
      <font>
        <color rgb="FF000000"/>
        <name val="Calibri"/>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t>
            </a:r>
          </a:p>
        </c:rich>
      </c:tx>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1"/>
            <c:showBubbleSize val="0"/>
            <c:showLeaderLines val="1"/>
          </c:dLbls>
          <c:val>
            <c:numRef>
              <c:f>'3.1 Gráficas y estadísticas A'!$E$10:$E$11</c:f>
            </c:numRef>
          </c:val>
        </c:ser>
        <c:dLbls>
          <c:showLegendKey val="0"/>
          <c:showVal val="0"/>
          <c:showCatName val="0"/>
          <c:showSerName val="0"/>
          <c:showPercent val="0"/>
          <c:showBubbleSize val="0"/>
        </c:dLbls>
      </c:pie3DChart>
      <c:spPr>
        <a:solidFill>
          <a:srgbClr val="FFFFFF"/>
        </a:solidFill>
      </c:spPr>
    </c:plotArea>
    <c:legend>
      <c:legendPos val="r"/>
      <c:overlay val="0"/>
      <c:txPr>
        <a:bodyPr/>
        <a:lstStyle/>
        <a:p>
          <a:pPr lvl="0">
            <a:defRPr sz="1200">
              <a:solidFill>
                <a:srgbClr val="000000"/>
              </a:solidFill>
              <a:latin typeface="Calibri"/>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página</a:t>
            </a:r>
          </a:p>
        </c:rich>
      </c:tx>
      <c:overlay val="0"/>
    </c:title>
    <c:view3D>
      <c:rotX val="15"/>
      <c:rotY val="20"/>
      <c:depthPercent val="100"/>
      <c:rAngAx val="1"/>
    </c:view3D>
    <c:plotArea>
      <c:layout/>
      <c:bar3DChart>
        <c:barDir val="bar"/>
        <c:grouping val="clustered"/>
        <c:ser>
          <c:idx val="0"/>
          <c:order val="0"/>
          <c:spPr>
            <a:solidFill>
              <a:srgbClr val="00B050"/>
            </a:solidFill>
          </c:spPr>
          <c:cat>
            <c:strRef>
              <c:f>'3.1 Gráficas y estadísticas A'!$A$18:$A$32</c:f>
            </c:strRef>
          </c:cat>
          <c:val>
            <c:numRef>
              <c:f>'3.1 Gráficas y estadísticas A'!$H$18:$H$32</c:f>
            </c:numRef>
          </c:val>
        </c:ser>
        <c:ser>
          <c:idx val="1"/>
          <c:order val="1"/>
          <c:spPr>
            <a:solidFill>
              <a:srgbClr val="FF0000"/>
            </a:solidFill>
          </c:spPr>
          <c:cat>
            <c:strRef>
              <c:f>'3.1 Gráficas y estadísticas A'!$A$18:$A$32</c:f>
            </c:strRef>
          </c:cat>
          <c:val>
            <c:numRef>
              <c:f>'3.1 Gráficas y estadísticas A'!$I$18:$I$32</c:f>
            </c:numRef>
          </c:val>
        </c:ser>
        <c:axId val="981855826"/>
        <c:axId val="244135019"/>
      </c:bar3DChart>
      <c:catAx>
        <c:axId val="981855826"/>
        <c:scaling>
          <c:orientation val="maxMin"/>
        </c:scaling>
        <c:delete val="0"/>
        <c:axPos val="l"/>
        <c:txPr>
          <a:bodyPr/>
          <a:lstStyle/>
          <a:p>
            <a:pPr lvl="0">
              <a:defRPr b="0" i="0" sz="1000">
                <a:solidFill>
                  <a:srgbClr val="000000"/>
                </a:solidFill>
                <a:latin typeface="Calibri"/>
              </a:defRPr>
            </a:pPr>
          </a:p>
        </c:txPr>
        <c:crossAx val="244135019"/>
      </c:catAx>
      <c:valAx>
        <c:axId val="244135019"/>
        <c:scaling>
          <c:orientation val="minMax"/>
        </c:scaling>
        <c:delete val="0"/>
        <c:axPos val="b"/>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981855826"/>
        <c:crosses val="max"/>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a:t>
            </a:r>
          </a:p>
        </c:rich>
      </c:tx>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1"/>
            <c:showBubbleSize val="0"/>
            <c:showLeaderLines val="1"/>
          </c:dLbls>
          <c:val>
            <c:numRef>
              <c:f>'4.1 Gráficas y estadísticas AA'!$E$33:$E$34</c:f>
            </c:numRef>
          </c:val>
        </c:ser>
        <c:dLbls>
          <c:showLegendKey val="0"/>
          <c:showVal val="0"/>
          <c:showCatName val="0"/>
          <c:showSerName val="0"/>
          <c:showPercent val="0"/>
          <c:showBubbleSize val="0"/>
        </c:dLbls>
      </c:pie3DChart>
      <c:spPr>
        <a:solidFill>
          <a:srgbClr val="FFFFFF"/>
        </a:solidFill>
      </c:spPr>
    </c:plotArea>
    <c:legend>
      <c:legendPos val="r"/>
      <c:overlay val="0"/>
      <c:txPr>
        <a:bodyPr/>
        <a:lstStyle/>
        <a:p>
          <a:pPr lvl="0">
            <a:defRPr sz="1200">
              <a:solidFill>
                <a:srgbClr val="000000"/>
              </a:solidFill>
              <a:latin typeface="Calibri"/>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página</a:t>
            </a:r>
          </a:p>
        </c:rich>
      </c:tx>
      <c:overlay val="0"/>
    </c:title>
    <c:view3D>
      <c:rotX val="15"/>
      <c:rotY val="20"/>
      <c:depthPercent val="100"/>
      <c:rAngAx val="1"/>
    </c:view3D>
    <c:plotArea>
      <c:layout/>
      <c:bar3DChart>
        <c:barDir val="bar"/>
        <c:grouping val="clustered"/>
        <c:ser>
          <c:idx val="0"/>
          <c:order val="0"/>
          <c:spPr>
            <a:solidFill>
              <a:srgbClr val="00B050"/>
            </a:solidFill>
          </c:spPr>
          <c:cat>
            <c:strRef>
              <c:f>'4.1 Gráficas y estadísticas AA'!$A$62:$A$76</c:f>
            </c:strRef>
          </c:cat>
          <c:val>
            <c:numRef>
              <c:f>'4.1 Gráficas y estadísticas AA'!$H$62:$H$76</c:f>
            </c:numRef>
          </c:val>
        </c:ser>
        <c:ser>
          <c:idx val="1"/>
          <c:order val="1"/>
          <c:spPr>
            <a:solidFill>
              <a:srgbClr val="FF0000"/>
            </a:solidFill>
          </c:spPr>
          <c:cat>
            <c:strRef>
              <c:f>'4.1 Gráficas y estadísticas AA'!$A$62:$A$76</c:f>
            </c:strRef>
          </c:cat>
          <c:val>
            <c:numRef>
              <c:f>'4.1 Gráficas y estadísticas AA'!$I$62:$I$76</c:f>
            </c:numRef>
          </c:val>
        </c:ser>
        <c:axId val="1814879591"/>
        <c:axId val="1382816194"/>
      </c:bar3DChart>
      <c:catAx>
        <c:axId val="1814879591"/>
        <c:scaling>
          <c:orientation val="maxMin"/>
        </c:scaling>
        <c:delete val="0"/>
        <c:axPos val="l"/>
        <c:txPr>
          <a:bodyPr/>
          <a:lstStyle/>
          <a:p>
            <a:pPr lvl="0">
              <a:defRPr b="0" i="0" sz="1000">
                <a:solidFill>
                  <a:srgbClr val="000000"/>
                </a:solidFill>
                <a:latin typeface="Calibri"/>
              </a:defRPr>
            </a:pPr>
          </a:p>
        </c:txPr>
        <c:crossAx val="1382816194"/>
      </c:catAx>
      <c:valAx>
        <c:axId val="1382816194"/>
        <c:scaling>
          <c:orientation val="minMax"/>
        </c:scaling>
        <c:delete val="0"/>
        <c:axPos val="b"/>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814879591"/>
        <c:crosses val="max"/>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grouping val="clustered"/>
        <c:ser>
          <c:idx val="0"/>
          <c:order val="0"/>
          <c:tx>
            <c:strRef>
              <c:f>'5. Resultados x criterio'!$C$5</c:f>
            </c:strRef>
          </c:tx>
          <c:spPr>
            <a:solidFill>
              <a:srgbClr val="4F81BD"/>
            </a:solidFill>
          </c:spPr>
          <c:val>
            <c:numRef>
              <c:f>'5. Resultados x criterio'!$C$6:$C$35</c:f>
            </c:numRef>
          </c:val>
        </c:ser>
        <c:ser>
          <c:idx val="1"/>
          <c:order val="1"/>
          <c:tx>
            <c:strRef>
              <c:f>'5. Resultados x criterio'!$D$5</c:f>
            </c:strRef>
          </c:tx>
          <c:spPr>
            <a:solidFill>
              <a:srgbClr val="C0504D"/>
            </a:solidFill>
          </c:spPr>
          <c:val>
            <c:numRef>
              <c:f>'5. Resultados x criterio'!$D$6:$D$35</c:f>
            </c:numRef>
          </c:val>
        </c:ser>
        <c:ser>
          <c:idx val="2"/>
          <c:order val="2"/>
          <c:tx>
            <c:strRef>
              <c:f>'5. Resultados x criterio'!$E$5</c:f>
            </c:strRef>
          </c:tx>
          <c:spPr>
            <a:solidFill>
              <a:srgbClr val="9BBB59"/>
            </a:solidFill>
          </c:spPr>
          <c:val>
            <c:numRef>
              <c:f>'5. Resultados x criterio'!$E$6:$E$35</c:f>
            </c:numRef>
          </c:val>
        </c:ser>
        <c:axId val="1084263313"/>
        <c:axId val="575276292"/>
      </c:barChart>
      <c:catAx>
        <c:axId val="1084263313"/>
        <c:scaling>
          <c:orientation val="minMax"/>
        </c:scaling>
        <c:delete val="0"/>
        <c:axPos val="b"/>
        <c:txPr>
          <a:bodyPr/>
          <a:lstStyle/>
          <a:p>
            <a:pPr lvl="0">
              <a:defRPr b="0" i="0" sz="1000">
                <a:solidFill>
                  <a:srgbClr val="000000"/>
                </a:solidFill>
                <a:latin typeface="Calibri"/>
              </a:defRPr>
            </a:pPr>
          </a:p>
        </c:txPr>
        <c:crossAx val="575276292"/>
      </c:catAx>
      <c:valAx>
        <c:axId val="575276292"/>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084263313"/>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grouping val="clustered"/>
        <c:ser>
          <c:idx val="0"/>
          <c:order val="0"/>
          <c:spPr>
            <a:solidFill>
              <a:srgbClr val="4F81BD"/>
            </a:solidFill>
          </c:spPr>
          <c:val>
            <c:numRef>
              <c:f>'5. Resultados x criterio'!$C$36:$C$55</c:f>
            </c:numRef>
          </c:val>
        </c:ser>
        <c:ser>
          <c:idx val="1"/>
          <c:order val="1"/>
          <c:spPr>
            <a:solidFill>
              <a:srgbClr val="C0504D"/>
            </a:solidFill>
          </c:spPr>
          <c:val>
            <c:numRef>
              <c:f>'5. Resultados x criterio'!$D$36:$D$55</c:f>
            </c:numRef>
          </c:val>
        </c:ser>
        <c:ser>
          <c:idx val="2"/>
          <c:order val="2"/>
          <c:spPr>
            <a:solidFill>
              <a:srgbClr val="9BBB59"/>
            </a:solidFill>
          </c:spPr>
          <c:val>
            <c:numRef>
              <c:f>'5. Resultados x criterio'!$E$36:$E$55</c:f>
            </c:numRef>
          </c:val>
        </c:ser>
        <c:axId val="1160673439"/>
        <c:axId val="1132581695"/>
      </c:barChart>
      <c:catAx>
        <c:axId val="1160673439"/>
        <c:scaling>
          <c:orientation val="minMax"/>
        </c:scaling>
        <c:delete val="0"/>
        <c:axPos val="b"/>
        <c:txPr>
          <a:bodyPr/>
          <a:lstStyle/>
          <a:p>
            <a:pPr lvl="0">
              <a:defRPr b="0" i="0" sz="1000">
                <a:solidFill>
                  <a:srgbClr val="000000"/>
                </a:solidFill>
                <a:latin typeface="Calibri"/>
              </a:defRPr>
            </a:pPr>
          </a:p>
        </c:txPr>
        <c:crossAx val="1132581695"/>
      </c:catAx>
      <c:valAx>
        <c:axId val="1132581695"/>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160673439"/>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grouping val="clustered"/>
        <c:ser>
          <c:idx val="0"/>
          <c:order val="0"/>
          <c:spPr>
            <a:solidFill>
              <a:srgbClr val="3C628F"/>
            </a:solidFill>
          </c:spPr>
          <c:val>
            <c:numRef>
              <c:f>'5. Resultados x criterio'!$C$6:$E$6</c:f>
            </c:numRef>
          </c:val>
        </c:ser>
        <c:ser>
          <c:idx val="1"/>
          <c:order val="1"/>
          <c:spPr>
            <a:solidFill>
              <a:srgbClr val="923C3A"/>
            </a:solidFill>
          </c:spPr>
          <c:val>
            <c:numRef>
              <c:f>'5. Resultados x criterio'!$C$7:$E$7</c:f>
            </c:numRef>
          </c:val>
        </c:ser>
        <c:ser>
          <c:idx val="2"/>
          <c:order val="2"/>
          <c:spPr>
            <a:solidFill>
              <a:srgbClr val="758E43"/>
            </a:solidFill>
          </c:spPr>
          <c:val>
            <c:numRef>
              <c:f>'5. Resultados x criterio'!$C$8:$E$8</c:f>
            </c:numRef>
          </c:val>
        </c:ser>
        <c:ser>
          <c:idx val="3"/>
          <c:order val="3"/>
          <c:spPr>
            <a:solidFill>
              <a:srgbClr val="614C7B"/>
            </a:solidFill>
          </c:spPr>
          <c:val>
            <c:numRef>
              <c:f>'5. Resultados x criterio'!$C$9:$E$9</c:f>
            </c:numRef>
          </c:val>
        </c:ser>
        <c:ser>
          <c:idx val="4"/>
          <c:order val="4"/>
          <c:spPr>
            <a:solidFill>
              <a:srgbClr val="398296"/>
            </a:solidFill>
          </c:spPr>
          <c:val>
            <c:numRef>
              <c:f>'5. Resultados x criterio'!$C$10:$E$10</c:f>
            </c:numRef>
          </c:val>
        </c:ser>
        <c:ser>
          <c:idx val="5"/>
          <c:order val="5"/>
          <c:spPr>
            <a:solidFill>
              <a:srgbClr val="BB7235"/>
            </a:solidFill>
          </c:spPr>
          <c:val>
            <c:numRef>
              <c:f>'5. Resultados x criterio'!$C$11:$E$11</c:f>
            </c:numRef>
          </c:val>
        </c:ser>
        <c:ser>
          <c:idx val="6"/>
          <c:order val="6"/>
          <c:spPr>
            <a:solidFill>
              <a:srgbClr val="4672A8"/>
            </a:solidFill>
          </c:spPr>
          <c:val>
            <c:numRef>
              <c:f>'5. Resultados x criterio'!$C$12:$E$12</c:f>
            </c:numRef>
          </c:val>
        </c:ser>
        <c:ser>
          <c:idx val="7"/>
          <c:order val="7"/>
          <c:spPr>
            <a:solidFill>
              <a:srgbClr val="AB4744"/>
            </a:solidFill>
          </c:spPr>
          <c:val>
            <c:numRef>
              <c:f>'5. Resultados x criterio'!$C$13:$E$13</c:f>
            </c:numRef>
          </c:val>
        </c:ser>
        <c:ser>
          <c:idx val="8"/>
          <c:order val="8"/>
          <c:spPr>
            <a:solidFill>
              <a:srgbClr val="8AA64F"/>
            </a:solidFill>
          </c:spPr>
          <c:val>
            <c:numRef>
              <c:f>'5. Resultados x criterio'!$C$14:$E$14</c:f>
            </c:numRef>
          </c:val>
        </c:ser>
        <c:ser>
          <c:idx val="9"/>
          <c:order val="9"/>
          <c:spPr>
            <a:solidFill>
              <a:srgbClr val="725990"/>
            </a:solidFill>
          </c:spPr>
          <c:val>
            <c:numRef>
              <c:f>'5. Resultados x criterio'!$C$15:$E$15</c:f>
            </c:numRef>
          </c:val>
        </c:ser>
        <c:ser>
          <c:idx val="10"/>
          <c:order val="10"/>
          <c:spPr>
            <a:solidFill>
              <a:srgbClr val="4299B0"/>
            </a:solidFill>
          </c:spPr>
          <c:val>
            <c:numRef>
              <c:f>'5. Resultados x criterio'!$C$16:$E$16</c:f>
            </c:numRef>
          </c:val>
        </c:ser>
        <c:ser>
          <c:idx val="11"/>
          <c:order val="11"/>
          <c:spPr>
            <a:solidFill>
              <a:srgbClr val="E0BDBC"/>
            </a:solidFill>
          </c:spPr>
          <c:val>
            <c:numRef>
              <c:f>'5. Resultados x criterio'!$C$18:$E$18</c:f>
            </c:numRef>
          </c:val>
        </c:ser>
        <c:ser>
          <c:idx val="12"/>
          <c:order val="12"/>
          <c:spPr>
            <a:solidFill>
              <a:srgbClr val="DC853E"/>
            </a:solidFill>
          </c:spPr>
          <c:val>
            <c:numRef>
              <c:f>'5. Resultados x criterio'!$C$19:$E$19</c:f>
            </c:numRef>
          </c:val>
        </c:ser>
        <c:ser>
          <c:idx val="13"/>
          <c:order val="13"/>
          <c:spPr>
            <a:solidFill>
              <a:srgbClr val="4F81BD"/>
            </a:solidFill>
          </c:spPr>
          <c:val>
            <c:numRef>
              <c:f>'5. Resultados x criterio'!$C$20:$E$20</c:f>
            </c:numRef>
          </c:val>
        </c:ser>
        <c:ser>
          <c:idx val="14"/>
          <c:order val="14"/>
          <c:spPr>
            <a:solidFill>
              <a:srgbClr val="C0504D"/>
            </a:solidFill>
          </c:spPr>
          <c:val>
            <c:numRef>
              <c:f>'5. Resultados x criterio'!$C$21:$E$21</c:f>
            </c:numRef>
          </c:val>
        </c:ser>
        <c:ser>
          <c:idx val="15"/>
          <c:order val="15"/>
          <c:spPr>
            <a:solidFill>
              <a:srgbClr val="9BBB59"/>
            </a:solidFill>
          </c:spPr>
          <c:val>
            <c:numRef>
              <c:f>'5. Resultados x criterio'!$C$22:$E$22</c:f>
            </c:numRef>
          </c:val>
        </c:ser>
        <c:ser>
          <c:idx val="16"/>
          <c:order val="16"/>
          <c:spPr>
            <a:solidFill>
              <a:srgbClr val="8064A2"/>
            </a:solidFill>
          </c:spPr>
          <c:val>
            <c:numRef>
              <c:f>'5. Resultados x criterio'!$C$23:$E$23</c:f>
            </c:numRef>
          </c:val>
        </c:ser>
        <c:ser>
          <c:idx val="17"/>
          <c:order val="17"/>
          <c:spPr>
            <a:solidFill>
              <a:srgbClr val="4BACC6"/>
            </a:solidFill>
          </c:spPr>
          <c:val>
            <c:numRef>
              <c:f>'5. Resultados x criterio'!$C$24:$E$24</c:f>
            </c:numRef>
          </c:val>
        </c:ser>
        <c:ser>
          <c:idx val="18"/>
          <c:order val="18"/>
          <c:spPr>
            <a:solidFill>
              <a:srgbClr val="F79646"/>
            </a:solidFill>
          </c:spPr>
          <c:val>
            <c:numRef>
              <c:f>'5. Resultados x criterio'!$C$29:$E$29</c:f>
            </c:numRef>
          </c:val>
        </c:ser>
        <c:ser>
          <c:idx val="19"/>
          <c:order val="19"/>
          <c:spPr>
            <a:solidFill>
              <a:srgbClr val="D1DEBE"/>
            </a:solidFill>
          </c:spPr>
          <c:val>
            <c:numRef>
              <c:f>'5. Resultados x criterio'!$C$30:$E$30</c:f>
            </c:numRef>
          </c:val>
        </c:ser>
        <c:ser>
          <c:idx val="20"/>
          <c:order val="20"/>
          <c:spPr>
            <a:solidFill>
              <a:srgbClr val="C8C1D4"/>
            </a:solidFill>
          </c:spPr>
          <c:val>
            <c:numRef>
              <c:f>'5. Resultados x criterio'!$C$31:$E$31</c:f>
            </c:numRef>
          </c:val>
        </c:ser>
        <c:ser>
          <c:idx val="21"/>
          <c:order val="21"/>
          <c:spPr>
            <a:solidFill>
              <a:srgbClr val="BCD7E2"/>
            </a:solidFill>
          </c:spPr>
          <c:val>
            <c:numRef>
              <c:f>'5. Resultados x criterio'!$C$32:$E$32</c:f>
            </c:numRef>
          </c:val>
        </c:ser>
        <c:ser>
          <c:idx val="22"/>
          <c:order val="22"/>
          <c:spPr>
            <a:solidFill>
              <a:srgbClr val="FACFBB"/>
            </a:solidFill>
          </c:spPr>
          <c:val>
            <c:numRef>
              <c:f>'5. Resultados x criterio'!$C$33:$E$33</c:f>
            </c:numRef>
          </c:val>
        </c:ser>
        <c:ser>
          <c:idx val="23"/>
          <c:order val="23"/>
          <c:spPr>
            <a:solidFill>
              <a:srgbClr val="93A9CE"/>
            </a:solidFill>
          </c:spPr>
          <c:val>
            <c:numRef>
              <c:f>'5. Resultados x criterio'!$C$34:$E$34</c:f>
            </c:numRef>
          </c:val>
        </c:ser>
        <c:ser>
          <c:idx val="24"/>
          <c:order val="24"/>
          <c:spPr>
            <a:solidFill>
              <a:srgbClr val="D09493"/>
            </a:solidFill>
          </c:spPr>
          <c:val>
            <c:numRef>
              <c:f>'5. Resultados x criterio'!$C$35:$E$35</c:f>
            </c:numRef>
          </c:val>
        </c:ser>
        <c:axId val="47697824"/>
        <c:axId val="1934001550"/>
      </c:barChart>
      <c:catAx>
        <c:axId val="47697824"/>
        <c:scaling>
          <c:orientation val="minMax"/>
        </c:scaling>
        <c:delete val="0"/>
        <c:axPos val="b"/>
        <c:txPr>
          <a:bodyPr/>
          <a:lstStyle/>
          <a:p>
            <a:pPr lvl="0">
              <a:defRPr b="0" i="0" sz="1000">
                <a:solidFill>
                  <a:srgbClr val="000000"/>
                </a:solidFill>
                <a:latin typeface="Calibri"/>
              </a:defRPr>
            </a:pPr>
          </a:p>
        </c:txPr>
        <c:crossAx val="1934001550"/>
      </c:catAx>
      <c:valAx>
        <c:axId val="1934001550"/>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47697824"/>
        <c:majorUnit val="1.0"/>
      </c:valAx>
      <c:spPr>
        <a:solidFill>
          <a:srgbClr val="FFFFFF"/>
        </a:solidFill>
      </c:spPr>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grouping val="clustered"/>
        <c:ser>
          <c:idx val="0"/>
          <c:order val="0"/>
          <c:spPr>
            <a:solidFill>
              <a:srgbClr val="3E6595"/>
            </a:solidFill>
          </c:spPr>
          <c:val>
            <c:numRef>
              <c:f>'5. Resultados x criterio'!$C$36:$E$36</c:f>
            </c:numRef>
          </c:val>
        </c:ser>
        <c:ser>
          <c:idx val="1"/>
          <c:order val="1"/>
          <c:spPr>
            <a:solidFill>
              <a:srgbClr val="973F3C"/>
            </a:solidFill>
          </c:spPr>
          <c:val>
            <c:numRef>
              <c:f>'5. Resultados x criterio'!$C$37:$E$37</c:f>
            </c:numRef>
          </c:val>
        </c:ser>
        <c:ser>
          <c:idx val="2"/>
          <c:order val="2"/>
          <c:spPr>
            <a:solidFill>
              <a:srgbClr val="CA7E7D"/>
            </a:solidFill>
          </c:spPr>
          <c:val>
            <c:numRef>
              <c:f>'5. Resultados x criterio'!$C$40:$E$40</c:f>
            </c:numRef>
          </c:val>
        </c:ser>
        <c:ser>
          <c:idx val="3"/>
          <c:order val="3"/>
          <c:spPr>
            <a:solidFill>
              <a:srgbClr val="ADC683"/>
            </a:solidFill>
          </c:spPr>
          <c:val>
            <c:numRef>
              <c:f>'5. Resultados x criterio'!$C$41:$E$41</c:f>
            </c:numRef>
          </c:val>
        </c:ser>
        <c:ser>
          <c:idx val="4"/>
          <c:order val="4"/>
          <c:spPr>
            <a:solidFill>
              <a:srgbClr val="7A9346"/>
            </a:solidFill>
          </c:spPr>
          <c:val>
            <c:numRef>
              <c:f>'5. Resultados x criterio'!$C$42:$E$42</c:f>
            </c:numRef>
          </c:val>
        </c:ser>
        <c:ser>
          <c:idx val="5"/>
          <c:order val="5"/>
          <c:spPr>
            <a:solidFill>
              <a:srgbClr val="654E7F"/>
            </a:solidFill>
          </c:spPr>
          <c:val>
            <c:numRef>
              <c:f>'5. Resultados x criterio'!$C$47:$E$47</c:f>
            </c:numRef>
          </c:val>
        </c:ser>
        <c:ser>
          <c:idx val="6"/>
          <c:order val="6"/>
          <c:spPr>
            <a:solidFill>
              <a:srgbClr val="3B879C"/>
            </a:solidFill>
          </c:spPr>
          <c:val>
            <c:numRef>
              <c:f>'5. Resultados x criterio'!$C$48:$E$48</c:f>
            </c:numRef>
          </c:val>
        </c:ser>
        <c:ser>
          <c:idx val="7"/>
          <c:order val="7"/>
          <c:spPr>
            <a:solidFill>
              <a:srgbClr val="9A89B2"/>
            </a:solidFill>
          </c:spPr>
          <c:val>
            <c:numRef>
              <c:f>'5. Resultados x criterio'!$C$49:$E$49</c:f>
            </c:numRef>
          </c:val>
        </c:ser>
        <c:ser>
          <c:idx val="8"/>
          <c:order val="8"/>
          <c:spPr>
            <a:solidFill>
              <a:srgbClr val="7CBACF"/>
            </a:solidFill>
          </c:spPr>
          <c:val>
            <c:numRef>
              <c:f>'5. Resultados x criterio'!$C$50:$E$50</c:f>
            </c:numRef>
          </c:val>
        </c:ser>
        <c:ser>
          <c:idx val="9"/>
          <c:order val="9"/>
          <c:spPr>
            <a:solidFill>
              <a:srgbClr val="F8AA7A"/>
            </a:solidFill>
          </c:spPr>
          <c:val>
            <c:numRef>
              <c:f>'5. Resultados x criterio'!$C$51:$E$51</c:f>
            </c:numRef>
          </c:val>
        </c:ser>
        <c:ser>
          <c:idx val="10"/>
          <c:order val="10"/>
          <c:spPr>
            <a:solidFill>
              <a:srgbClr val="B5C3DB"/>
            </a:solidFill>
          </c:spPr>
          <c:val>
            <c:numRef>
              <c:f>'5. Resultados x criterio'!$C$52:$E$52</c:f>
            </c:numRef>
          </c:val>
        </c:ser>
        <c:ser>
          <c:idx val="11"/>
          <c:order val="11"/>
          <c:spPr>
            <a:solidFill>
              <a:srgbClr val="C27637"/>
            </a:solidFill>
          </c:spPr>
          <c:val>
            <c:numRef>
              <c:f>'5. Resultados x criterio'!$C$53:$E$53</c:f>
            </c:numRef>
          </c:val>
        </c:ser>
        <c:ser>
          <c:idx val="12"/>
          <c:order val="12"/>
          <c:spPr>
            <a:solidFill>
              <a:srgbClr val="4978B1"/>
            </a:solidFill>
          </c:spPr>
          <c:val>
            <c:numRef>
              <c:f>'5. Resultados x criterio'!$C$54:$E$54</c:f>
            </c:numRef>
          </c:val>
        </c:ser>
        <c:axId val="1978274094"/>
        <c:axId val="1948294561"/>
      </c:barChart>
      <c:catAx>
        <c:axId val="1978274094"/>
        <c:scaling>
          <c:orientation val="minMax"/>
        </c:scaling>
        <c:delete val="0"/>
        <c:axPos val="b"/>
        <c:txPr>
          <a:bodyPr/>
          <a:lstStyle/>
          <a:p>
            <a:pPr lvl="0">
              <a:defRPr b="0" i="0" sz="1000">
                <a:solidFill>
                  <a:srgbClr val="000000"/>
                </a:solidFill>
                <a:latin typeface="Calibri"/>
              </a:defRPr>
            </a:pPr>
          </a:p>
        </c:txPr>
        <c:crossAx val="1948294561"/>
      </c:catAx>
      <c:valAx>
        <c:axId val="1948294561"/>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1978274094"/>
        <c:majorUnit val="1.0"/>
      </c:valAx>
      <c:spPr>
        <a:solidFill>
          <a:srgbClr val="FFFFFF"/>
        </a:solidFill>
      </c:spPr>
    </c:plotArea>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de Nivel de Cumplimiento </a:t>
            </a:r>
          </a:p>
        </c:rich>
      </c:tx>
      <c:overlay val="0"/>
    </c:title>
    <c:plotArea>
      <c:layout/>
      <c:barChart>
        <c:barDir val="col"/>
        <c:grouping val="clustered"/>
        <c:ser>
          <c:idx val="0"/>
          <c:order val="0"/>
          <c:spPr>
            <a:solidFill>
              <a:srgbClr val="4F81BD"/>
            </a:solidFill>
          </c:spPr>
          <c:dLbls>
            <c:txPr>
              <a:bodyPr/>
              <a:lstStyle/>
              <a:p>
                <a:pPr lvl="0">
                  <a:defRPr b="0" i="0"/>
                </a:pPr>
              </a:p>
            </c:txPr>
            <c:showLegendKey val="0"/>
            <c:showVal val="1"/>
            <c:showCatName val="0"/>
            <c:showSerName val="0"/>
            <c:showPercent val="0"/>
            <c:showBubbleSize val="0"/>
          </c:dLbls>
          <c:cat>
            <c:strRef>
              <c:f>'6. Resultados x principio'!$L$8:$M$8</c:f>
            </c:strRef>
          </c:cat>
          <c:val>
            <c:numRef>
              <c:f>'6. Resultados x principio'!$C$23:$D$23</c:f>
            </c:numRef>
          </c:val>
        </c:ser>
        <c:axId val="845452163"/>
        <c:axId val="269139730"/>
      </c:barChart>
      <c:catAx>
        <c:axId val="845452163"/>
        <c:scaling>
          <c:orientation val="minMax"/>
        </c:scaling>
        <c:delete val="0"/>
        <c:axPos val="b"/>
        <c:txPr>
          <a:bodyPr/>
          <a:lstStyle/>
          <a:p>
            <a:pPr lvl="0">
              <a:defRPr b="1" i="0" sz="1000">
                <a:solidFill>
                  <a:srgbClr val="000000"/>
                </a:solidFill>
                <a:latin typeface="Calibri"/>
              </a:defRPr>
            </a:pPr>
          </a:p>
        </c:txPr>
        <c:crossAx val="269139730"/>
      </c:catAx>
      <c:valAx>
        <c:axId val="269139730"/>
        <c:scaling>
          <c:orientation val="minMax"/>
        </c:scaling>
        <c:delete val="0"/>
        <c:axPos val="l"/>
        <c:majorGridlines>
          <c:spPr>
            <a:ln>
              <a:solidFill>
                <a:srgbClr val="888888"/>
              </a:solidFill>
            </a:ln>
          </c:spPr>
        </c:majorGridlines>
        <c:numFmt formatCode="General" sourceLinked="1"/>
        <c:tickLblPos val="nextTo"/>
        <c:spPr>
          <a:ln w="47625">
            <a:noFill/>
          </a:ln>
        </c:spPr>
        <c:txPr>
          <a:bodyPr/>
          <a:lstStyle/>
          <a:p>
            <a:pPr lvl="0">
              <a:defRPr b="1" i="0" sz="1000">
                <a:solidFill>
                  <a:srgbClr val="000000"/>
                </a:solidFill>
                <a:latin typeface="Calibri"/>
              </a:defRPr>
            </a:pPr>
          </a:p>
        </c:txPr>
        <c:crossAx val="845452163"/>
      </c:valAx>
      <c:spPr>
        <a:solidFill>
          <a:srgbClr val="FFFFFF"/>
        </a:solidFill>
      </c:spPr>
    </c:plotArea>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Cumplimiento por Principio</a:t>
            </a:r>
          </a:p>
        </c:rich>
      </c:tx>
      <c:overlay val="0"/>
    </c:title>
    <c:plotArea>
      <c:layout/>
      <c:barChart>
        <c:barDir val="col"/>
        <c:grouping val="clustered"/>
        <c:ser>
          <c:idx val="0"/>
          <c:order val="0"/>
          <c:spPr>
            <a:solidFill>
              <a:srgbClr val="4F81BD"/>
            </a:solidFill>
          </c:spPr>
          <c:dLbls>
            <c:txPr>
              <a:bodyPr/>
              <a:lstStyle/>
              <a:p>
                <a:pPr lvl="0">
                  <a:defRPr b="0" i="0"/>
                </a:pPr>
              </a:p>
            </c:txPr>
            <c:showLegendKey val="0"/>
            <c:showVal val="1"/>
            <c:showCatName val="0"/>
            <c:showSerName val="0"/>
            <c:showPercent val="0"/>
            <c:showBubbleSize val="0"/>
          </c:dLbls>
          <c:cat>
            <c:strRef>
              <c:f>'6. Resultados x principio'!$P$6:$S$6</c:f>
            </c:strRef>
          </c:cat>
          <c:val>
            <c:numRef>
              <c:f>'6. Resultados x principio'!$E$23:$H$23</c:f>
            </c:numRef>
          </c:val>
        </c:ser>
        <c:axId val="1134746120"/>
        <c:axId val="1793497407"/>
      </c:barChart>
      <c:catAx>
        <c:axId val="1134746120"/>
        <c:scaling>
          <c:orientation val="minMax"/>
        </c:scaling>
        <c:delete val="0"/>
        <c:axPos val="b"/>
        <c:txPr>
          <a:bodyPr/>
          <a:lstStyle/>
          <a:p>
            <a:pPr lvl="0">
              <a:defRPr b="1" i="0" sz="1000">
                <a:solidFill>
                  <a:srgbClr val="000000"/>
                </a:solidFill>
                <a:latin typeface="Calibri"/>
              </a:defRPr>
            </a:pPr>
          </a:p>
        </c:txPr>
        <c:crossAx val="1793497407"/>
      </c:catAx>
      <c:valAx>
        <c:axId val="1793497407"/>
        <c:scaling>
          <c:orientation val="minMax"/>
        </c:scaling>
        <c:delete val="0"/>
        <c:axPos val="l"/>
        <c:majorGridlines>
          <c:spPr>
            <a:ln>
              <a:solidFill>
                <a:srgbClr val="878787"/>
              </a:solidFill>
            </a:ln>
          </c:spPr>
        </c:majorGridlines>
        <c:numFmt formatCode="General" sourceLinked="1"/>
        <c:tickLblPos val="nextTo"/>
        <c:spPr>
          <a:ln w="47625">
            <a:noFill/>
          </a:ln>
        </c:spPr>
        <c:txPr>
          <a:bodyPr/>
          <a:lstStyle/>
          <a:p>
            <a:pPr lvl="0">
              <a:defRPr b="1" i="0" sz="1000">
                <a:solidFill>
                  <a:srgbClr val="000000"/>
                </a:solidFill>
                <a:latin typeface="Calibri"/>
              </a:defRPr>
            </a:pPr>
          </a:p>
        </c:txPr>
        <c:crossAx val="1134746120"/>
      </c:valAx>
      <c:spPr>
        <a:solidFill>
          <a:srgbClr val="FFFFFF"/>
        </a:solidFill>
      </c:spPr>
    </c:plotArea>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grouping val="clustered"/>
        <c:ser>
          <c:idx val="0"/>
          <c:order val="0"/>
          <c:tx>
            <c:strRef>
              <c:f>'8. WCAG 2.0 vs WCAG 2.1'!$D$22</c:f>
            </c:strRef>
          </c:tx>
          <c:spPr>
            <a:solidFill>
              <a:srgbClr val="4F81BD"/>
            </a:solidFill>
          </c:spPr>
          <c:cat>
            <c:strRef>
              <c:f>'8. WCAG 2.0 vs WCAG 2.1'!$B$23:$B$34</c:f>
            </c:strRef>
          </c:cat>
          <c:val>
            <c:numRef>
              <c:f>'8. WCAG 2.0 vs WCAG 2.1'!$D$23:$D$34</c:f>
            </c:numRef>
          </c:val>
        </c:ser>
        <c:ser>
          <c:idx val="1"/>
          <c:order val="1"/>
          <c:tx>
            <c:strRef>
              <c:f>'8. WCAG 2.0 vs WCAG 2.1'!$E$22</c:f>
            </c:strRef>
          </c:tx>
          <c:spPr>
            <a:solidFill>
              <a:srgbClr val="C0504D"/>
            </a:solidFill>
          </c:spPr>
          <c:cat>
            <c:strRef>
              <c:f>'8. WCAG 2.0 vs WCAG 2.1'!$B$23:$B$34</c:f>
            </c:strRef>
          </c:cat>
          <c:val>
            <c:numRef>
              <c:f>'8. WCAG 2.0 vs WCAG 2.1'!$E$23:$E$34</c:f>
            </c:numRef>
          </c:val>
        </c:ser>
        <c:ser>
          <c:idx val="2"/>
          <c:order val="2"/>
          <c:tx>
            <c:strRef>
              <c:f>'8. WCAG 2.0 vs WCAG 2.1'!$F$22</c:f>
            </c:strRef>
          </c:tx>
          <c:spPr>
            <a:solidFill>
              <a:srgbClr val="9BBB59"/>
            </a:solidFill>
          </c:spPr>
          <c:cat>
            <c:strRef>
              <c:f>'8. WCAG 2.0 vs WCAG 2.1'!$B$23:$B$34</c:f>
            </c:strRef>
          </c:cat>
          <c:val>
            <c:numRef>
              <c:f>'8. WCAG 2.0 vs WCAG 2.1'!$F$23:$F$34</c:f>
            </c:numRef>
          </c:val>
        </c:ser>
        <c:axId val="685123125"/>
        <c:axId val="582765016"/>
      </c:barChart>
      <c:catAx>
        <c:axId val="685123125"/>
        <c:scaling>
          <c:orientation val="minMax"/>
        </c:scaling>
        <c:delete val="0"/>
        <c:axPos val="b"/>
        <c:txPr>
          <a:bodyPr/>
          <a:lstStyle/>
          <a:p>
            <a:pPr lvl="0">
              <a:defRPr b="0" i="0" sz="1000">
                <a:solidFill>
                  <a:srgbClr val="000000"/>
                </a:solidFill>
                <a:latin typeface="Calibri"/>
              </a:defRPr>
            </a:pPr>
          </a:p>
        </c:txPr>
        <c:crossAx val="582765016"/>
      </c:catAx>
      <c:valAx>
        <c:axId val="582765016"/>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685123125"/>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grouping val="clustered"/>
        <c:ser>
          <c:idx val="0"/>
          <c:order val="0"/>
          <c:spPr>
            <a:solidFill>
              <a:srgbClr val="3C628F"/>
            </a:solidFill>
          </c:spPr>
          <c:val>
            <c:numRef>
              <c:f>'8. WCAG 2.0 vs WCAG 2.1'!$D$23:$F$23</c:f>
            </c:numRef>
          </c:val>
        </c:ser>
        <c:ser>
          <c:idx val="1"/>
          <c:order val="1"/>
          <c:spPr>
            <a:solidFill>
              <a:srgbClr val="923C3A"/>
            </a:solidFill>
          </c:spPr>
          <c:val>
            <c:numRef>
              <c:f>'8. WCAG 2.0 vs WCAG 2.1'!$D$24:$F$24</c:f>
            </c:numRef>
          </c:val>
        </c:ser>
        <c:ser>
          <c:idx val="2"/>
          <c:order val="2"/>
          <c:spPr>
            <a:solidFill>
              <a:srgbClr val="758E43"/>
            </a:solidFill>
          </c:spPr>
          <c:val>
            <c:numRef>
              <c:f>'8. WCAG 2.0 vs WCAG 2.1'!$D$25:$F$25</c:f>
            </c:numRef>
          </c:val>
        </c:ser>
        <c:ser>
          <c:idx val="3"/>
          <c:order val="3"/>
          <c:spPr>
            <a:solidFill>
              <a:srgbClr val="614C7B"/>
            </a:solidFill>
          </c:spPr>
          <c:val>
            <c:numRef>
              <c:f>'8. WCAG 2.0 vs WCAG 2.1'!$D$26:$F$26</c:f>
            </c:numRef>
          </c:val>
        </c:ser>
        <c:ser>
          <c:idx val="4"/>
          <c:order val="4"/>
          <c:spPr>
            <a:solidFill>
              <a:srgbClr val="398296"/>
            </a:solidFill>
          </c:spPr>
          <c:val>
            <c:numRef>
              <c:f>'8. WCAG 2.0 vs WCAG 2.1'!$D$27:$F$27</c:f>
            </c:numRef>
          </c:val>
        </c:ser>
        <c:ser>
          <c:idx val="5"/>
          <c:order val="5"/>
          <c:spPr>
            <a:solidFill>
              <a:srgbClr val="AB4744"/>
            </a:solidFill>
          </c:spPr>
          <c:val>
            <c:numRef>
              <c:f>'8. WCAG 2.0 vs WCAG 2.1'!$D$28:$F$28</c:f>
            </c:numRef>
          </c:val>
        </c:ser>
        <c:ser>
          <c:idx val="6"/>
          <c:order val="6"/>
          <c:spPr>
            <a:solidFill>
              <a:srgbClr val="8AA64F"/>
            </a:solidFill>
          </c:spPr>
          <c:val>
            <c:numRef>
              <c:f>'8. WCAG 2.0 vs WCAG 2.1'!$D$29:$F$29</c:f>
            </c:numRef>
          </c:val>
        </c:ser>
        <c:ser>
          <c:idx val="7"/>
          <c:order val="7"/>
          <c:spPr>
            <a:solidFill>
              <a:srgbClr val="725990"/>
            </a:solidFill>
          </c:spPr>
          <c:val>
            <c:numRef>
              <c:f>'8. WCAG 2.0 vs WCAG 2.1'!$D$30:$F$30</c:f>
            </c:numRef>
          </c:val>
        </c:ser>
        <c:ser>
          <c:idx val="8"/>
          <c:order val="8"/>
          <c:spPr>
            <a:solidFill>
              <a:srgbClr val="4299B0"/>
            </a:solidFill>
          </c:spPr>
          <c:val>
            <c:numRef>
              <c:f>'8. WCAG 2.0 vs WCAG 2.1'!$D$31:$F$31</c:f>
            </c:numRef>
          </c:val>
        </c:ser>
        <c:ser>
          <c:idx val="9"/>
          <c:order val="9"/>
          <c:spPr>
            <a:solidFill>
              <a:srgbClr val="E0BDBC"/>
            </a:solidFill>
          </c:spPr>
          <c:val>
            <c:numRef>
              <c:f>'8. WCAG 2.0 vs WCAG 2.1'!$D$32:$F$32</c:f>
            </c:numRef>
          </c:val>
        </c:ser>
        <c:ser>
          <c:idx val="10"/>
          <c:order val="10"/>
          <c:spPr>
            <a:solidFill>
              <a:srgbClr val="DC853E"/>
            </a:solidFill>
          </c:spPr>
          <c:val>
            <c:numRef>
              <c:f>'8. WCAG 2.0 vs WCAG 2.1'!$D$33:$F$33</c:f>
            </c:numRef>
          </c:val>
        </c:ser>
        <c:ser>
          <c:idx val="11"/>
          <c:order val="11"/>
          <c:spPr>
            <a:solidFill>
              <a:srgbClr val="4F81BD"/>
            </a:solidFill>
          </c:spPr>
          <c:val>
            <c:numRef>
              <c:f>'8. WCAG 2.0 vs WCAG 2.1'!$D$34:$F$34</c:f>
            </c:numRef>
          </c:val>
        </c:ser>
        <c:axId val="1167115214"/>
        <c:axId val="919877418"/>
      </c:barChart>
      <c:catAx>
        <c:axId val="1167115214"/>
        <c:scaling>
          <c:orientation val="minMax"/>
        </c:scaling>
        <c:delete val="0"/>
        <c:axPos val="b"/>
        <c:txPr>
          <a:bodyPr/>
          <a:lstStyle/>
          <a:p>
            <a:pPr lvl="0">
              <a:defRPr b="0" i="0" sz="1000">
                <a:solidFill>
                  <a:srgbClr val="000000"/>
                </a:solidFill>
                <a:latin typeface="Calibri"/>
              </a:defRPr>
            </a:pPr>
          </a:p>
        </c:txPr>
        <c:crossAx val="919877418"/>
      </c:catAx>
      <c:valAx>
        <c:axId val="919877418"/>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1167115214"/>
        <c:majorUnit val="1.0"/>
      </c:valAx>
      <c:spPr>
        <a:solidFill>
          <a:srgbClr val="FFFFFF"/>
        </a:solidFill>
      </c:spPr>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Comparativa % cumplimiento WCAG 2.0/WCAG 2.1</a:t>
            </a:r>
          </a:p>
        </c:rich>
      </c:tx>
      <c:overlay val="0"/>
    </c:title>
    <c:plotArea>
      <c:layout/>
      <c:barChart>
        <c:barDir val="bar"/>
        <c:grouping val="clustered"/>
        <c:ser>
          <c:idx val="0"/>
          <c:order val="0"/>
          <c:tx>
            <c:strRef>
              <c:f>'8. WCAG 2.0 vs WCAG 2.1'!$B$9</c:f>
            </c:strRef>
          </c:tx>
          <c:spPr>
            <a:solidFill>
              <a:srgbClr val="F79646"/>
            </a:solidFill>
          </c:spPr>
          <c:dLbls>
            <c:txPr>
              <a:bodyPr/>
              <a:lstStyle/>
              <a:p>
                <a:pPr lvl="0">
                  <a:defRPr b="0" i="0"/>
                </a:pPr>
              </a:p>
            </c:txPr>
            <c:showLegendKey val="0"/>
            <c:showVal val="1"/>
            <c:showCatName val="0"/>
            <c:showSerName val="0"/>
            <c:showPercent val="0"/>
            <c:showBubbleSize val="0"/>
          </c:dLbls>
          <c:cat>
            <c:strRef>
              <c:f>'8. WCAG 2.0 vs WCAG 2.1'!$C$8:$D$8</c:f>
            </c:strRef>
          </c:cat>
          <c:val>
            <c:numRef>
              <c:f>'8. WCAG 2.0 vs WCAG 2.1'!$C$9:$D$9</c:f>
            </c:numRef>
          </c:val>
        </c:ser>
        <c:ser>
          <c:idx val="1"/>
          <c:order val="1"/>
          <c:tx>
            <c:strRef>
              <c:f>'8. WCAG 2.0 vs WCAG 2.1'!$B$10</c:f>
            </c:strRef>
          </c:tx>
          <c:spPr>
            <a:solidFill>
              <a:srgbClr val="4BACC6"/>
            </a:solidFill>
          </c:spPr>
          <c:dLbls>
            <c:txPr>
              <a:bodyPr/>
              <a:lstStyle/>
              <a:p>
                <a:pPr lvl="0">
                  <a:defRPr b="0" i="0"/>
                </a:pPr>
              </a:p>
            </c:txPr>
            <c:showLegendKey val="0"/>
            <c:showVal val="1"/>
            <c:showCatName val="0"/>
            <c:showSerName val="0"/>
            <c:showPercent val="0"/>
            <c:showBubbleSize val="0"/>
          </c:dLbls>
          <c:cat>
            <c:strRef>
              <c:f>'8. WCAG 2.0 vs WCAG 2.1'!$C$8:$D$8</c:f>
            </c:strRef>
          </c:cat>
          <c:val>
            <c:numRef>
              <c:f>'8. WCAG 2.0 vs WCAG 2.1'!$C$10:$D$10</c:f>
            </c:numRef>
          </c:val>
        </c:ser>
        <c:ser>
          <c:idx val="2"/>
          <c:order val="2"/>
          <c:tx>
            <c:strRef>
              <c:f>'8. WCAG 2.0 vs WCAG 2.1'!$B$11</c:f>
            </c:strRef>
          </c:tx>
          <c:spPr>
            <a:solidFill>
              <a:srgbClr val="FF9900"/>
            </a:solidFill>
          </c:spPr>
          <c:cat>
            <c:strRef>
              <c:f>'8. WCAG 2.0 vs WCAG 2.1'!$C$8:$D$8</c:f>
            </c:strRef>
          </c:cat>
          <c:val>
            <c:numRef>
              <c:f>'8. WCAG 2.0 vs WCAG 2.1'!$C$11:$D$11</c:f>
            </c:numRef>
          </c:val>
        </c:ser>
        <c:axId val="12147535"/>
        <c:axId val="1978194533"/>
      </c:barChart>
      <c:catAx>
        <c:axId val="12147535"/>
        <c:scaling>
          <c:orientation val="maxMin"/>
        </c:scaling>
        <c:delete val="0"/>
        <c:axPos val="l"/>
        <c:txPr>
          <a:bodyPr/>
          <a:lstStyle/>
          <a:p>
            <a:pPr lvl="0">
              <a:defRPr b="0" i="0" sz="1400">
                <a:solidFill>
                  <a:srgbClr val="595959"/>
                </a:solidFill>
                <a:latin typeface="Calibri"/>
              </a:defRPr>
            </a:pPr>
          </a:p>
        </c:txPr>
        <c:crossAx val="1978194533"/>
      </c:catAx>
      <c:valAx>
        <c:axId val="1978194533"/>
        <c:scaling>
          <c:orientation val="minMax"/>
        </c:scaling>
        <c:delete val="0"/>
        <c:axPos val="b"/>
        <c:majorGridlines>
          <c:spPr>
            <a:ln>
              <a:solidFill>
                <a:srgbClr val="D9D9D9"/>
              </a:solidFill>
            </a:ln>
          </c:spPr>
        </c:majorGridlines>
        <c:numFmt formatCode="General" sourceLinked="1"/>
        <c:tickLblPos val="nextTo"/>
        <c:spPr>
          <a:ln w="47625">
            <a:noFill/>
          </a:ln>
        </c:spPr>
        <c:txPr>
          <a:bodyPr/>
          <a:lstStyle/>
          <a:p>
            <a:pPr lvl="0">
              <a:defRPr b="0" i="0" sz="900">
                <a:solidFill>
                  <a:srgbClr val="595959"/>
                </a:solidFill>
                <a:latin typeface="Calibri"/>
              </a:defRPr>
            </a:pPr>
          </a:p>
        </c:txPr>
        <c:crossAx val="12147535"/>
        <c:crosses val="max"/>
      </c:valAx>
      <c:spPr>
        <a:solidFill>
          <a:srgbClr val="FFFFFF"/>
        </a:solidFill>
      </c:spPr>
    </c:plotArea>
    <c:legend>
      <c:legendPos val="b"/>
      <c:overlay val="0"/>
      <c:txPr>
        <a:bodyPr/>
        <a:lstStyle/>
        <a:p>
          <a:pPr lvl="0">
            <a:defRPr sz="900">
              <a:solidFill>
                <a:srgbClr val="595959"/>
              </a:solidFill>
              <a:latin typeface="Calibri"/>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hyperlink" Target="http://xl/drawings/https://olgacarreras.blogspot.com/2018/06/audit-tool-wcag-21.html"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hyperlink" Target="http://xl/drawings/https://olgacarreras.blogspot.com/2018/06/audit-tool-wcag-21.html" TargetMode="Externa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hyperlink" Target="http://xl/drawings/https://olgacarreras.blogspot.com/2018/06/audit-tool-wcag-21.html" TargetMode="Externa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hyperlink" Target="http://xl/drawings/https://olgacarreras.blogspot.com/2018/06/audit-tool-wcag-21.html"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hyperlink" Target="http://xl/drawings/https://olgacarreras.blogspot.com/2018/06/audit-tool-wcag-21.html"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9</xdr:col>
      <xdr:colOff>0</xdr:colOff>
      <xdr:row>1</xdr:row>
      <xdr:rowOff>0</xdr:rowOff>
    </xdr:from>
    <xdr:ext cx="1028700" cy="342900"/>
    <xdr:sp>
      <xdr:nvSpPr>
        <xdr:cNvPr id="3" name="Shape 3">
          <a:hlinkClick r:id="rId1"/>
        </xdr:cNvPr>
        <xdr:cNvSpPr/>
      </xdr:nvSpPr>
      <xdr:spPr>
        <a:xfrm>
          <a:off x="4836413" y="3613313"/>
          <a:ext cx="1019175" cy="33337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oneCellAnchor>
    <xdr:from>
      <xdr:col>1</xdr:col>
      <xdr:colOff>228600</xdr:colOff>
      <xdr:row>2</xdr:row>
      <xdr:rowOff>123825</xdr:rowOff>
    </xdr:from>
    <xdr:ext cx="6219825" cy="1876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0</xdr:colOff>
      <xdr:row>0</xdr:row>
      <xdr:rowOff>47625</xdr:rowOff>
    </xdr:from>
    <xdr:ext cx="847725" cy="361950"/>
    <xdr:sp>
      <xdr:nvSpPr>
        <xdr:cNvPr id="5" name="Shape 5">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4</xdr:col>
      <xdr:colOff>409575</xdr:colOff>
      <xdr:row>0</xdr:row>
      <xdr:rowOff>123825</xdr:rowOff>
    </xdr:from>
    <xdr:ext cx="847725" cy="361950"/>
    <xdr:sp>
      <xdr:nvSpPr>
        <xdr:cNvPr id="4" name="Shape 4">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104775</xdr:colOff>
      <xdr:row>0</xdr:row>
      <xdr:rowOff>76200</xdr:rowOff>
    </xdr:from>
    <xdr:ext cx="847725" cy="361950"/>
    <xdr:sp>
      <xdr:nvSpPr>
        <xdr:cNvPr id="6" name="Shape 6">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4</xdr:row>
      <xdr:rowOff>19050</xdr:rowOff>
    </xdr:from>
    <xdr:ext cx="10696575" cy="31908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742950</xdr:colOff>
      <xdr:row>36</xdr:row>
      <xdr:rowOff>85725</xdr:rowOff>
    </xdr:from>
    <xdr:ext cx="18011775" cy="56578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200025</xdr:colOff>
      <xdr:row>0</xdr:row>
      <xdr:rowOff>95250</xdr:rowOff>
    </xdr:from>
    <xdr:ext cx="847725" cy="361950"/>
    <xdr:sp>
      <xdr:nvSpPr>
        <xdr:cNvPr id="8" name="Shape 8">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266700</xdr:colOff>
      <xdr:row>0</xdr:row>
      <xdr:rowOff>114300</xdr:rowOff>
    </xdr:from>
    <xdr:ext cx="847725" cy="361950"/>
    <xdr:sp>
      <xdr:nvSpPr>
        <xdr:cNvPr id="7" name="Shape 7">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3</xdr:row>
      <xdr:rowOff>152400</xdr:rowOff>
    </xdr:from>
    <xdr:ext cx="11153775" cy="3171825"/>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82</xdr:row>
      <xdr:rowOff>66675</xdr:rowOff>
    </xdr:from>
    <xdr:ext cx="16287750" cy="5895975"/>
    <xdr:graphicFrame>
      <xdr:nvGraphicFramePr>
        <xdr:cNvPr id="4" name="Chart 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238125</xdr:colOff>
      <xdr:row>0</xdr:row>
      <xdr:rowOff>85725</xdr:rowOff>
    </xdr:from>
    <xdr:ext cx="847725" cy="361950"/>
    <xdr:sp>
      <xdr:nvSpPr>
        <xdr:cNvPr id="9" name="Shape 9">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0</xdr:colOff>
      <xdr:row>5</xdr:row>
      <xdr:rowOff>180975</xdr:rowOff>
    </xdr:from>
    <xdr:ext cx="11811000" cy="9048750"/>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35</xdr:row>
      <xdr:rowOff>180975</xdr:rowOff>
    </xdr:from>
    <xdr:ext cx="12182475" cy="9248775"/>
    <xdr:graphicFrame>
      <xdr:nvGraphicFramePr>
        <xdr:cNvPr id="7" name="Chart 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752475</xdr:colOff>
      <xdr:row>5</xdr:row>
      <xdr:rowOff>200025</xdr:rowOff>
    </xdr:from>
    <xdr:ext cx="11039475" cy="12420600"/>
    <xdr:graphicFrame>
      <xdr:nvGraphicFramePr>
        <xdr:cNvPr id="9" name="Chart 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20</xdr:col>
      <xdr:colOff>0</xdr:colOff>
      <xdr:row>35</xdr:row>
      <xdr:rowOff>190500</xdr:rowOff>
    </xdr:from>
    <xdr:ext cx="10906125" cy="11544300"/>
    <xdr:graphicFrame>
      <xdr:nvGraphicFramePr>
        <xdr:cNvPr id="10" name="Chart 1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542925</xdr:colOff>
      <xdr:row>0</xdr:row>
      <xdr:rowOff>85725</xdr:rowOff>
    </xdr:from>
    <xdr:ext cx="952500" cy="352425"/>
    <xdr:sp>
      <xdr:nvSpPr>
        <xdr:cNvPr id="11" name="Shape 11">
          <a:hlinkClick r:id="rId5"/>
        </xdr:cNvPr>
        <xdr:cNvSpPr/>
      </xdr:nvSpPr>
      <xdr:spPr>
        <a:xfrm>
          <a:off x="4874513" y="3608550"/>
          <a:ext cx="942975" cy="342900"/>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933450</xdr:colOff>
      <xdr:row>26</xdr:row>
      <xdr:rowOff>133350</xdr:rowOff>
    </xdr:from>
    <xdr:ext cx="7639050" cy="3333750"/>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1114425</xdr:colOff>
      <xdr:row>26</xdr:row>
      <xdr:rowOff>104775</xdr:rowOff>
    </xdr:from>
    <xdr:ext cx="7820025" cy="33528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0</xdr:row>
      <xdr:rowOff>180975</xdr:rowOff>
    </xdr:from>
    <xdr:ext cx="847725" cy="361950"/>
    <xdr:sp>
      <xdr:nvSpPr>
        <xdr:cNvPr id="10" name="Shape 10">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8</xdr:col>
      <xdr:colOff>1162050</xdr:colOff>
      <xdr:row>0</xdr:row>
      <xdr:rowOff>180975</xdr:rowOff>
    </xdr:from>
    <xdr:ext cx="847725" cy="361950"/>
    <xdr:sp>
      <xdr:nvSpPr>
        <xdr:cNvPr id="12" name="Shape 12">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371475</xdr:colOff>
      <xdr:row>20</xdr:row>
      <xdr:rowOff>209550</xdr:rowOff>
    </xdr:from>
    <xdr:ext cx="11068050" cy="5638800"/>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285750</xdr:colOff>
      <xdr:row>20</xdr:row>
      <xdr:rowOff>200025</xdr:rowOff>
    </xdr:from>
    <xdr:ext cx="11163300" cy="7219950"/>
    <xdr:graphicFrame>
      <xdr:nvGraphicFramePr>
        <xdr:cNvPr id="12" name="Chart 1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1352550</xdr:colOff>
      <xdr:row>6</xdr:row>
      <xdr:rowOff>180975</xdr:rowOff>
    </xdr:from>
    <xdr:ext cx="7753350" cy="3829050"/>
    <xdr:graphicFrame>
      <xdr:nvGraphicFramePr>
        <xdr:cNvPr id="13" name="Chart 1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1181100</xdr:colOff>
      <xdr:row>0</xdr:row>
      <xdr:rowOff>95250</xdr:rowOff>
    </xdr:from>
    <xdr:ext cx="847725" cy="361950"/>
    <xdr:sp>
      <xdr:nvSpPr>
        <xdr:cNvPr id="13" name="Shape 13">
          <a:hlinkClick r:id="rId4"/>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usableyaccesible.com/recurso_glosario.php" TargetMode="External"/><Relationship Id="rId2" Type="http://schemas.openxmlformats.org/officeDocument/2006/relationships/hyperlink" Target="https://olgacarreras.blogspot.com/2018/06/audit-tool-wcag-21.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inpromi.es/" TargetMode="External"/><Relationship Id="rId2" Type="http://schemas.openxmlformats.org/officeDocument/2006/relationships/hyperlink" Target="https://www.once.es/" TargetMode="External"/><Relationship Id="rId3" Type="http://schemas.openxmlformats.org/officeDocument/2006/relationships/hyperlink" Target="https://www.ull.es/centros/escuela-superior-de-ingenieria-y-tecnologia/" TargetMode="External"/><Relationship Id="rId4" Type="http://schemas.openxmlformats.org/officeDocument/2006/relationships/hyperlink" Target="http://olgacarreras.blogspot.com.es/2012/04/metodologia-de-evaluacion-de.html" TargetMode="External"/><Relationship Id="rId5" Type="http://schemas.openxmlformats.org/officeDocument/2006/relationships/hyperlink" Target="https://olgacarreras.blogspot.com/2018/06/audit-tool-wcag-21.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WAI/WCAG21/Understanding/page-titled" TargetMode="External"/><Relationship Id="rId22" Type="http://schemas.openxmlformats.org/officeDocument/2006/relationships/hyperlink" Target="https://www.w3.org/WAI/WCAG21/Understanding/link-purpose-in-context" TargetMode="External"/><Relationship Id="rId21" Type="http://schemas.openxmlformats.org/officeDocument/2006/relationships/hyperlink" Target="https://www.w3.org/WAI/WCAG21/Understanding/focus-order" TargetMode="External"/><Relationship Id="rId24" Type="http://schemas.openxmlformats.org/officeDocument/2006/relationships/hyperlink" Target="https://www.w3.org/WAI/WCAG21/Understanding/pointer-cancellation.html" TargetMode="External"/><Relationship Id="rId23" Type="http://schemas.openxmlformats.org/officeDocument/2006/relationships/hyperlink" Target="https://www.w3.org/WAI/WCAG21/Understanding/pointer-gestures.html" TargetMode="External"/><Relationship Id="rId1" Type="http://schemas.openxmlformats.org/officeDocument/2006/relationships/hyperlink" Target="https://www.w3.org/WAI/WCAG21/Understanding/non-text-content.html" TargetMode="External"/><Relationship Id="rId2" Type="http://schemas.openxmlformats.org/officeDocument/2006/relationships/hyperlink" Target="http://olgacarreras.blogspot.com.es/2014/07/textos-alternativos-imagenes-accesibles.html" TargetMode="External"/><Relationship Id="rId3" Type="http://schemas.openxmlformats.org/officeDocument/2006/relationships/hyperlink" Target="https://www.w3.org/WAI/WCAG21/Understanding/audio-only-and-video-only-prerecorded" TargetMode="External"/><Relationship Id="rId4" Type="http://schemas.openxmlformats.org/officeDocument/2006/relationships/hyperlink" Target="https://olgacarreras.blogspot.com/2012/08/tabla-resumen-de-los-requisitos-de.html" TargetMode="External"/><Relationship Id="rId9" Type="http://schemas.openxmlformats.org/officeDocument/2006/relationships/hyperlink" Target="https://www.w3.org/WAI/WCAG21/Understanding/sensory-characteristics" TargetMode="External"/><Relationship Id="rId26" Type="http://schemas.openxmlformats.org/officeDocument/2006/relationships/hyperlink" Target="https://www.w3.org/WAI/WCAG21/Understanding/motion-actuation.html" TargetMode="External"/><Relationship Id="rId25" Type="http://schemas.openxmlformats.org/officeDocument/2006/relationships/hyperlink" Target="https://www.w3.org/WAI/WCAG21/Understanding/label-in-name.html" TargetMode="External"/><Relationship Id="rId28" Type="http://schemas.openxmlformats.org/officeDocument/2006/relationships/hyperlink" Target="https://www.w3.org/WAI/WCAG21/Understanding/on-focus" TargetMode="External"/><Relationship Id="rId27" Type="http://schemas.openxmlformats.org/officeDocument/2006/relationships/hyperlink" Target="https://www.w3.org/WAI/WCAG21/Understanding/language-of-page" TargetMode="External"/><Relationship Id="rId5" Type="http://schemas.openxmlformats.org/officeDocument/2006/relationships/hyperlink" Target="https://www.w3.org/WAI/WCAG21/Understanding/captions-prerecorded" TargetMode="External"/><Relationship Id="rId6" Type="http://schemas.openxmlformats.org/officeDocument/2006/relationships/hyperlink" Target="https://www.w3.org/WAI/WCAG21/Understanding/audio-description-or-media-alternative-prerecorded" TargetMode="External"/><Relationship Id="rId29" Type="http://schemas.openxmlformats.org/officeDocument/2006/relationships/hyperlink" Target="https://www.w3.org/WAI/WCAG21/Understanding/on-input" TargetMode="External"/><Relationship Id="rId7" Type="http://schemas.openxmlformats.org/officeDocument/2006/relationships/hyperlink" Target="https://www.w3.org/WAI/WCAG21/Understanding/info-and-relationships" TargetMode="External"/><Relationship Id="rId8" Type="http://schemas.openxmlformats.org/officeDocument/2006/relationships/hyperlink" Target="https://www.w3.org/WAI/WCAG21/Understanding/meaningful-sequence" TargetMode="External"/><Relationship Id="rId31" Type="http://schemas.openxmlformats.org/officeDocument/2006/relationships/hyperlink" Target="https://olgacarreras.blogspot.com/2013/11/live-regions-y-wai-aria-como-mejorar-la.html" TargetMode="External"/><Relationship Id="rId30" Type="http://schemas.openxmlformats.org/officeDocument/2006/relationships/hyperlink" Target="https://www.w3.org/WAI/WCAG21/Understanding/error-identification" TargetMode="External"/><Relationship Id="rId11" Type="http://schemas.openxmlformats.org/officeDocument/2006/relationships/hyperlink" Target="https://www.w3.org/WAI/WCAG21/Understanding/audio-control" TargetMode="External"/><Relationship Id="rId33" Type="http://schemas.openxmlformats.org/officeDocument/2006/relationships/hyperlink" Target="https://olgacarreras.blogspot.com/2013/12/ayuda-contextual-de-los-formularios-mas.html" TargetMode="External"/><Relationship Id="rId10" Type="http://schemas.openxmlformats.org/officeDocument/2006/relationships/hyperlink" Target="https://www.w3.org/WAI/WCAG21/Understanding/use-of-color" TargetMode="External"/><Relationship Id="rId32" Type="http://schemas.openxmlformats.org/officeDocument/2006/relationships/hyperlink" Target="https://www.w3.org/WAI/WCAG21/Understanding/labels-or-instructions" TargetMode="External"/><Relationship Id="rId13" Type="http://schemas.openxmlformats.org/officeDocument/2006/relationships/hyperlink" Target="https://www.w3.org/WAI/WCAG21/Understanding/no-keyboard-trap" TargetMode="External"/><Relationship Id="rId35" Type="http://schemas.openxmlformats.org/officeDocument/2006/relationships/hyperlink" Target="https://www.w3.org/WAI/WCAG21/Understanding/name-role-value" TargetMode="External"/><Relationship Id="rId12" Type="http://schemas.openxmlformats.org/officeDocument/2006/relationships/hyperlink" Target="https://www.w3.org/WAI/WCAG21/Understanding/keyboard.html" TargetMode="External"/><Relationship Id="rId34" Type="http://schemas.openxmlformats.org/officeDocument/2006/relationships/hyperlink" Target="https://www.w3.org/WAI/WCAG21/Understanding/parsing" TargetMode="External"/><Relationship Id="rId15" Type="http://schemas.openxmlformats.org/officeDocument/2006/relationships/hyperlink" Target="https://www.w3.org/WAI/WCAG21/Understanding/timing-adjustable" TargetMode="External"/><Relationship Id="rId37" Type="http://schemas.openxmlformats.org/officeDocument/2006/relationships/hyperlink" Target="https://olgacarreras.blogspot.com/2017/12/novedades-wai-aria-11.html" TargetMode="External"/><Relationship Id="rId14" Type="http://schemas.openxmlformats.org/officeDocument/2006/relationships/hyperlink" Target="https://www.w3.org/WAI/WCAG21/Understanding/character-key-shortcuts.html" TargetMode="External"/><Relationship Id="rId36" Type="http://schemas.openxmlformats.org/officeDocument/2006/relationships/hyperlink" Target="https://olgacarreras.blogspot.com/2007/09/wai-aria-introduccion-referencias.html" TargetMode="External"/><Relationship Id="rId17" Type="http://schemas.openxmlformats.org/officeDocument/2006/relationships/hyperlink" Target="https://www.w3.org/WAI/WCAG21/Understanding/three-flashes-or-below-threshold" TargetMode="External"/><Relationship Id="rId39" Type="http://schemas.openxmlformats.org/officeDocument/2006/relationships/drawing" Target="../drawings/drawing4.xml"/><Relationship Id="rId16" Type="http://schemas.openxmlformats.org/officeDocument/2006/relationships/hyperlink" Target="https://www.w3.org/WAI/WCAG21/Understanding/pause-stop-hide" TargetMode="External"/><Relationship Id="rId38" Type="http://schemas.openxmlformats.org/officeDocument/2006/relationships/hyperlink" Target="https://olgacarreras.blogspot.com/2018/06/audit-tool-wcag-21.html" TargetMode="External"/><Relationship Id="rId19" Type="http://schemas.openxmlformats.org/officeDocument/2006/relationships/hyperlink" Target="https://olgacarreras.blogspot.com/2014/03/navegacion-mas-accesible-y-semantica-en.html" TargetMode="External"/><Relationship Id="rId18" Type="http://schemas.openxmlformats.org/officeDocument/2006/relationships/hyperlink" Target="https://www.w3.org/WAI/WCAG21/Understanding/bypass-block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w3.org/WAI/WCAG21/Understanding/consistent-identification" TargetMode="External"/><Relationship Id="rId22" Type="http://schemas.openxmlformats.org/officeDocument/2006/relationships/hyperlink" Target="https://www.w3.org/WAI/WCAG21/Understanding/error-prevention-legal-financial-data" TargetMode="External"/><Relationship Id="rId21" Type="http://schemas.openxmlformats.org/officeDocument/2006/relationships/hyperlink" Target="https://www.w3.org/WAI/WCAG21/Understanding/error-suggestion" TargetMode="External"/><Relationship Id="rId24" Type="http://schemas.openxmlformats.org/officeDocument/2006/relationships/hyperlink" Target="https://olgacarreras.blogspot.com/2013/11/live-regions-y-wai-aria-como-mejorar-la.html" TargetMode="External"/><Relationship Id="rId23" Type="http://schemas.openxmlformats.org/officeDocument/2006/relationships/hyperlink" Target="https://www.w3.org/WAI/WCAG21/Understanding/status-messages.html" TargetMode="External"/><Relationship Id="rId1" Type="http://schemas.openxmlformats.org/officeDocument/2006/relationships/hyperlink" Target="https://www.w3.org/WAI/WCAG21/Understanding/captions-live.html" TargetMode="External"/><Relationship Id="rId2" Type="http://schemas.openxmlformats.org/officeDocument/2006/relationships/hyperlink" Target="https://www.w3.org/WAI/WCAG21/Understanding/audio-description-prerecorded" TargetMode="External"/><Relationship Id="rId3" Type="http://schemas.openxmlformats.org/officeDocument/2006/relationships/hyperlink" Target="https://www.w3.org/WAI/WCAG21/Understanding/orientation.html" TargetMode="External"/><Relationship Id="rId4" Type="http://schemas.openxmlformats.org/officeDocument/2006/relationships/hyperlink" Target="https://www.w3.org/WAI/WCAG21/Understanding/identify-input-purpose.html" TargetMode="External"/><Relationship Id="rId9" Type="http://schemas.openxmlformats.org/officeDocument/2006/relationships/hyperlink" Target="https://www.w3.org/WAI/WCAG21/Understanding/images-of-text" TargetMode="External"/><Relationship Id="rId26" Type="http://schemas.openxmlformats.org/officeDocument/2006/relationships/drawing" Target="../drawings/drawing6.xml"/><Relationship Id="rId25" Type="http://schemas.openxmlformats.org/officeDocument/2006/relationships/hyperlink" Target="https://olgacarreras.blogspot.com/2018/06/audit-tool-wcag-21.html" TargetMode="External"/><Relationship Id="rId5" Type="http://schemas.openxmlformats.org/officeDocument/2006/relationships/hyperlink" Target="https://www.w3.org/TR/html52/sec-forms.html" TargetMode="External"/><Relationship Id="rId6" Type="http://schemas.openxmlformats.org/officeDocument/2006/relationships/hyperlink" Target="https://www.w3.org/WAI/WCAG21/Understanding/contrast-minimum" TargetMode="External"/><Relationship Id="rId7" Type="http://schemas.openxmlformats.org/officeDocument/2006/relationships/hyperlink" Target="https://developer.paciellogroup.com/resources/contrastanalyser/" TargetMode="External"/><Relationship Id="rId8" Type="http://schemas.openxmlformats.org/officeDocument/2006/relationships/hyperlink" Target="https://www.w3.org/WAI/WCAG21/Understanding/resize-text" TargetMode="External"/><Relationship Id="rId11" Type="http://schemas.openxmlformats.org/officeDocument/2006/relationships/hyperlink" Target="https://olgacarreras.blogspot.com/2014/01/responsive-design-y-accesibilidad.html" TargetMode="External"/><Relationship Id="rId10" Type="http://schemas.openxmlformats.org/officeDocument/2006/relationships/hyperlink" Target="https://www.w3.org/WAI/WCAG21/Understanding/reflow.html" TargetMode="External"/><Relationship Id="rId13" Type="http://schemas.openxmlformats.org/officeDocument/2006/relationships/hyperlink" Target="https://www.w3.org/WAI/WCAG21/Understanding/text-spacing.html" TargetMode="External"/><Relationship Id="rId12" Type="http://schemas.openxmlformats.org/officeDocument/2006/relationships/hyperlink" Target="https://www.w3.org/WAI/WCAG21/Understanding/non-text-contrast.html" TargetMode="External"/><Relationship Id="rId15" Type="http://schemas.openxmlformats.org/officeDocument/2006/relationships/hyperlink" Target="https://www.w3.org/WAI/WCAG21/Understanding/multiple-ways.html" TargetMode="External"/><Relationship Id="rId14" Type="http://schemas.openxmlformats.org/officeDocument/2006/relationships/hyperlink" Target="https://www.w3.org/WAI/WCAG21/Understanding/content-on-hover-or-focus.html" TargetMode="External"/><Relationship Id="rId17" Type="http://schemas.openxmlformats.org/officeDocument/2006/relationships/hyperlink" Target="https://www.w3.org/WAI/WCAG21/Understanding/focus-visible" TargetMode="External"/><Relationship Id="rId16" Type="http://schemas.openxmlformats.org/officeDocument/2006/relationships/hyperlink" Target="https://www.w3.org/WAI/WCAG21/Understanding/headings-and-labels" TargetMode="External"/><Relationship Id="rId19" Type="http://schemas.openxmlformats.org/officeDocument/2006/relationships/hyperlink" Target="https://www.w3.org/WAI/WCAG21/Understanding/consistent-navigation" TargetMode="External"/><Relationship Id="rId18" Type="http://schemas.openxmlformats.org/officeDocument/2006/relationships/hyperlink" Target="https://www.w3.org/WAI/WCAG21/Understanding/language-of-par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4.57"/>
    <col customWidth="1" min="12" max="26" width="8.71"/>
  </cols>
  <sheetData>
    <row r="1" ht="14.25" customHeight="1">
      <c r="A1" s="1"/>
      <c r="L1" s="1"/>
      <c r="M1" s="1"/>
      <c r="N1" s="1"/>
      <c r="O1" s="1"/>
      <c r="P1" s="1"/>
      <c r="Q1" s="1"/>
      <c r="R1" s="1"/>
      <c r="S1" s="1"/>
      <c r="T1" s="1"/>
      <c r="U1" s="1"/>
      <c r="V1" s="1"/>
      <c r="W1" s="1"/>
      <c r="X1" s="1"/>
      <c r="Y1" s="1"/>
      <c r="Z1" s="1"/>
    </row>
    <row r="2" ht="14.25" customHeight="1">
      <c r="A2" s="1"/>
      <c r="L2" s="1"/>
      <c r="M2" s="1"/>
      <c r="N2" s="1"/>
      <c r="O2" s="1"/>
      <c r="P2" s="1"/>
      <c r="Q2" s="1"/>
      <c r="R2" s="1"/>
      <c r="S2" s="1"/>
      <c r="T2" s="1"/>
      <c r="U2" s="1"/>
      <c r="V2" s="1"/>
      <c r="W2" s="1"/>
      <c r="X2" s="1"/>
      <c r="Y2" s="1"/>
      <c r="Z2" s="1"/>
    </row>
    <row r="3" ht="14.25" customHeight="1">
      <c r="A3" s="1"/>
      <c r="L3" s="1"/>
      <c r="M3" s="1"/>
      <c r="N3" s="1"/>
      <c r="O3" s="1"/>
      <c r="P3" s="1"/>
      <c r="Q3" s="1"/>
      <c r="R3" s="1"/>
      <c r="S3" s="1"/>
      <c r="T3" s="1"/>
      <c r="U3" s="1"/>
      <c r="V3" s="1"/>
      <c r="W3" s="1"/>
      <c r="X3" s="1"/>
      <c r="Y3" s="1"/>
      <c r="Z3" s="1"/>
    </row>
    <row r="4" ht="14.25" customHeight="1">
      <c r="A4" s="1"/>
      <c r="L4" s="1"/>
      <c r="M4" s="1"/>
      <c r="N4" s="1"/>
      <c r="O4" s="1"/>
      <c r="P4" s="1"/>
      <c r="Q4" s="1"/>
      <c r="R4" s="1"/>
      <c r="S4" s="1"/>
      <c r="T4" s="1"/>
      <c r="U4" s="1"/>
      <c r="V4" s="1"/>
      <c r="W4" s="1"/>
      <c r="X4" s="1"/>
      <c r="Y4" s="1"/>
      <c r="Z4" s="1"/>
    </row>
    <row r="5" ht="14.25" customHeight="1">
      <c r="A5" s="1"/>
      <c r="L5" s="1"/>
      <c r="M5" s="1"/>
      <c r="N5" s="1"/>
      <c r="O5" s="1"/>
      <c r="P5" s="1"/>
      <c r="Q5" s="1"/>
      <c r="R5" s="1"/>
      <c r="S5" s="1"/>
      <c r="T5" s="1"/>
      <c r="U5" s="1"/>
      <c r="V5" s="1"/>
      <c r="W5" s="1"/>
      <c r="X5" s="1"/>
      <c r="Y5" s="1"/>
      <c r="Z5" s="1"/>
    </row>
    <row r="6" ht="14.25" customHeight="1">
      <c r="A6" s="1"/>
      <c r="L6" s="1"/>
      <c r="M6" s="1"/>
      <c r="N6" s="1"/>
      <c r="O6" s="1"/>
      <c r="P6" s="1"/>
      <c r="Q6" s="1"/>
      <c r="R6" s="1"/>
      <c r="S6" s="1"/>
      <c r="T6" s="1"/>
      <c r="U6" s="1"/>
      <c r="V6" s="1"/>
      <c r="W6" s="1"/>
      <c r="X6" s="1"/>
      <c r="Y6" s="1"/>
      <c r="Z6" s="1"/>
    </row>
    <row r="7" ht="14.25" customHeight="1">
      <c r="A7" s="1"/>
      <c r="L7" s="1"/>
      <c r="M7" s="1"/>
      <c r="N7" s="1"/>
      <c r="O7" s="1"/>
      <c r="P7" s="1"/>
      <c r="Q7" s="1"/>
      <c r="R7" s="1"/>
      <c r="S7" s="1"/>
      <c r="T7" s="1"/>
      <c r="U7" s="1"/>
      <c r="V7" s="1"/>
      <c r="W7" s="1"/>
      <c r="X7" s="1"/>
      <c r="Y7" s="1"/>
      <c r="Z7" s="1"/>
    </row>
    <row r="8" ht="14.25" customHeight="1">
      <c r="A8" s="1"/>
      <c r="L8" s="1"/>
      <c r="M8" s="1"/>
      <c r="N8" s="1"/>
      <c r="O8" s="1"/>
      <c r="P8" s="1"/>
      <c r="Q8" s="1"/>
      <c r="R8" s="1"/>
      <c r="S8" s="1"/>
      <c r="T8" s="1"/>
      <c r="U8" s="1"/>
      <c r="V8" s="1"/>
      <c r="W8" s="1"/>
      <c r="X8" s="1"/>
      <c r="Y8" s="1"/>
      <c r="Z8" s="1"/>
    </row>
    <row r="9" ht="14.25" customHeight="1">
      <c r="A9" s="1"/>
      <c r="L9" s="1"/>
      <c r="M9" s="1"/>
      <c r="N9" s="1"/>
      <c r="O9" s="1"/>
      <c r="P9" s="1"/>
      <c r="Q9" s="1"/>
      <c r="R9" s="1"/>
      <c r="S9" s="1"/>
      <c r="T9" s="1"/>
      <c r="U9" s="1"/>
      <c r="V9" s="1"/>
      <c r="W9" s="1"/>
      <c r="X9" s="1"/>
      <c r="Y9" s="1"/>
      <c r="Z9" s="1"/>
    </row>
    <row r="10" ht="14.25" customHeight="1">
      <c r="A10" s="1"/>
      <c r="L10" s="1"/>
      <c r="M10" s="1"/>
      <c r="N10" s="1"/>
      <c r="O10" s="1"/>
      <c r="P10" s="1"/>
      <c r="Q10" s="1"/>
      <c r="R10" s="1"/>
      <c r="S10" s="1"/>
      <c r="T10" s="1"/>
      <c r="U10" s="1"/>
      <c r="V10" s="1"/>
      <c r="W10" s="1"/>
      <c r="X10" s="1"/>
      <c r="Y10" s="1"/>
      <c r="Z10" s="1"/>
    </row>
    <row r="11" ht="14.25" customHeight="1">
      <c r="A11" s="1"/>
      <c r="L11" s="1"/>
      <c r="M11" s="1"/>
      <c r="N11" s="1"/>
      <c r="O11" s="1"/>
      <c r="P11" s="1"/>
      <c r="Q11" s="1"/>
      <c r="R11" s="1"/>
      <c r="S11" s="1"/>
      <c r="T11" s="1"/>
      <c r="U11" s="1"/>
      <c r="V11" s="1"/>
      <c r="W11" s="1"/>
      <c r="X11" s="1"/>
      <c r="Y11" s="1"/>
      <c r="Z11" s="1"/>
    </row>
    <row r="12" ht="14.25" customHeight="1">
      <c r="A12" s="1"/>
      <c r="L12" s="1"/>
      <c r="M12" s="1"/>
      <c r="N12" s="1"/>
      <c r="O12" s="1"/>
      <c r="P12" s="1"/>
      <c r="Q12" s="1"/>
      <c r="R12" s="1"/>
      <c r="S12" s="1"/>
      <c r="T12" s="1"/>
      <c r="U12" s="1"/>
      <c r="V12" s="1"/>
      <c r="W12" s="1"/>
      <c r="X12" s="1"/>
      <c r="Y12" s="1"/>
      <c r="Z12" s="1"/>
    </row>
    <row r="13" ht="14.25" customHeight="1">
      <c r="A13" s="1"/>
      <c r="L13" s="1"/>
      <c r="M13" s="1"/>
      <c r="N13" s="1"/>
      <c r="O13" s="1"/>
      <c r="P13" s="1"/>
      <c r="Q13" s="1"/>
      <c r="R13" s="1"/>
      <c r="S13" s="1"/>
      <c r="T13" s="1"/>
      <c r="U13" s="1"/>
      <c r="V13" s="1"/>
      <c r="W13" s="1"/>
      <c r="X13" s="1"/>
      <c r="Y13" s="1"/>
      <c r="Z13" s="1"/>
    </row>
    <row r="14" ht="14.25" customHeight="1">
      <c r="A14" s="1"/>
      <c r="L14" s="1"/>
      <c r="M14" s="1"/>
      <c r="N14" s="1"/>
      <c r="O14" s="1"/>
      <c r="P14" s="1"/>
      <c r="Q14" s="1"/>
      <c r="R14" s="1"/>
      <c r="S14" s="1"/>
      <c r="T14" s="1"/>
      <c r="U14" s="1"/>
      <c r="V14" s="1"/>
      <c r="W14" s="1"/>
      <c r="X14" s="1"/>
      <c r="Y14" s="1"/>
      <c r="Z14" s="1"/>
    </row>
    <row r="15" ht="36.0" customHeight="1">
      <c r="A15" s="1"/>
      <c r="L15" s="1"/>
      <c r="M15" s="1"/>
      <c r="N15" s="1"/>
      <c r="O15" s="1"/>
      <c r="P15" s="1"/>
      <c r="Q15" s="1"/>
      <c r="R15" s="1"/>
      <c r="S15" s="1"/>
      <c r="T15" s="1"/>
      <c r="U15" s="1"/>
      <c r="V15" s="1"/>
      <c r="W15" s="1"/>
      <c r="X15" s="1"/>
      <c r="Y15" s="1"/>
      <c r="Z15" s="1"/>
    </row>
    <row r="16" ht="14.25" customHeight="1">
      <c r="A16" s="1"/>
      <c r="L16" s="1"/>
      <c r="M16" s="1"/>
      <c r="N16" s="1"/>
      <c r="O16" s="1"/>
      <c r="P16" s="1"/>
      <c r="Q16" s="1"/>
      <c r="R16" s="1"/>
      <c r="S16" s="1"/>
      <c r="T16" s="1"/>
      <c r="U16" s="1"/>
      <c r="V16" s="1"/>
      <c r="W16" s="1"/>
      <c r="X16" s="1"/>
      <c r="Y16" s="1"/>
      <c r="Z16" s="1"/>
    </row>
    <row r="17" ht="14.25" customHeight="1">
      <c r="A17" s="1"/>
      <c r="B17" s="11" t="s">
        <v>13</v>
      </c>
      <c r="C17" s="13" t="s">
        <v>16</v>
      </c>
      <c r="D17" s="13"/>
      <c r="E17" s="13"/>
      <c r="F17" s="13"/>
      <c r="G17" s="13"/>
      <c r="H17" s="13"/>
      <c r="I17" s="13"/>
      <c r="J17" s="13"/>
      <c r="K17" s="13"/>
      <c r="L17" s="1"/>
      <c r="M17" s="1"/>
      <c r="N17" s="1"/>
      <c r="O17" s="1"/>
      <c r="P17" s="1"/>
      <c r="Q17" s="1"/>
      <c r="R17" s="1"/>
      <c r="S17" s="1"/>
      <c r="T17" s="1"/>
      <c r="U17" s="1"/>
      <c r="V17" s="1"/>
      <c r="W17" s="1"/>
      <c r="X17" s="1"/>
      <c r="Y17" s="1"/>
      <c r="Z17" s="1"/>
    </row>
    <row r="18" ht="14.25" customHeight="1">
      <c r="A18" s="1"/>
      <c r="B18" s="15" t="s">
        <v>23</v>
      </c>
      <c r="C18" s="1" t="s">
        <v>25</v>
      </c>
      <c r="D18" s="17"/>
      <c r="E18" s="17"/>
      <c r="F18" s="17"/>
      <c r="G18" s="17"/>
      <c r="H18" s="17"/>
      <c r="I18" s="17"/>
      <c r="J18" s="17"/>
      <c r="K18" s="17"/>
      <c r="L18" s="1"/>
      <c r="M18" s="1"/>
      <c r="N18" s="1"/>
      <c r="O18" s="1"/>
      <c r="P18" s="1"/>
      <c r="Q18" s="1"/>
      <c r="R18" s="1"/>
      <c r="S18" s="1"/>
      <c r="T18" s="1"/>
      <c r="U18" s="1"/>
      <c r="V18" s="1"/>
      <c r="W18" s="1"/>
      <c r="X18" s="1"/>
      <c r="Y18" s="1"/>
      <c r="Z18" s="1"/>
    </row>
    <row r="19" ht="14.25" customHeight="1">
      <c r="A19" s="1"/>
      <c r="B19" s="15" t="s">
        <v>29</v>
      </c>
      <c r="C19" s="21" t="s">
        <v>30</v>
      </c>
      <c r="D19" s="23"/>
      <c r="E19" s="23"/>
      <c r="F19" s="23"/>
      <c r="G19" s="23"/>
      <c r="H19" s="23"/>
      <c r="I19" s="23"/>
      <c r="J19" s="23"/>
      <c r="K19" s="28"/>
      <c r="L19" s="1"/>
      <c r="M19" s="1"/>
      <c r="N19" s="1"/>
      <c r="O19" s="1"/>
      <c r="P19" s="1"/>
      <c r="Q19" s="1"/>
      <c r="R19" s="1"/>
      <c r="S19" s="1"/>
      <c r="T19" s="1"/>
      <c r="U19" s="1"/>
      <c r="V19" s="1"/>
      <c r="W19" s="1"/>
      <c r="X19" s="1"/>
      <c r="Y19" s="1"/>
      <c r="Z19" s="1"/>
    </row>
    <row r="20" ht="14.25" customHeight="1">
      <c r="A20" s="1"/>
      <c r="B20" s="31" t="s">
        <v>35</v>
      </c>
      <c r="C20" s="33" t="s">
        <v>36</v>
      </c>
      <c r="D20" s="33"/>
      <c r="E20" s="33"/>
      <c r="F20" s="33"/>
      <c r="G20" s="33"/>
      <c r="H20" s="33"/>
      <c r="I20" s="33"/>
      <c r="J20" s="33"/>
      <c r="K20" s="33"/>
      <c r="L20" s="1"/>
      <c r="M20" s="1"/>
      <c r="N20" s="1"/>
      <c r="O20" s="1"/>
      <c r="P20" s="1"/>
      <c r="Q20" s="1"/>
      <c r="R20" s="1"/>
      <c r="S20" s="1"/>
      <c r="T20" s="1"/>
      <c r="U20" s="1"/>
      <c r="V20" s="1"/>
      <c r="W20" s="1"/>
      <c r="X20" s="1"/>
      <c r="Y20" s="1"/>
      <c r="Z20" s="1"/>
    </row>
    <row r="21" ht="14.25" customHeight="1">
      <c r="A21" s="1"/>
      <c r="B21" s="15" t="s">
        <v>37</v>
      </c>
      <c r="C21" s="36" t="s">
        <v>38</v>
      </c>
      <c r="D21" s="36"/>
      <c r="E21" s="36"/>
      <c r="F21" s="36"/>
      <c r="G21" s="36"/>
      <c r="H21" s="36"/>
      <c r="I21" s="36"/>
      <c r="J21" s="36"/>
      <c r="K21" s="36"/>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9:K1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43"/>
    <col customWidth="1" min="2" max="2" width="133.57"/>
    <col customWidth="1" min="3" max="3" width="260.14"/>
    <col customWidth="1" min="4" max="4" width="24.86"/>
    <col customWidth="1" min="5" max="5" width="80.43"/>
    <col customWidth="1" min="6" max="23" width="11.43"/>
    <col customWidth="1" min="24" max="26" width="8.71"/>
  </cols>
  <sheetData>
    <row r="1" ht="28.5" customHeight="1">
      <c r="A1" s="2" t="s">
        <v>0</v>
      </c>
      <c r="V1" s="4"/>
      <c r="W1" s="4"/>
      <c r="X1" s="4"/>
      <c r="Y1" s="4"/>
      <c r="Z1" s="4"/>
    </row>
    <row r="2" ht="14.25" customHeight="1">
      <c r="V2" s="4"/>
      <c r="W2" s="4"/>
      <c r="X2" s="4"/>
      <c r="Y2" s="4"/>
      <c r="Z2" s="4"/>
    </row>
    <row r="3" ht="14.25" customHeight="1">
      <c r="A3" s="5" t="s">
        <v>1</v>
      </c>
      <c r="B3" s="2"/>
      <c r="V3" s="4"/>
      <c r="W3" s="4"/>
      <c r="X3" s="4"/>
      <c r="Y3" s="4"/>
      <c r="Z3" s="4"/>
    </row>
    <row r="4" ht="14.25" customHeight="1">
      <c r="V4" s="4"/>
      <c r="W4" s="4"/>
      <c r="X4" s="4"/>
      <c r="Y4" s="4"/>
      <c r="Z4" s="4"/>
    </row>
    <row r="5" ht="14.25" customHeight="1">
      <c r="A5" s="6" t="s">
        <v>2</v>
      </c>
      <c r="B5" s="7"/>
      <c r="V5" s="4"/>
      <c r="W5" s="4"/>
      <c r="X5" s="4"/>
      <c r="Y5" s="4"/>
      <c r="Z5" s="4"/>
    </row>
    <row r="6" ht="14.25" customHeight="1">
      <c r="A6" s="6" t="s">
        <v>5</v>
      </c>
      <c r="B6" s="7"/>
      <c r="C6" s="4" t="s">
        <v>6</v>
      </c>
      <c r="X6" s="4"/>
      <c r="Y6" s="4"/>
      <c r="Z6" s="4"/>
    </row>
    <row r="7" ht="14.25" customHeight="1">
      <c r="A7" s="6" t="s">
        <v>7</v>
      </c>
      <c r="B7" s="8"/>
      <c r="C7" s="4" t="s">
        <v>8</v>
      </c>
      <c r="X7" s="4"/>
      <c r="Y7" s="4"/>
      <c r="Z7" s="4"/>
    </row>
    <row r="8" ht="14.25" customHeight="1">
      <c r="A8" s="6" t="s">
        <v>9</v>
      </c>
      <c r="B8" s="9" t="s">
        <v>10</v>
      </c>
      <c r="X8" s="4"/>
      <c r="Y8" s="4"/>
      <c r="Z8" s="4"/>
    </row>
    <row r="9" ht="14.25" customHeight="1">
      <c r="A9" s="6" t="s">
        <v>11</v>
      </c>
      <c r="B9" s="7"/>
      <c r="X9" s="4"/>
      <c r="Y9" s="4"/>
      <c r="Z9" s="4"/>
    </row>
    <row r="10" ht="14.25" customHeight="1">
      <c r="A10" s="6" t="s">
        <v>12</v>
      </c>
      <c r="B10" s="12" t="s">
        <v>14</v>
      </c>
      <c r="C10" s="4" t="s">
        <v>17</v>
      </c>
      <c r="X10" s="4"/>
      <c r="Y10" s="4"/>
      <c r="Z10" s="4"/>
    </row>
    <row r="11" ht="14.25" customHeight="1">
      <c r="A11" s="6" t="s">
        <v>18</v>
      </c>
      <c r="B11" s="8"/>
      <c r="C11" s="4" t="s">
        <v>19</v>
      </c>
      <c r="X11" s="4"/>
      <c r="Y11" s="4"/>
      <c r="Z11" s="4"/>
    </row>
    <row r="12" ht="14.25" customHeight="1">
      <c r="A12" s="6" t="s">
        <v>20</v>
      </c>
      <c r="B12" s="8"/>
      <c r="C12" s="19" t="s">
        <v>22</v>
      </c>
      <c r="X12" s="4"/>
      <c r="Y12" s="4"/>
      <c r="Z12" s="4"/>
    </row>
    <row r="13" ht="14.25" customHeight="1">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X15" s="4"/>
      <c r="Y15" s="4"/>
      <c r="Z15" s="4"/>
    </row>
    <row r="16" ht="9.0" customHeight="1">
      <c r="A16" s="22"/>
      <c r="B16" s="24"/>
      <c r="C16" s="24"/>
      <c r="D16" s="24"/>
      <c r="E16" s="24"/>
      <c r="F16" s="24"/>
      <c r="G16" s="24"/>
      <c r="H16" s="24"/>
      <c r="I16" s="24"/>
      <c r="J16" s="26"/>
      <c r="K16" s="22"/>
      <c r="L16" s="24"/>
      <c r="M16" s="24"/>
      <c r="N16" s="24"/>
      <c r="O16" s="24"/>
      <c r="P16" s="24"/>
      <c r="Q16" s="24"/>
      <c r="R16" s="24"/>
      <c r="S16" s="24"/>
      <c r="T16" s="24"/>
      <c r="U16" s="24"/>
      <c r="V16" s="24"/>
      <c r="W16" s="26"/>
      <c r="X16" s="29"/>
      <c r="Y16" s="29"/>
      <c r="Z16" s="29"/>
    </row>
    <row r="17" ht="14.25" customHeight="1">
      <c r="A17" s="30" t="s">
        <v>13</v>
      </c>
      <c r="B17" s="32" t="s">
        <v>16</v>
      </c>
      <c r="C17" s="23"/>
      <c r="D17" s="23"/>
      <c r="E17" s="23"/>
      <c r="F17" s="23"/>
      <c r="G17" s="23"/>
      <c r="H17" s="23"/>
      <c r="I17" s="23"/>
      <c r="J17" s="28"/>
      <c r="K17" s="34"/>
      <c r="L17" s="34"/>
      <c r="M17" s="34"/>
      <c r="N17" s="34"/>
      <c r="O17" s="34"/>
      <c r="P17" s="34"/>
      <c r="Q17" s="34"/>
      <c r="R17" s="34"/>
      <c r="S17" s="34"/>
      <c r="T17" s="34"/>
      <c r="U17" s="34"/>
      <c r="V17" s="34"/>
      <c r="W17" s="34"/>
      <c r="X17" s="35"/>
      <c r="Y17" s="35"/>
      <c r="Z17" s="35"/>
    </row>
    <row r="18" ht="14.25" customHeight="1">
      <c r="A18" s="37" t="s">
        <v>23</v>
      </c>
      <c r="B18" s="39" t="s">
        <v>39</v>
      </c>
      <c r="C18" s="23"/>
      <c r="D18" s="23"/>
      <c r="E18" s="23"/>
      <c r="F18" s="23"/>
      <c r="G18" s="23"/>
      <c r="H18" s="23"/>
      <c r="I18" s="23"/>
      <c r="J18" s="28"/>
      <c r="K18" s="34"/>
      <c r="L18" s="34"/>
      <c r="M18" s="34"/>
      <c r="N18" s="34"/>
      <c r="O18" s="34"/>
      <c r="P18" s="34"/>
      <c r="Q18" s="34"/>
      <c r="R18" s="34"/>
      <c r="S18" s="34"/>
      <c r="T18" s="34"/>
      <c r="U18" s="34"/>
      <c r="V18" s="34"/>
      <c r="W18" s="34"/>
      <c r="X18" s="29"/>
      <c r="Y18" s="29"/>
      <c r="Z18" s="29"/>
    </row>
    <row r="19" ht="14.25" customHeight="1">
      <c r="A19" s="37" t="s">
        <v>29</v>
      </c>
      <c r="B19" s="40" t="s">
        <v>30</v>
      </c>
      <c r="C19" s="23"/>
      <c r="D19" s="23"/>
      <c r="E19" s="23"/>
      <c r="F19" s="23"/>
      <c r="G19" s="23"/>
      <c r="H19" s="23"/>
      <c r="I19" s="23"/>
      <c r="J19" s="28"/>
      <c r="K19" s="34"/>
      <c r="L19" s="34"/>
      <c r="M19" s="34"/>
      <c r="N19" s="34"/>
      <c r="O19" s="34"/>
      <c r="P19" s="34"/>
      <c r="Q19" s="34"/>
      <c r="R19" s="34"/>
      <c r="S19" s="34"/>
      <c r="T19" s="34"/>
      <c r="U19" s="34"/>
      <c r="V19" s="34"/>
      <c r="W19" s="34"/>
      <c r="X19" s="29"/>
      <c r="Y19" s="29"/>
      <c r="Z19" s="29"/>
    </row>
    <row r="20" ht="14.25" customHeight="1">
      <c r="A20" s="42" t="s">
        <v>35</v>
      </c>
      <c r="B20" s="40" t="s">
        <v>36</v>
      </c>
      <c r="C20" s="23"/>
      <c r="D20" s="23"/>
      <c r="E20" s="23"/>
      <c r="F20" s="23"/>
      <c r="G20" s="23"/>
      <c r="H20" s="23"/>
      <c r="I20" s="23"/>
      <c r="J20" s="28"/>
      <c r="K20" s="34"/>
      <c r="L20" s="34"/>
      <c r="M20" s="34"/>
      <c r="N20" s="34"/>
      <c r="O20" s="34"/>
      <c r="P20" s="34"/>
      <c r="Q20" s="34"/>
      <c r="R20" s="34"/>
      <c r="S20" s="34"/>
      <c r="T20" s="34"/>
      <c r="U20" s="34"/>
      <c r="V20" s="34"/>
      <c r="W20" s="34"/>
      <c r="X20" s="29"/>
      <c r="Y20" s="29"/>
      <c r="Z20" s="29"/>
    </row>
    <row r="21" ht="14.25" customHeight="1">
      <c r="A21" s="37" t="s">
        <v>37</v>
      </c>
      <c r="B21" s="43" t="s">
        <v>48</v>
      </c>
      <c r="C21" s="23"/>
      <c r="D21" s="23"/>
      <c r="E21" s="23"/>
      <c r="F21" s="23"/>
      <c r="G21" s="23"/>
      <c r="H21" s="23"/>
      <c r="I21" s="23"/>
      <c r="J21" s="28"/>
      <c r="K21" s="34"/>
      <c r="L21" s="34"/>
      <c r="M21" s="34"/>
      <c r="N21" s="34"/>
      <c r="O21" s="34"/>
      <c r="P21" s="34"/>
      <c r="Q21" s="34"/>
      <c r="R21" s="34"/>
      <c r="S21" s="34"/>
      <c r="T21" s="34"/>
      <c r="U21" s="34"/>
      <c r="V21" s="34"/>
      <c r="W21" s="34"/>
      <c r="X21" s="29"/>
      <c r="Y21" s="29"/>
      <c r="Z21" s="29"/>
    </row>
    <row r="22" ht="14.25" customHeight="1">
      <c r="A22" s="4"/>
      <c r="B22" s="4"/>
      <c r="C22" s="4"/>
      <c r="D22" s="4"/>
      <c r="E22" s="4"/>
      <c r="F22" s="4"/>
      <c r="G22" s="4"/>
      <c r="H22" s="4"/>
      <c r="I22" s="4"/>
      <c r="J22" s="4"/>
      <c r="K22" s="34"/>
      <c r="L22" s="34"/>
      <c r="M22" s="34"/>
      <c r="N22" s="34"/>
      <c r="O22" s="34"/>
      <c r="P22" s="34"/>
      <c r="Q22" s="34"/>
      <c r="R22" s="34"/>
      <c r="S22" s="34"/>
      <c r="T22" s="34"/>
      <c r="U22" s="34"/>
      <c r="V22" s="34"/>
      <c r="W22" s="34"/>
      <c r="X22" s="29"/>
      <c r="Y22" s="29"/>
      <c r="Z22" s="29"/>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A1:B2"/>
    <mergeCell ref="A16:J16"/>
    <mergeCell ref="K16:W16"/>
    <mergeCell ref="B17:J17"/>
    <mergeCell ref="B18:J18"/>
    <mergeCell ref="B19:J19"/>
    <mergeCell ref="B20:J20"/>
    <mergeCell ref="B21:J21"/>
  </mergeCells>
  <dataValidations>
    <dataValidation type="list" allowBlank="1" showErrorMessage="1" sqref="B10">
      <formula1>nivel</formula1>
    </dataValidation>
  </dataValidations>
  <hyperlinks>
    <hyperlink r:id="rId1" location="compatible_accesibilidad" ref="C12"/>
    <hyperlink r:id="rId2" ref="B18"/>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14.43"/>
    <col customWidth="1" min="3" max="3" width="45.71"/>
    <col customWidth="1" min="4" max="4" width="176.57"/>
    <col customWidth="1" min="5" max="5" width="28.71"/>
    <col customWidth="1" min="6" max="6" width="236.43"/>
    <col customWidth="1" min="7" max="10" width="14.43"/>
    <col customWidth="1" min="11" max="26" width="8.71"/>
  </cols>
  <sheetData>
    <row r="1" ht="28.5" customHeight="1">
      <c r="A1" s="2" t="s">
        <v>0</v>
      </c>
      <c r="H1" s="3"/>
      <c r="K1" s="4"/>
      <c r="L1" s="4"/>
      <c r="M1" s="4"/>
      <c r="N1" s="4"/>
      <c r="O1" s="4"/>
      <c r="P1" s="4"/>
      <c r="Q1" s="4"/>
      <c r="R1" s="4"/>
      <c r="S1" s="4"/>
      <c r="T1" s="4"/>
      <c r="U1" s="4"/>
      <c r="V1" s="4"/>
      <c r="W1" s="4"/>
      <c r="X1" s="4"/>
      <c r="Y1" s="4"/>
      <c r="Z1" s="4"/>
    </row>
    <row r="2" ht="15.0" customHeight="1">
      <c r="H2" s="3"/>
      <c r="K2" s="4"/>
      <c r="L2" s="4"/>
      <c r="M2" s="4"/>
      <c r="N2" s="4"/>
      <c r="O2" s="4"/>
      <c r="P2" s="4"/>
      <c r="Q2" s="4"/>
      <c r="R2" s="4"/>
      <c r="S2" s="4"/>
      <c r="T2" s="4"/>
      <c r="U2" s="4"/>
      <c r="V2" s="4"/>
      <c r="W2" s="4"/>
      <c r="X2" s="4"/>
      <c r="Y2" s="4"/>
      <c r="Z2" s="4"/>
    </row>
    <row r="3" ht="14.25" customHeight="1">
      <c r="A3" s="5" t="s">
        <v>3</v>
      </c>
      <c r="B3" s="2"/>
      <c r="K3" s="4"/>
      <c r="L3" s="4"/>
      <c r="M3" s="4"/>
      <c r="N3" s="4"/>
      <c r="O3" s="4"/>
      <c r="P3" s="4"/>
      <c r="Q3" s="4"/>
      <c r="R3" s="4"/>
      <c r="S3" s="4"/>
      <c r="T3" s="4"/>
      <c r="U3" s="4"/>
      <c r="V3" s="4"/>
      <c r="W3" s="4"/>
      <c r="X3" s="4"/>
      <c r="Y3" s="4"/>
      <c r="Z3" s="4"/>
    </row>
    <row r="4" ht="14.25" customHeight="1">
      <c r="K4" s="4"/>
      <c r="L4" s="4"/>
      <c r="M4" s="4"/>
      <c r="N4" s="4"/>
      <c r="O4" s="4"/>
      <c r="P4" s="4"/>
      <c r="Q4" s="4"/>
      <c r="R4" s="4"/>
      <c r="S4" s="4"/>
      <c r="T4" s="4"/>
      <c r="U4" s="4"/>
      <c r="V4" s="4"/>
      <c r="W4" s="4"/>
      <c r="X4" s="4"/>
      <c r="Y4" s="4"/>
      <c r="Z4" s="4"/>
    </row>
    <row r="5" ht="14.25" customHeight="1">
      <c r="A5" s="6" t="s">
        <v>4</v>
      </c>
      <c r="B5" s="10">
        <v>15.0</v>
      </c>
      <c r="C5" s="4" t="s">
        <v>15</v>
      </c>
      <c r="K5" s="4"/>
      <c r="L5" s="4"/>
      <c r="M5" s="4"/>
      <c r="N5" s="4"/>
      <c r="O5" s="4"/>
      <c r="P5" s="4"/>
      <c r="Q5" s="4"/>
      <c r="R5" s="4"/>
      <c r="S5" s="4"/>
      <c r="T5" s="4"/>
      <c r="U5" s="4"/>
      <c r="V5" s="4"/>
      <c r="W5" s="4"/>
      <c r="X5" s="4"/>
      <c r="Y5" s="4"/>
      <c r="Z5" s="4"/>
    </row>
    <row r="6" ht="14.25" customHeight="1">
      <c r="K6" s="4"/>
      <c r="L6" s="4"/>
      <c r="M6" s="4"/>
      <c r="N6" s="4"/>
      <c r="O6" s="4"/>
      <c r="P6" s="4"/>
      <c r="Q6" s="4"/>
      <c r="R6" s="4"/>
      <c r="S6" s="4"/>
      <c r="T6" s="4"/>
      <c r="U6" s="4"/>
      <c r="V6" s="4"/>
      <c r="W6" s="4"/>
      <c r="X6" s="4"/>
      <c r="Y6" s="4"/>
      <c r="Z6" s="4"/>
    </row>
    <row r="7" ht="14.25" customHeight="1">
      <c r="B7" s="14" t="s">
        <v>21</v>
      </c>
      <c r="C7" s="16" t="s">
        <v>24</v>
      </c>
      <c r="D7" s="6" t="s">
        <v>26</v>
      </c>
      <c r="E7" s="6" t="s">
        <v>27</v>
      </c>
      <c r="K7" s="4"/>
      <c r="L7" s="4"/>
      <c r="M7" s="4"/>
      <c r="N7" s="4"/>
      <c r="O7" s="4"/>
      <c r="P7" s="4"/>
      <c r="Q7" s="4"/>
      <c r="R7" s="4"/>
      <c r="S7" s="4"/>
      <c r="T7" s="4"/>
      <c r="U7" s="4"/>
      <c r="V7" s="4"/>
      <c r="W7" s="4"/>
      <c r="X7" s="4"/>
      <c r="Y7" s="4"/>
      <c r="Z7" s="4"/>
    </row>
    <row r="8" ht="14.25" customHeight="1">
      <c r="B8" s="18">
        <v>1.0</v>
      </c>
      <c r="C8" s="20" t="s">
        <v>28</v>
      </c>
      <c r="D8" s="25" t="s">
        <v>31</v>
      </c>
      <c r="E8" s="27" t="s">
        <v>32</v>
      </c>
      <c r="K8" s="4"/>
      <c r="L8" s="4"/>
      <c r="M8" s="4"/>
      <c r="N8" s="4"/>
      <c r="O8" s="4"/>
      <c r="P8" s="4"/>
      <c r="Q8" s="4"/>
      <c r="R8" s="4"/>
      <c r="S8" s="4"/>
      <c r="T8" s="4"/>
      <c r="U8" s="4"/>
      <c r="V8" s="4"/>
      <c r="W8" s="4"/>
      <c r="X8" s="4"/>
      <c r="Y8" s="4"/>
      <c r="Z8" s="4"/>
    </row>
    <row r="9" ht="14.25" customHeight="1">
      <c r="B9" s="18">
        <v>2.0</v>
      </c>
      <c r="C9" s="20" t="s">
        <v>33</v>
      </c>
      <c r="D9" s="38" t="s">
        <v>34</v>
      </c>
      <c r="E9" s="27" t="s">
        <v>32</v>
      </c>
      <c r="K9" s="4"/>
      <c r="L9" s="4"/>
      <c r="M9" s="4"/>
      <c r="N9" s="4"/>
      <c r="O9" s="4"/>
      <c r="P9" s="4"/>
      <c r="Q9" s="4"/>
      <c r="R9" s="4"/>
      <c r="S9" s="4"/>
      <c r="T9" s="4"/>
      <c r="U9" s="4"/>
      <c r="V9" s="4"/>
      <c r="W9" s="4"/>
      <c r="X9" s="4"/>
      <c r="Y9" s="4"/>
      <c r="Z9" s="4"/>
    </row>
    <row r="10" ht="14.25" customHeight="1">
      <c r="B10" s="18">
        <v>3.0</v>
      </c>
      <c r="C10" s="20" t="s">
        <v>40</v>
      </c>
      <c r="D10" s="38" t="s">
        <v>41</v>
      </c>
      <c r="E10" s="27" t="s">
        <v>32</v>
      </c>
      <c r="K10" s="4"/>
      <c r="L10" s="4"/>
      <c r="M10" s="4"/>
      <c r="N10" s="4"/>
      <c r="O10" s="4"/>
      <c r="P10" s="4"/>
      <c r="Q10" s="4"/>
      <c r="R10" s="4"/>
      <c r="S10" s="4"/>
      <c r="T10" s="4"/>
      <c r="U10" s="4"/>
      <c r="V10" s="4"/>
      <c r="W10" s="4"/>
      <c r="X10" s="4"/>
      <c r="Y10" s="4"/>
      <c r="Z10" s="4"/>
    </row>
    <row r="11" ht="14.25" customHeight="1">
      <c r="B11" s="18">
        <v>4.0</v>
      </c>
      <c r="C11" s="41" t="s">
        <v>42</v>
      </c>
      <c r="D11" s="27"/>
      <c r="E11" s="27" t="s">
        <v>32</v>
      </c>
      <c r="K11" s="4"/>
      <c r="L11" s="4"/>
      <c r="M11" s="4"/>
      <c r="N11" s="4"/>
      <c r="O11" s="4"/>
      <c r="P11" s="4"/>
      <c r="Q11" s="4"/>
      <c r="R11" s="4"/>
      <c r="S11" s="4"/>
      <c r="T11" s="4"/>
      <c r="U11" s="4"/>
      <c r="V11" s="4"/>
      <c r="W11" s="4"/>
      <c r="X11" s="4"/>
      <c r="Y11" s="4"/>
      <c r="Z11" s="4"/>
    </row>
    <row r="12" ht="14.25" customHeight="1">
      <c r="B12" s="18">
        <v>5.0</v>
      </c>
      <c r="C12" s="41" t="s">
        <v>43</v>
      </c>
      <c r="D12" s="27"/>
      <c r="E12" s="27" t="s">
        <v>32</v>
      </c>
      <c r="K12" s="4"/>
      <c r="L12" s="4"/>
      <c r="M12" s="4"/>
      <c r="N12" s="4"/>
      <c r="O12" s="4"/>
      <c r="P12" s="4"/>
      <c r="Q12" s="4"/>
      <c r="R12" s="4"/>
      <c r="S12" s="4"/>
      <c r="T12" s="4"/>
      <c r="U12" s="4"/>
      <c r="V12" s="4"/>
      <c r="W12" s="4"/>
      <c r="X12" s="4"/>
      <c r="Y12" s="4"/>
      <c r="Z12" s="4"/>
    </row>
    <row r="13" ht="14.25" customHeight="1">
      <c r="B13" s="18">
        <v>6.0</v>
      </c>
      <c r="C13" s="41" t="s">
        <v>44</v>
      </c>
      <c r="D13" s="27"/>
      <c r="E13" s="27" t="s">
        <v>32</v>
      </c>
      <c r="K13" s="4"/>
      <c r="L13" s="4"/>
      <c r="M13" s="4"/>
      <c r="N13" s="4"/>
      <c r="O13" s="4"/>
      <c r="P13" s="4"/>
      <c r="Q13" s="4"/>
      <c r="R13" s="4"/>
      <c r="S13" s="4"/>
      <c r="T13" s="4"/>
      <c r="U13" s="4"/>
      <c r="V13" s="4"/>
      <c r="W13" s="4"/>
      <c r="X13" s="4"/>
      <c r="Y13" s="4"/>
      <c r="Z13" s="4"/>
    </row>
    <row r="14" ht="14.25" customHeight="1">
      <c r="B14" s="18">
        <v>7.0</v>
      </c>
      <c r="C14" s="41" t="s">
        <v>45</v>
      </c>
      <c r="D14" s="27"/>
      <c r="E14" s="27" t="s">
        <v>32</v>
      </c>
      <c r="K14" s="4"/>
      <c r="L14" s="4"/>
      <c r="M14" s="4"/>
      <c r="N14" s="4"/>
      <c r="O14" s="4"/>
      <c r="P14" s="4"/>
      <c r="Q14" s="4"/>
      <c r="R14" s="4"/>
      <c r="S14" s="4"/>
      <c r="T14" s="4"/>
      <c r="U14" s="4"/>
      <c r="V14" s="4"/>
      <c r="W14" s="4"/>
      <c r="X14" s="4"/>
      <c r="Y14" s="4"/>
      <c r="Z14" s="4"/>
    </row>
    <row r="15" ht="14.25" customHeight="1">
      <c r="B15" s="18">
        <v>8.0</v>
      </c>
      <c r="C15" s="41" t="s">
        <v>46</v>
      </c>
      <c r="D15" s="27"/>
      <c r="E15" s="27" t="s">
        <v>32</v>
      </c>
      <c r="K15" s="4"/>
      <c r="L15" s="4"/>
      <c r="M15" s="4"/>
      <c r="N15" s="4"/>
      <c r="O15" s="4"/>
      <c r="P15" s="4"/>
      <c r="Q15" s="4"/>
      <c r="R15" s="4"/>
      <c r="S15" s="4"/>
      <c r="T15" s="4"/>
      <c r="U15" s="4"/>
      <c r="V15" s="4"/>
      <c r="W15" s="4"/>
      <c r="X15" s="4"/>
      <c r="Y15" s="4"/>
      <c r="Z15" s="4"/>
    </row>
    <row r="16" ht="14.25" customHeight="1">
      <c r="B16" s="18">
        <v>9.0</v>
      </c>
      <c r="C16" s="41" t="s">
        <v>47</v>
      </c>
      <c r="D16" s="27"/>
      <c r="E16" s="27" t="s">
        <v>32</v>
      </c>
      <c r="K16" s="4"/>
      <c r="L16" s="4"/>
      <c r="M16" s="4"/>
      <c r="N16" s="4"/>
      <c r="O16" s="4"/>
      <c r="P16" s="4"/>
      <c r="Q16" s="4"/>
      <c r="R16" s="4"/>
      <c r="S16" s="4"/>
      <c r="T16" s="4"/>
      <c r="U16" s="4"/>
      <c r="V16" s="4"/>
      <c r="W16" s="4"/>
      <c r="X16" s="4"/>
      <c r="Y16" s="4"/>
      <c r="Z16" s="4"/>
    </row>
    <row r="17" ht="14.25" customHeight="1">
      <c r="B17" s="18">
        <v>10.0</v>
      </c>
      <c r="C17" s="41" t="s">
        <v>49</v>
      </c>
      <c r="D17" s="27"/>
      <c r="E17" s="27" t="s">
        <v>32</v>
      </c>
      <c r="K17" s="4"/>
      <c r="L17" s="4"/>
      <c r="M17" s="4"/>
      <c r="N17" s="4"/>
      <c r="O17" s="4"/>
      <c r="P17" s="4"/>
      <c r="Q17" s="4"/>
      <c r="R17" s="4"/>
      <c r="S17" s="4"/>
      <c r="T17" s="4"/>
      <c r="U17" s="4"/>
      <c r="V17" s="4"/>
      <c r="W17" s="4"/>
      <c r="X17" s="4"/>
      <c r="Y17" s="4"/>
      <c r="Z17" s="4"/>
    </row>
    <row r="18" ht="14.25" customHeight="1">
      <c r="B18" s="18">
        <v>11.0</v>
      </c>
      <c r="C18" s="41" t="s">
        <v>50</v>
      </c>
      <c r="D18" s="27"/>
      <c r="E18" s="27" t="s">
        <v>32</v>
      </c>
      <c r="K18" s="4"/>
      <c r="L18" s="4"/>
      <c r="M18" s="4"/>
      <c r="N18" s="4"/>
      <c r="O18" s="4"/>
      <c r="P18" s="4"/>
      <c r="Q18" s="4"/>
      <c r="R18" s="4"/>
      <c r="S18" s="4"/>
      <c r="T18" s="4"/>
      <c r="U18" s="4"/>
      <c r="V18" s="4"/>
      <c r="W18" s="4"/>
      <c r="X18" s="4"/>
      <c r="Y18" s="4"/>
      <c r="Z18" s="4"/>
    </row>
    <row r="19" ht="14.25" customHeight="1">
      <c r="B19" s="18">
        <v>12.0</v>
      </c>
      <c r="C19" s="41" t="s">
        <v>51</v>
      </c>
      <c r="D19" s="27"/>
      <c r="E19" s="27" t="s">
        <v>32</v>
      </c>
      <c r="K19" s="4"/>
      <c r="L19" s="4"/>
      <c r="M19" s="4"/>
      <c r="N19" s="4"/>
      <c r="O19" s="4"/>
      <c r="P19" s="4"/>
      <c r="Q19" s="4"/>
      <c r="R19" s="4"/>
      <c r="S19" s="4"/>
      <c r="T19" s="4"/>
      <c r="U19" s="4"/>
      <c r="V19" s="4"/>
      <c r="W19" s="4"/>
      <c r="X19" s="4"/>
      <c r="Y19" s="4"/>
      <c r="Z19" s="4"/>
    </row>
    <row r="20" ht="14.25" customHeight="1">
      <c r="B20" s="18">
        <v>13.0</v>
      </c>
      <c r="C20" s="41" t="s">
        <v>52</v>
      </c>
      <c r="D20" s="27"/>
      <c r="E20" s="27" t="s">
        <v>32</v>
      </c>
      <c r="K20" s="4"/>
      <c r="L20" s="4"/>
      <c r="M20" s="4"/>
      <c r="N20" s="4"/>
      <c r="O20" s="4"/>
      <c r="P20" s="4"/>
      <c r="Q20" s="4"/>
      <c r="R20" s="4"/>
      <c r="S20" s="4"/>
      <c r="T20" s="4"/>
      <c r="U20" s="4"/>
      <c r="V20" s="4"/>
      <c r="W20" s="4"/>
      <c r="X20" s="4"/>
      <c r="Y20" s="4"/>
      <c r="Z20" s="4"/>
    </row>
    <row r="21" ht="14.25" customHeight="1">
      <c r="B21" s="18">
        <v>14.0</v>
      </c>
      <c r="C21" s="41" t="s">
        <v>53</v>
      </c>
      <c r="D21" s="27"/>
      <c r="E21" s="27" t="s">
        <v>54</v>
      </c>
      <c r="F21" s="19" t="s">
        <v>55</v>
      </c>
      <c r="K21" s="4"/>
      <c r="L21" s="4"/>
      <c r="M21" s="4"/>
      <c r="N21" s="4"/>
      <c r="O21" s="4"/>
      <c r="P21" s="4"/>
      <c r="Q21" s="4"/>
      <c r="R21" s="4"/>
      <c r="S21" s="4"/>
      <c r="T21" s="4"/>
      <c r="U21" s="4"/>
      <c r="V21" s="4"/>
      <c r="W21" s="4"/>
      <c r="X21" s="4"/>
      <c r="Y21" s="4"/>
      <c r="Z21" s="4"/>
    </row>
    <row r="22" ht="14.25" customHeight="1">
      <c r="B22" s="18">
        <v>15.0</v>
      </c>
      <c r="C22" s="41" t="s">
        <v>56</v>
      </c>
      <c r="D22" s="27"/>
      <c r="E22" s="27" t="s">
        <v>54</v>
      </c>
      <c r="K22" s="4"/>
      <c r="L22" s="4"/>
      <c r="M22" s="4"/>
      <c r="N22" s="4"/>
      <c r="O22" s="4"/>
      <c r="P22" s="4"/>
      <c r="Q22" s="4"/>
      <c r="R22" s="4"/>
      <c r="S22" s="4"/>
      <c r="T22" s="4"/>
      <c r="U22" s="4"/>
      <c r="V22" s="4"/>
      <c r="W22" s="4"/>
      <c r="X22" s="4"/>
      <c r="Y22" s="4"/>
      <c r="Z22" s="4"/>
    </row>
    <row r="23" ht="14.25" customHeight="1">
      <c r="K23" s="4"/>
      <c r="L23" s="4"/>
      <c r="M23" s="4"/>
      <c r="N23" s="4"/>
      <c r="O23" s="4"/>
      <c r="P23" s="4"/>
      <c r="Q23" s="4"/>
      <c r="R23" s="4"/>
      <c r="S23" s="4"/>
      <c r="T23" s="4"/>
      <c r="U23" s="4"/>
      <c r="V23" s="4"/>
      <c r="W23" s="4"/>
      <c r="X23" s="4"/>
      <c r="Y23" s="4"/>
      <c r="Z23" s="4"/>
    </row>
    <row r="24" ht="30.75" customHeight="1">
      <c r="C24" s="44" t="s">
        <v>57</v>
      </c>
      <c r="K24" s="4"/>
      <c r="L24" s="4"/>
      <c r="M24" s="4"/>
      <c r="N24" s="4"/>
      <c r="O24" s="4"/>
      <c r="P24" s="4"/>
      <c r="Q24" s="4"/>
      <c r="R24" s="4"/>
      <c r="S24" s="4"/>
      <c r="T24" s="4"/>
      <c r="U24" s="4"/>
      <c r="V24" s="4"/>
      <c r="W24" s="4"/>
      <c r="X24" s="4"/>
      <c r="Y24" s="4"/>
      <c r="Z24" s="4"/>
    </row>
    <row r="25" ht="14.25" customHeight="1">
      <c r="K25" s="4"/>
      <c r="L25" s="4"/>
      <c r="M25" s="4"/>
      <c r="N25" s="4"/>
      <c r="O25" s="4"/>
      <c r="P25" s="4"/>
      <c r="Q25" s="4"/>
      <c r="R25" s="4"/>
      <c r="S25" s="4"/>
      <c r="T25" s="4"/>
      <c r="U25" s="4"/>
      <c r="V25" s="4"/>
      <c r="W25" s="4"/>
      <c r="X25" s="4"/>
      <c r="Y25" s="4"/>
      <c r="Z25" s="4"/>
    </row>
    <row r="26" ht="14.25" customHeight="1">
      <c r="A26" s="22"/>
      <c r="B26" s="24"/>
      <c r="C26" s="24"/>
      <c r="D26" s="24"/>
      <c r="E26" s="24"/>
      <c r="F26" s="24"/>
      <c r="G26" s="24"/>
      <c r="H26" s="24"/>
      <c r="I26" s="24"/>
      <c r="J26" s="26"/>
      <c r="K26" s="4"/>
      <c r="L26" s="4"/>
      <c r="M26" s="4"/>
      <c r="N26" s="4"/>
      <c r="O26" s="4"/>
      <c r="P26" s="4"/>
      <c r="Q26" s="4"/>
      <c r="R26" s="4"/>
      <c r="S26" s="4"/>
      <c r="T26" s="4"/>
      <c r="U26" s="4"/>
      <c r="V26" s="4"/>
      <c r="W26" s="4"/>
      <c r="X26" s="4"/>
      <c r="Y26" s="4"/>
      <c r="Z26" s="4"/>
    </row>
    <row r="27" ht="14.25" customHeight="1">
      <c r="A27" s="30" t="s">
        <v>13</v>
      </c>
      <c r="B27" s="32" t="s">
        <v>16</v>
      </c>
      <c r="C27" s="23"/>
      <c r="D27" s="23"/>
      <c r="E27" s="23"/>
      <c r="F27" s="23"/>
      <c r="G27" s="23"/>
      <c r="H27" s="23"/>
      <c r="I27" s="23"/>
      <c r="J27" s="28"/>
      <c r="K27" s="4"/>
      <c r="L27" s="4"/>
      <c r="M27" s="4"/>
      <c r="N27" s="4"/>
      <c r="O27" s="4"/>
      <c r="P27" s="4"/>
      <c r="Q27" s="4"/>
      <c r="R27" s="4"/>
      <c r="S27" s="4"/>
      <c r="T27" s="4"/>
      <c r="U27" s="4"/>
      <c r="V27" s="4"/>
      <c r="W27" s="4"/>
      <c r="X27" s="4"/>
      <c r="Y27" s="4"/>
      <c r="Z27" s="4"/>
    </row>
    <row r="28" ht="14.25" customHeight="1">
      <c r="A28" s="37" t="s">
        <v>23</v>
      </c>
      <c r="B28" s="39" t="s">
        <v>39</v>
      </c>
      <c r="C28" s="23"/>
      <c r="D28" s="23"/>
      <c r="E28" s="23"/>
      <c r="F28" s="23"/>
      <c r="G28" s="23"/>
      <c r="H28" s="23"/>
      <c r="I28" s="23"/>
      <c r="J28" s="28"/>
      <c r="K28" s="4"/>
      <c r="L28" s="4"/>
      <c r="M28" s="4"/>
      <c r="N28" s="4"/>
      <c r="O28" s="4"/>
      <c r="P28" s="4"/>
      <c r="Q28" s="4"/>
      <c r="R28" s="4"/>
      <c r="S28" s="4"/>
      <c r="T28" s="4"/>
      <c r="U28" s="4"/>
      <c r="V28" s="4"/>
      <c r="W28" s="4"/>
      <c r="X28" s="4"/>
      <c r="Y28" s="4"/>
      <c r="Z28" s="4"/>
    </row>
    <row r="29" ht="14.25" customHeight="1">
      <c r="A29" s="37" t="s">
        <v>29</v>
      </c>
      <c r="B29" s="40" t="s">
        <v>30</v>
      </c>
      <c r="C29" s="23"/>
      <c r="D29" s="23"/>
      <c r="E29" s="23"/>
      <c r="F29" s="23"/>
      <c r="G29" s="23"/>
      <c r="H29" s="23"/>
      <c r="I29" s="23"/>
      <c r="J29" s="28"/>
      <c r="K29" s="4"/>
      <c r="L29" s="4"/>
      <c r="M29" s="4"/>
      <c r="N29" s="4"/>
      <c r="O29" s="4"/>
      <c r="P29" s="4"/>
      <c r="Q29" s="4"/>
      <c r="R29" s="4"/>
      <c r="S29" s="4"/>
      <c r="T29" s="4"/>
      <c r="U29" s="4"/>
      <c r="V29" s="4"/>
      <c r="W29" s="4"/>
      <c r="X29" s="4"/>
      <c r="Y29" s="4"/>
      <c r="Z29" s="4"/>
    </row>
    <row r="30" ht="14.25" customHeight="1">
      <c r="A30" s="42" t="s">
        <v>35</v>
      </c>
      <c r="B30" s="40" t="s">
        <v>36</v>
      </c>
      <c r="C30" s="23"/>
      <c r="D30" s="23"/>
      <c r="E30" s="23"/>
      <c r="F30" s="23"/>
      <c r="G30" s="23"/>
      <c r="H30" s="23"/>
      <c r="I30" s="23"/>
      <c r="J30" s="28"/>
      <c r="K30" s="4"/>
      <c r="L30" s="4"/>
      <c r="M30" s="4"/>
      <c r="N30" s="4"/>
      <c r="O30" s="4"/>
      <c r="P30" s="4"/>
      <c r="Q30" s="4"/>
      <c r="R30" s="4"/>
      <c r="S30" s="4"/>
      <c r="T30" s="4"/>
      <c r="U30" s="4"/>
      <c r="V30" s="4"/>
      <c r="W30" s="4"/>
      <c r="X30" s="4"/>
      <c r="Y30" s="4"/>
      <c r="Z30" s="4"/>
    </row>
    <row r="31" ht="14.25" customHeight="1">
      <c r="A31" s="37" t="s">
        <v>37</v>
      </c>
      <c r="B31" s="43" t="s">
        <v>48</v>
      </c>
      <c r="C31" s="23"/>
      <c r="D31" s="23"/>
      <c r="E31" s="23"/>
      <c r="F31" s="23"/>
      <c r="G31" s="23"/>
      <c r="H31" s="23"/>
      <c r="I31" s="23"/>
      <c r="J31" s="28"/>
      <c r="K31" s="4"/>
      <c r="L31" s="4"/>
      <c r="M31" s="4"/>
      <c r="N31" s="4"/>
      <c r="O31" s="4"/>
      <c r="P31" s="4"/>
      <c r="Q31" s="4"/>
      <c r="R31" s="4"/>
      <c r="S31" s="4"/>
      <c r="T31" s="4"/>
      <c r="U31" s="4"/>
      <c r="V31" s="4"/>
      <c r="W31" s="4"/>
      <c r="X31" s="4"/>
      <c r="Y31" s="4"/>
      <c r="Z31" s="4"/>
    </row>
    <row r="32" ht="14.25" customHeight="1">
      <c r="A32" s="29"/>
      <c r="B32" s="29"/>
      <c r="C32" s="29"/>
      <c r="D32" s="29"/>
      <c r="E32" s="29"/>
      <c r="F32" s="29"/>
      <c r="G32" s="29"/>
      <c r="H32" s="29"/>
      <c r="I32" s="29"/>
      <c r="J32" s="29"/>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A1:G2"/>
    <mergeCell ref="C24:D24"/>
    <mergeCell ref="A26:J26"/>
    <mergeCell ref="B27:J27"/>
    <mergeCell ref="B28:J28"/>
    <mergeCell ref="B29:J29"/>
    <mergeCell ref="B30:J30"/>
    <mergeCell ref="B31:J31"/>
  </mergeCells>
  <dataValidations>
    <dataValidation type="list" allowBlank="1" showErrorMessage="1" sqref="B5">
      <formula1>muestra</formula1>
    </dataValidation>
  </dataValidations>
  <hyperlinks>
    <hyperlink r:id="rId1" ref="D8"/>
    <hyperlink r:id="rId2" ref="D9"/>
    <hyperlink r:id="rId3" ref="D10"/>
    <hyperlink r:id="rId4" ref="F21"/>
    <hyperlink r:id="rId5" ref="B28"/>
  </hyperlinks>
  <printOptions/>
  <pageMargins bottom="0.75" footer="0.0" header="0.0" left="0.7" right="0.7" top="0.75"/>
  <pageSetup paperSize="9" orientation="portrait"/>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29"/>
    <col customWidth="1" min="2" max="2" width="44.86"/>
    <col customWidth="1" min="3" max="3" width="28.14"/>
    <col customWidth="1" min="4" max="4" width="19.43"/>
    <col customWidth="1" min="5" max="5" width="325.0"/>
    <col customWidth="1" min="6" max="6" width="24.29"/>
    <col customWidth="1" min="7" max="7" width="25.86"/>
    <col customWidth="1" min="8" max="10" width="11.43"/>
    <col customWidth="1" min="11" max="26" width="8.71"/>
  </cols>
  <sheetData>
    <row r="1" ht="28.5" customHeight="1">
      <c r="A1" s="2" t="s">
        <v>0</v>
      </c>
      <c r="E1" s="45" t="s">
        <v>58</v>
      </c>
      <c r="K1" s="4"/>
      <c r="L1" s="4"/>
      <c r="M1" s="4"/>
      <c r="N1" s="4"/>
      <c r="O1" s="4"/>
      <c r="P1" s="4"/>
      <c r="Q1" s="4"/>
      <c r="R1" s="4"/>
      <c r="S1" s="4"/>
      <c r="T1" s="4"/>
      <c r="U1" s="4"/>
      <c r="V1" s="4"/>
      <c r="W1" s="4"/>
      <c r="X1" s="4"/>
      <c r="Y1" s="4"/>
      <c r="Z1" s="4"/>
    </row>
    <row r="2" ht="15.0" customHeight="1">
      <c r="K2" s="4"/>
      <c r="L2" s="4"/>
      <c r="M2" s="4"/>
      <c r="N2" s="4"/>
      <c r="O2" s="4"/>
      <c r="P2" s="4"/>
      <c r="Q2" s="4"/>
      <c r="R2" s="4"/>
      <c r="S2" s="4"/>
      <c r="T2" s="4"/>
      <c r="U2" s="4"/>
      <c r="V2" s="4"/>
      <c r="W2" s="4"/>
      <c r="X2" s="4"/>
      <c r="Y2" s="4"/>
      <c r="Z2" s="4"/>
    </row>
    <row r="3" ht="14.25" customHeight="1">
      <c r="A3" s="5" t="s">
        <v>59</v>
      </c>
      <c r="K3" s="4"/>
      <c r="L3" s="4"/>
      <c r="M3" s="4"/>
      <c r="N3" s="4"/>
      <c r="O3" s="4"/>
      <c r="P3" s="4"/>
      <c r="Q3" s="4"/>
      <c r="R3" s="4"/>
      <c r="S3" s="4"/>
      <c r="T3" s="4"/>
      <c r="U3" s="4"/>
      <c r="V3" s="4"/>
      <c r="W3" s="4"/>
      <c r="X3" s="4"/>
      <c r="Y3" s="4"/>
      <c r="Z3" s="4"/>
    </row>
    <row r="4" ht="14.25" customHeight="1">
      <c r="E4" s="46"/>
      <c r="K4" s="4"/>
      <c r="L4" s="4"/>
      <c r="M4" s="4"/>
      <c r="N4" s="4"/>
      <c r="O4" s="4"/>
      <c r="P4" s="4"/>
      <c r="Q4" s="4"/>
      <c r="R4" s="4"/>
      <c r="S4" s="4"/>
      <c r="T4" s="4"/>
      <c r="U4" s="4"/>
      <c r="V4" s="4"/>
      <c r="W4" s="4"/>
      <c r="X4" s="4"/>
      <c r="Y4" s="4"/>
      <c r="Z4" s="4"/>
    </row>
    <row r="5" ht="14.25" customHeight="1">
      <c r="A5" s="47"/>
      <c r="B5" s="47"/>
      <c r="D5" s="47"/>
      <c r="E5" s="19"/>
      <c r="K5" s="4"/>
      <c r="L5" s="4"/>
      <c r="M5" s="4"/>
      <c r="N5" s="4"/>
      <c r="O5" s="4"/>
      <c r="P5" s="4"/>
      <c r="Q5" s="4"/>
      <c r="R5" s="4"/>
      <c r="S5" s="4"/>
      <c r="T5" s="4"/>
      <c r="U5" s="4"/>
      <c r="V5" s="4"/>
      <c r="W5" s="4"/>
      <c r="X5" s="4"/>
      <c r="Y5" s="4"/>
      <c r="Z5" s="4"/>
    </row>
    <row r="6" ht="18.0" customHeight="1">
      <c r="A6" s="48" t="s">
        <v>60</v>
      </c>
      <c r="B6" s="28"/>
      <c r="C6" s="18" t="s">
        <v>61</v>
      </c>
      <c r="D6" s="49"/>
      <c r="E6" s="46" t="s">
        <v>62</v>
      </c>
      <c r="K6" s="4"/>
      <c r="L6" s="4"/>
      <c r="M6" s="4"/>
      <c r="N6" s="4"/>
      <c r="O6" s="4"/>
      <c r="P6" s="4"/>
      <c r="Q6" s="4"/>
      <c r="R6" s="4"/>
      <c r="S6" s="4"/>
      <c r="T6" s="4"/>
      <c r="U6" s="4"/>
      <c r="V6" s="4"/>
      <c r="W6" s="4"/>
      <c r="X6" s="4"/>
      <c r="Y6" s="4"/>
      <c r="Z6" s="4"/>
    </row>
    <row r="7" ht="18.0" customHeight="1">
      <c r="A7" s="50" t="s">
        <v>63</v>
      </c>
      <c r="B7" s="51" t="str">
        <f>'2.Páginas de la muestra'!C8</f>
        <v>Sinpromi</v>
      </c>
      <c r="C7" s="52" t="s">
        <v>54</v>
      </c>
      <c r="E7" s="4" t="s">
        <v>64</v>
      </c>
      <c r="K7" s="4"/>
      <c r="L7" s="4"/>
      <c r="M7" s="4"/>
      <c r="N7" s="4"/>
      <c r="O7" s="4"/>
      <c r="P7" s="4"/>
      <c r="Q7" s="4"/>
      <c r="R7" s="4"/>
      <c r="S7" s="4"/>
      <c r="T7" s="4"/>
      <c r="U7" s="4"/>
      <c r="V7" s="4"/>
      <c r="W7" s="4"/>
      <c r="X7" s="4"/>
      <c r="Y7" s="4"/>
      <c r="Z7" s="4"/>
    </row>
    <row r="8" ht="14.25" customHeight="1">
      <c r="A8" s="53"/>
      <c r="B8" s="51" t="str">
        <f>'2.Páginas de la muestra'!C9</f>
        <v>Once</v>
      </c>
      <c r="C8" s="52" t="s">
        <v>54</v>
      </c>
      <c r="E8" s="4" t="s">
        <v>65</v>
      </c>
      <c r="K8" s="4"/>
      <c r="L8" s="4"/>
      <c r="M8" s="4"/>
      <c r="N8" s="4"/>
      <c r="O8" s="4"/>
      <c r="P8" s="4"/>
      <c r="Q8" s="4"/>
      <c r="R8" s="4"/>
      <c r="S8" s="4"/>
      <c r="T8" s="4"/>
      <c r="U8" s="4"/>
      <c r="V8" s="4"/>
      <c r="W8" s="4"/>
      <c r="X8" s="4"/>
      <c r="Y8" s="4"/>
      <c r="Z8" s="4"/>
    </row>
    <row r="9" ht="14.25" customHeight="1">
      <c r="A9" s="53"/>
      <c r="B9" s="51" t="str">
        <f>'2.Páginas de la muestra'!C10</f>
        <v>ESIT ULL</v>
      </c>
      <c r="C9" s="52" t="s">
        <v>54</v>
      </c>
      <c r="E9" s="4" t="s">
        <v>66</v>
      </c>
      <c r="K9" s="4"/>
      <c r="L9" s="4"/>
      <c r="M9" s="4"/>
      <c r="N9" s="4"/>
      <c r="O9" s="4"/>
      <c r="P9" s="4"/>
      <c r="Q9" s="4"/>
      <c r="R9" s="4"/>
      <c r="S9" s="4"/>
      <c r="T9" s="4"/>
      <c r="U9" s="4"/>
      <c r="V9" s="4"/>
      <c r="W9" s="4"/>
      <c r="X9" s="4"/>
      <c r="Y9" s="4"/>
      <c r="Z9" s="4"/>
    </row>
    <row r="10" ht="14.25" customHeight="1">
      <c r="A10" s="53"/>
      <c r="B10" s="51" t="str">
        <f>'2.Páginas de la muestra'!C11</f>
        <v>Alias4</v>
      </c>
      <c r="C10" s="6"/>
      <c r="D10" s="1"/>
      <c r="E10" s="4" t="s">
        <v>67</v>
      </c>
      <c r="K10" s="4"/>
      <c r="L10" s="4"/>
      <c r="M10" s="4"/>
      <c r="N10" s="4"/>
      <c r="O10" s="4"/>
      <c r="P10" s="4"/>
      <c r="Q10" s="4"/>
      <c r="R10" s="4"/>
      <c r="S10" s="4"/>
      <c r="T10" s="4"/>
      <c r="U10" s="4"/>
      <c r="V10" s="4"/>
      <c r="W10" s="4"/>
      <c r="X10" s="4"/>
      <c r="Y10" s="4"/>
      <c r="Z10" s="4"/>
    </row>
    <row r="11" ht="14.25" customHeight="1">
      <c r="A11" s="53"/>
      <c r="B11" s="51" t="str">
        <f>'2.Páginas de la muestra'!C12</f>
        <v>Alias5</v>
      </c>
      <c r="C11" s="6"/>
      <c r="D11" s="1"/>
      <c r="E11" s="4" t="s">
        <v>68</v>
      </c>
      <c r="K11" s="4"/>
      <c r="L11" s="4"/>
      <c r="M11" s="4"/>
      <c r="N11" s="4"/>
      <c r="O11" s="4"/>
      <c r="P11" s="4"/>
      <c r="Q11" s="4"/>
      <c r="R11" s="4"/>
      <c r="S11" s="4"/>
      <c r="T11" s="4"/>
      <c r="U11" s="4"/>
      <c r="V11" s="4"/>
      <c r="W11" s="4"/>
      <c r="X11" s="4"/>
      <c r="Y11" s="4"/>
      <c r="Z11" s="4"/>
    </row>
    <row r="12" ht="14.25" customHeight="1">
      <c r="A12" s="53"/>
      <c r="B12" s="51" t="str">
        <f>'2.Páginas de la muestra'!C13</f>
        <v>Alias6</v>
      </c>
      <c r="C12" s="6"/>
      <c r="D12" s="1"/>
      <c r="E12" s="4" t="s">
        <v>69</v>
      </c>
      <c r="K12" s="4"/>
      <c r="L12" s="4"/>
      <c r="M12" s="4"/>
      <c r="N12" s="4"/>
      <c r="O12" s="4"/>
      <c r="P12" s="4"/>
      <c r="Q12" s="4"/>
      <c r="R12" s="4"/>
      <c r="S12" s="4"/>
      <c r="T12" s="4"/>
      <c r="U12" s="4"/>
      <c r="V12" s="4"/>
      <c r="W12" s="4"/>
      <c r="X12" s="4"/>
      <c r="Y12" s="4"/>
      <c r="Z12" s="4"/>
    </row>
    <row r="13" ht="14.25" customHeight="1">
      <c r="A13" s="53"/>
      <c r="B13" s="51" t="str">
        <f>'2.Páginas de la muestra'!C14</f>
        <v>Alias7</v>
      </c>
      <c r="C13" s="6"/>
      <c r="D13" s="1"/>
      <c r="E13" s="4" t="s">
        <v>70</v>
      </c>
      <c r="K13" s="4"/>
      <c r="L13" s="4"/>
      <c r="M13" s="4"/>
      <c r="N13" s="4"/>
      <c r="O13" s="4"/>
      <c r="P13" s="4"/>
      <c r="Q13" s="4"/>
      <c r="R13" s="4"/>
      <c r="S13" s="4"/>
      <c r="T13" s="4"/>
      <c r="U13" s="4"/>
      <c r="V13" s="4"/>
      <c r="W13" s="4"/>
      <c r="X13" s="4"/>
      <c r="Y13" s="4"/>
      <c r="Z13" s="4"/>
    </row>
    <row r="14" ht="14.25" customHeight="1">
      <c r="A14" s="53"/>
      <c r="B14" s="51" t="str">
        <f>'2.Páginas de la muestra'!C15</f>
        <v>Alias8</v>
      </c>
      <c r="C14" s="6"/>
      <c r="D14" s="1"/>
      <c r="E14" s="4" t="s">
        <v>71</v>
      </c>
      <c r="K14" s="4"/>
      <c r="L14" s="4"/>
      <c r="M14" s="4"/>
      <c r="N14" s="4"/>
      <c r="O14" s="4"/>
      <c r="P14" s="4"/>
      <c r="Q14" s="4"/>
      <c r="R14" s="4"/>
      <c r="S14" s="4"/>
      <c r="T14" s="4"/>
      <c r="U14" s="4"/>
      <c r="V14" s="4"/>
      <c r="W14" s="4"/>
      <c r="X14" s="4"/>
      <c r="Y14" s="4"/>
      <c r="Z14" s="4"/>
    </row>
    <row r="15" ht="14.25" customHeight="1">
      <c r="A15" s="53"/>
      <c r="B15" s="51" t="str">
        <f>'2.Páginas de la muestra'!C16</f>
        <v>Alias9</v>
      </c>
      <c r="C15" s="6"/>
      <c r="D15" s="1"/>
      <c r="K15" s="4"/>
      <c r="L15" s="4"/>
      <c r="M15" s="4"/>
      <c r="N15" s="4"/>
      <c r="O15" s="4"/>
      <c r="P15" s="4"/>
      <c r="Q15" s="4"/>
      <c r="R15" s="4"/>
      <c r="S15" s="4"/>
      <c r="T15" s="4"/>
      <c r="U15" s="4"/>
      <c r="V15" s="4"/>
      <c r="W15" s="4"/>
      <c r="X15" s="4"/>
      <c r="Y15" s="4"/>
      <c r="Z15" s="4"/>
    </row>
    <row r="16" ht="14.25" customHeight="1">
      <c r="A16" s="53"/>
      <c r="B16" s="51" t="str">
        <f>'2.Páginas de la muestra'!C17</f>
        <v>Alias10</v>
      </c>
      <c r="C16" s="6"/>
      <c r="D16" s="1"/>
      <c r="E16" s="4" t="s">
        <v>72</v>
      </c>
      <c r="K16" s="4"/>
      <c r="L16" s="4"/>
      <c r="M16" s="4"/>
      <c r="N16" s="4"/>
      <c r="O16" s="4"/>
      <c r="P16" s="4"/>
      <c r="Q16" s="4"/>
      <c r="R16" s="4"/>
      <c r="S16" s="4"/>
      <c r="T16" s="4"/>
      <c r="U16" s="4"/>
      <c r="V16" s="4"/>
      <c r="W16" s="4"/>
      <c r="X16" s="4"/>
      <c r="Y16" s="4"/>
      <c r="Z16" s="4"/>
    </row>
    <row r="17" ht="14.25" customHeight="1">
      <c r="A17" s="53"/>
      <c r="B17" s="51" t="str">
        <f>'2.Páginas de la muestra'!C18</f>
        <v>Alias11</v>
      </c>
      <c r="C17" s="6"/>
      <c r="D17" s="1"/>
      <c r="E17" s="19" t="s">
        <v>73</v>
      </c>
      <c r="K17" s="4"/>
      <c r="L17" s="4"/>
      <c r="M17" s="4"/>
      <c r="N17" s="4"/>
      <c r="O17" s="4"/>
      <c r="P17" s="4"/>
      <c r="Q17" s="4"/>
      <c r="R17" s="4"/>
      <c r="S17" s="4"/>
      <c r="T17" s="4"/>
      <c r="U17" s="4"/>
      <c r="V17" s="4"/>
      <c r="W17" s="4"/>
      <c r="X17" s="4"/>
      <c r="Y17" s="4"/>
      <c r="Z17" s="4"/>
    </row>
    <row r="18" ht="14.25" customHeight="1">
      <c r="A18" s="53"/>
      <c r="B18" s="51" t="str">
        <f>'2.Páginas de la muestra'!C19</f>
        <v>Alias12</v>
      </c>
      <c r="C18" s="6"/>
      <c r="D18" s="1"/>
      <c r="K18" s="4"/>
      <c r="L18" s="4"/>
      <c r="M18" s="4"/>
      <c r="N18" s="4"/>
      <c r="O18" s="4"/>
      <c r="P18" s="4"/>
      <c r="Q18" s="4"/>
      <c r="R18" s="4"/>
      <c r="S18" s="4"/>
      <c r="T18" s="4"/>
      <c r="U18" s="4"/>
      <c r="V18" s="4"/>
      <c r="W18" s="4"/>
      <c r="X18" s="4"/>
      <c r="Y18" s="4"/>
      <c r="Z18" s="4"/>
    </row>
    <row r="19" ht="14.25" customHeight="1">
      <c r="A19" s="53"/>
      <c r="B19" s="51" t="str">
        <f>'2.Páginas de la muestra'!C20</f>
        <v>Alias13</v>
      </c>
      <c r="C19" s="6"/>
      <c r="D19" s="1"/>
      <c r="K19" s="4"/>
      <c r="L19" s="4"/>
      <c r="M19" s="4"/>
      <c r="N19" s="4"/>
      <c r="O19" s="4"/>
      <c r="P19" s="4"/>
      <c r="Q19" s="4"/>
      <c r="R19" s="4"/>
      <c r="S19" s="4"/>
      <c r="T19" s="4"/>
      <c r="U19" s="4"/>
      <c r="V19" s="4"/>
      <c r="W19" s="4"/>
      <c r="X19" s="4"/>
      <c r="Y19" s="4"/>
      <c r="Z19" s="4"/>
    </row>
    <row r="20" ht="14.25" customHeight="1">
      <c r="A20" s="53"/>
      <c r="B20" s="51" t="str">
        <f>'2.Páginas de la muestra'!C21</f>
        <v>Alias14</v>
      </c>
      <c r="C20" s="6"/>
      <c r="D20" s="1"/>
      <c r="K20" s="4"/>
      <c r="L20" s="4"/>
      <c r="M20" s="4"/>
      <c r="N20" s="4"/>
      <c r="O20" s="4"/>
      <c r="P20" s="4"/>
      <c r="Q20" s="4"/>
      <c r="R20" s="4"/>
      <c r="S20" s="4"/>
      <c r="T20" s="4"/>
      <c r="U20" s="4"/>
      <c r="V20" s="4"/>
      <c r="W20" s="4"/>
      <c r="X20" s="4"/>
      <c r="Y20" s="4"/>
      <c r="Z20" s="4"/>
    </row>
    <row r="21" ht="14.25" customHeight="1">
      <c r="A21" s="54"/>
      <c r="B21" s="51" t="str">
        <f>'2.Páginas de la muestra'!C22</f>
        <v>Alias15</v>
      </c>
      <c r="C21" s="6"/>
      <c r="D21" s="1"/>
      <c r="K21" s="4"/>
      <c r="L21" s="4"/>
      <c r="M21" s="4"/>
      <c r="N21" s="4"/>
      <c r="O21" s="4"/>
      <c r="P21" s="4"/>
      <c r="Q21" s="4"/>
      <c r="R21" s="4"/>
      <c r="S21" s="4"/>
      <c r="T21" s="4"/>
      <c r="U21" s="4"/>
      <c r="V21" s="4"/>
      <c r="W21" s="4"/>
      <c r="X21" s="4"/>
      <c r="Y21" s="4"/>
      <c r="Z21" s="4"/>
    </row>
    <row r="22" ht="14.25" customHeight="1">
      <c r="A22" s="55"/>
      <c r="B22" s="4"/>
      <c r="C22" s="56" t="s">
        <v>74</v>
      </c>
      <c r="D22" s="56" t="str">
        <f>IF(C25&gt;0,Hoja4!A6,IF(C26='2.Páginas de la muestra'!B5,Hoja4!A7,IF(SUM(C24:C26)=0,"",Hoja4!A5)))</f>
        <v>Sí</v>
      </c>
      <c r="K22" s="4"/>
      <c r="L22" s="4"/>
      <c r="M22" s="4"/>
      <c r="N22" s="4"/>
      <c r="O22" s="4"/>
      <c r="P22" s="4"/>
      <c r="Q22" s="4"/>
      <c r="R22" s="4"/>
      <c r="S22" s="4"/>
      <c r="T22" s="4"/>
      <c r="U22" s="4"/>
      <c r="V22" s="4"/>
      <c r="W22" s="4"/>
      <c r="X22" s="4"/>
      <c r="Y22" s="4"/>
      <c r="Z22" s="4"/>
    </row>
    <row r="23" ht="14.25" customHeight="1">
      <c r="A23" s="55"/>
      <c r="B23" s="46"/>
      <c r="C23" s="46"/>
      <c r="K23" s="4"/>
      <c r="L23" s="4"/>
      <c r="M23" s="4"/>
      <c r="N23" s="4"/>
      <c r="O23" s="4"/>
      <c r="P23" s="4"/>
      <c r="Q23" s="4"/>
      <c r="R23" s="4"/>
      <c r="S23" s="4"/>
      <c r="T23" s="4"/>
      <c r="U23" s="4"/>
      <c r="V23" s="4"/>
      <c r="W23" s="4"/>
      <c r="X23" s="4"/>
      <c r="Y23" s="4"/>
      <c r="Z23" s="4"/>
    </row>
    <row r="24" ht="14.25" customHeight="1">
      <c r="A24" s="57" t="s">
        <v>75</v>
      </c>
      <c r="B24" s="58" t="s">
        <v>76</v>
      </c>
      <c r="C24" s="59">
        <f>COUNTIF(C7:C21,Hoja4!A5)</f>
        <v>3</v>
      </c>
      <c r="K24" s="4"/>
      <c r="L24" s="4"/>
      <c r="M24" s="4"/>
      <c r="N24" s="4"/>
      <c r="O24" s="4"/>
      <c r="P24" s="4"/>
      <c r="Q24" s="4"/>
      <c r="R24" s="4"/>
      <c r="S24" s="4"/>
      <c r="T24" s="4"/>
      <c r="U24" s="4"/>
      <c r="V24" s="4"/>
      <c r="W24" s="4"/>
      <c r="X24" s="4"/>
      <c r="Y24" s="4"/>
      <c r="Z24" s="4"/>
    </row>
    <row r="25" ht="14.25" customHeight="1">
      <c r="A25" s="55"/>
      <c r="B25" s="58" t="s">
        <v>77</v>
      </c>
      <c r="C25" s="59">
        <f>COUNTIF(C7:C21,Hoja4!A6)</f>
        <v>0</v>
      </c>
      <c r="K25" s="4"/>
      <c r="L25" s="4"/>
      <c r="M25" s="4"/>
      <c r="N25" s="4"/>
      <c r="O25" s="4"/>
      <c r="P25" s="4"/>
      <c r="Q25" s="4"/>
      <c r="R25" s="4"/>
      <c r="S25" s="4"/>
      <c r="T25" s="4"/>
      <c r="U25" s="4"/>
      <c r="V25" s="4"/>
      <c r="W25" s="4"/>
      <c r="X25" s="4"/>
      <c r="Y25" s="4"/>
      <c r="Z25" s="4"/>
    </row>
    <row r="26" ht="14.25" customHeight="1">
      <c r="A26" s="55"/>
      <c r="B26" s="58" t="s">
        <v>79</v>
      </c>
      <c r="C26" s="59">
        <f>COUNTIF(C7:C21,Hoja4!A7)</f>
        <v>0</v>
      </c>
      <c r="K26" s="4"/>
      <c r="L26" s="4"/>
      <c r="M26" s="4"/>
      <c r="N26" s="4"/>
      <c r="O26" s="4"/>
      <c r="P26" s="4"/>
      <c r="Q26" s="4"/>
      <c r="R26" s="4"/>
      <c r="S26" s="4"/>
      <c r="T26" s="4"/>
      <c r="U26" s="4"/>
      <c r="V26" s="4"/>
      <c r="W26" s="4"/>
      <c r="X26" s="4"/>
      <c r="Y26" s="4"/>
      <c r="Z26" s="4"/>
    </row>
    <row r="27" ht="18.75" customHeight="1">
      <c r="A27" s="61"/>
      <c r="B27" s="23"/>
      <c r="C27" s="28"/>
      <c r="K27" s="4"/>
      <c r="L27" s="4"/>
      <c r="M27" s="4"/>
      <c r="N27" s="4"/>
      <c r="O27" s="4"/>
      <c r="P27" s="4"/>
      <c r="Q27" s="4"/>
      <c r="R27" s="4"/>
      <c r="S27" s="4"/>
      <c r="T27" s="4"/>
      <c r="U27" s="4"/>
      <c r="V27" s="4"/>
      <c r="W27" s="4"/>
      <c r="X27" s="4"/>
      <c r="Y27" s="4"/>
      <c r="Z27" s="4"/>
    </row>
    <row r="28" ht="18.0" customHeight="1">
      <c r="A28" s="63" t="s">
        <v>83</v>
      </c>
      <c r="B28" s="28"/>
      <c r="C28" s="18" t="s">
        <v>61</v>
      </c>
      <c r="D28" s="47"/>
      <c r="E28" s="46" t="s">
        <v>85</v>
      </c>
      <c r="K28" s="4"/>
      <c r="L28" s="4"/>
      <c r="M28" s="4"/>
      <c r="N28" s="4"/>
      <c r="O28" s="4"/>
      <c r="P28" s="4"/>
      <c r="Q28" s="4"/>
      <c r="R28" s="4"/>
      <c r="S28" s="4"/>
      <c r="T28" s="4"/>
      <c r="U28" s="4"/>
      <c r="V28" s="4"/>
      <c r="W28" s="4"/>
      <c r="X28" s="4"/>
      <c r="Y28" s="4"/>
      <c r="Z28" s="4"/>
    </row>
    <row r="29" ht="18.75" customHeight="1">
      <c r="A29" s="64" t="s">
        <v>86</v>
      </c>
      <c r="B29" s="51" t="str">
        <f>'2.Páginas de la muestra'!C8</f>
        <v>Sinpromi</v>
      </c>
      <c r="C29" s="52" t="s">
        <v>54</v>
      </c>
      <c r="D29" s="47"/>
      <c r="E29" s="4" t="s">
        <v>89</v>
      </c>
      <c r="K29" s="4"/>
      <c r="L29" s="4"/>
      <c r="M29" s="4"/>
      <c r="N29" s="4"/>
      <c r="O29" s="4"/>
      <c r="P29" s="4"/>
      <c r="Q29" s="4"/>
      <c r="R29" s="4"/>
      <c r="S29" s="4"/>
      <c r="T29" s="4"/>
      <c r="U29" s="4"/>
      <c r="V29" s="4"/>
      <c r="W29" s="4"/>
      <c r="X29" s="4"/>
      <c r="Y29" s="4"/>
      <c r="Z29" s="4"/>
    </row>
    <row r="30" ht="14.25" customHeight="1">
      <c r="A30" s="65"/>
      <c r="B30" s="51" t="str">
        <f>'2.Páginas de la muestra'!C9</f>
        <v>Once</v>
      </c>
      <c r="C30" s="52" t="s">
        <v>87</v>
      </c>
      <c r="D30" s="47"/>
      <c r="E30" s="4" t="s">
        <v>90</v>
      </c>
      <c r="K30" s="4"/>
      <c r="L30" s="4"/>
      <c r="M30" s="4"/>
      <c r="N30" s="4"/>
      <c r="O30" s="4"/>
      <c r="P30" s="4"/>
      <c r="Q30" s="4"/>
      <c r="R30" s="4"/>
      <c r="S30" s="4"/>
      <c r="T30" s="4"/>
      <c r="U30" s="4"/>
      <c r="V30" s="4"/>
      <c r="W30" s="4"/>
      <c r="X30" s="4"/>
      <c r="Y30" s="4"/>
      <c r="Z30" s="4"/>
    </row>
    <row r="31" ht="14.25" customHeight="1">
      <c r="A31" s="65"/>
      <c r="B31" s="51" t="str">
        <f>'2.Páginas de la muestra'!C10</f>
        <v>ESIT ULL</v>
      </c>
      <c r="C31" s="52" t="s">
        <v>87</v>
      </c>
      <c r="D31" s="47"/>
      <c r="K31" s="4"/>
      <c r="L31" s="4"/>
      <c r="M31" s="4"/>
      <c r="N31" s="4"/>
      <c r="O31" s="4"/>
      <c r="P31" s="4"/>
      <c r="Q31" s="4"/>
      <c r="R31" s="4"/>
      <c r="S31" s="4"/>
      <c r="T31" s="4"/>
      <c r="U31" s="4"/>
      <c r="V31" s="4"/>
      <c r="W31" s="4"/>
      <c r="X31" s="4"/>
      <c r="Y31" s="4"/>
      <c r="Z31" s="4"/>
    </row>
    <row r="32" ht="14.25" customHeight="1">
      <c r="A32" s="65"/>
      <c r="B32" s="51" t="str">
        <f>'2.Páginas de la muestra'!C11</f>
        <v>Alias4</v>
      </c>
      <c r="C32" s="6"/>
      <c r="D32" s="47"/>
      <c r="E32" s="4" t="s">
        <v>72</v>
      </c>
      <c r="K32" s="4"/>
      <c r="L32" s="4"/>
      <c r="M32" s="4"/>
      <c r="N32" s="4"/>
      <c r="O32" s="4"/>
      <c r="P32" s="4"/>
      <c r="Q32" s="4"/>
      <c r="R32" s="4"/>
      <c r="S32" s="4"/>
      <c r="T32" s="4"/>
      <c r="U32" s="4"/>
      <c r="V32" s="4"/>
      <c r="W32" s="4"/>
      <c r="X32" s="4"/>
      <c r="Y32" s="4"/>
      <c r="Z32" s="4"/>
    </row>
    <row r="33" ht="14.25" customHeight="1">
      <c r="A33" s="65"/>
      <c r="B33" s="51" t="str">
        <f>'2.Páginas de la muestra'!C12</f>
        <v>Alias5</v>
      </c>
      <c r="C33" s="6"/>
      <c r="D33" s="47"/>
      <c r="E33" s="66" t="s">
        <v>91</v>
      </c>
      <c r="K33" s="4"/>
      <c r="L33" s="4"/>
      <c r="M33" s="4"/>
      <c r="N33" s="4"/>
      <c r="O33" s="4"/>
      <c r="P33" s="4"/>
      <c r="Q33" s="4"/>
      <c r="R33" s="4"/>
      <c r="S33" s="4"/>
      <c r="T33" s="4"/>
      <c r="U33" s="4"/>
      <c r="V33" s="4"/>
      <c r="W33" s="4"/>
      <c r="X33" s="4"/>
      <c r="Y33" s="4"/>
      <c r="Z33" s="4"/>
    </row>
    <row r="34" ht="14.25" customHeight="1">
      <c r="A34" s="65"/>
      <c r="B34" s="51" t="str">
        <f>'2.Páginas de la muestra'!C13</f>
        <v>Alias6</v>
      </c>
      <c r="C34" s="6"/>
      <c r="D34" s="47"/>
      <c r="K34" s="4"/>
      <c r="L34" s="4"/>
      <c r="M34" s="4"/>
      <c r="N34" s="4"/>
      <c r="O34" s="4"/>
      <c r="P34" s="4"/>
      <c r="Q34" s="4"/>
      <c r="R34" s="4"/>
      <c r="S34" s="4"/>
      <c r="T34" s="4"/>
      <c r="U34" s="4"/>
      <c r="V34" s="4"/>
      <c r="W34" s="4"/>
      <c r="X34" s="4"/>
      <c r="Y34" s="4"/>
      <c r="Z34" s="4"/>
    </row>
    <row r="35" ht="14.25" customHeight="1">
      <c r="A35" s="65"/>
      <c r="B35" s="51" t="str">
        <f>'2.Páginas de la muestra'!C14</f>
        <v>Alias7</v>
      </c>
      <c r="C35" s="6"/>
      <c r="D35" s="47"/>
      <c r="K35" s="4"/>
      <c r="L35" s="4"/>
      <c r="M35" s="4"/>
      <c r="N35" s="4"/>
      <c r="O35" s="4"/>
      <c r="P35" s="4"/>
      <c r="Q35" s="4"/>
      <c r="R35" s="4"/>
      <c r="S35" s="4"/>
      <c r="T35" s="4"/>
      <c r="U35" s="4"/>
      <c r="V35" s="4"/>
      <c r="W35" s="4"/>
      <c r="X35" s="4"/>
      <c r="Y35" s="4"/>
      <c r="Z35" s="4"/>
    </row>
    <row r="36" ht="14.25" customHeight="1">
      <c r="A36" s="65"/>
      <c r="B36" s="51" t="str">
        <f>'2.Páginas de la muestra'!C15</f>
        <v>Alias8</v>
      </c>
      <c r="C36" s="6"/>
      <c r="D36" s="47"/>
      <c r="K36" s="4"/>
      <c r="L36" s="4"/>
      <c r="M36" s="4"/>
      <c r="N36" s="4"/>
      <c r="O36" s="4"/>
      <c r="P36" s="4"/>
      <c r="Q36" s="4"/>
      <c r="R36" s="4"/>
      <c r="S36" s="4"/>
      <c r="T36" s="4"/>
      <c r="U36" s="4"/>
      <c r="V36" s="4"/>
      <c r="W36" s="4"/>
      <c r="X36" s="4"/>
      <c r="Y36" s="4"/>
      <c r="Z36" s="4"/>
    </row>
    <row r="37" ht="14.25" customHeight="1">
      <c r="A37" s="65"/>
      <c r="B37" s="51" t="str">
        <f>'2.Páginas de la muestra'!C16</f>
        <v>Alias9</v>
      </c>
      <c r="C37" s="6"/>
      <c r="D37" s="47"/>
      <c r="K37" s="4"/>
      <c r="L37" s="4"/>
      <c r="M37" s="4"/>
      <c r="N37" s="4"/>
      <c r="O37" s="4"/>
      <c r="P37" s="4"/>
      <c r="Q37" s="4"/>
      <c r="R37" s="4"/>
      <c r="S37" s="4"/>
      <c r="T37" s="4"/>
      <c r="U37" s="4"/>
      <c r="V37" s="4"/>
      <c r="W37" s="4"/>
      <c r="X37" s="4"/>
      <c r="Y37" s="4"/>
      <c r="Z37" s="4"/>
    </row>
    <row r="38" ht="14.25" customHeight="1">
      <c r="A38" s="65"/>
      <c r="B38" s="51" t="str">
        <f>'2.Páginas de la muestra'!C17</f>
        <v>Alias10</v>
      </c>
      <c r="C38" s="6"/>
      <c r="D38" s="47"/>
      <c r="K38" s="4"/>
      <c r="L38" s="4"/>
      <c r="M38" s="4"/>
      <c r="N38" s="4"/>
      <c r="O38" s="4"/>
      <c r="P38" s="4"/>
      <c r="Q38" s="4"/>
      <c r="R38" s="4"/>
      <c r="S38" s="4"/>
      <c r="T38" s="4"/>
      <c r="U38" s="4"/>
      <c r="V38" s="4"/>
      <c r="W38" s="4"/>
      <c r="X38" s="4"/>
      <c r="Y38" s="4"/>
      <c r="Z38" s="4"/>
    </row>
    <row r="39" ht="14.25" customHeight="1">
      <c r="A39" s="65"/>
      <c r="B39" s="51" t="str">
        <f>'2.Páginas de la muestra'!C18</f>
        <v>Alias11</v>
      </c>
      <c r="C39" s="6"/>
      <c r="D39" s="47"/>
      <c r="K39" s="4"/>
      <c r="L39" s="4"/>
      <c r="M39" s="4"/>
      <c r="N39" s="4"/>
      <c r="O39" s="4"/>
      <c r="P39" s="4"/>
      <c r="Q39" s="4"/>
      <c r="R39" s="4"/>
      <c r="S39" s="4"/>
      <c r="T39" s="4"/>
      <c r="U39" s="4"/>
      <c r="V39" s="4"/>
      <c r="W39" s="4"/>
      <c r="X39" s="4"/>
      <c r="Y39" s="4"/>
      <c r="Z39" s="4"/>
    </row>
    <row r="40" ht="14.25" customHeight="1">
      <c r="A40" s="65"/>
      <c r="B40" s="51" t="str">
        <f>'2.Páginas de la muestra'!C19</f>
        <v>Alias12</v>
      </c>
      <c r="C40" s="6"/>
      <c r="D40" s="47"/>
      <c r="K40" s="4"/>
      <c r="L40" s="4"/>
      <c r="M40" s="4"/>
      <c r="N40" s="4"/>
      <c r="O40" s="4"/>
      <c r="P40" s="4"/>
      <c r="Q40" s="4"/>
      <c r="R40" s="4"/>
      <c r="S40" s="4"/>
      <c r="T40" s="4"/>
      <c r="U40" s="4"/>
      <c r="V40" s="4"/>
      <c r="W40" s="4"/>
      <c r="X40" s="4"/>
      <c r="Y40" s="4"/>
      <c r="Z40" s="4"/>
    </row>
    <row r="41" ht="14.25" customHeight="1">
      <c r="A41" s="65"/>
      <c r="B41" s="51" t="str">
        <f>'2.Páginas de la muestra'!C20</f>
        <v>Alias13</v>
      </c>
      <c r="C41" s="6"/>
      <c r="D41" s="47"/>
      <c r="K41" s="4"/>
      <c r="L41" s="4"/>
      <c r="M41" s="4"/>
      <c r="N41" s="4"/>
      <c r="O41" s="4"/>
      <c r="P41" s="4"/>
      <c r="Q41" s="4"/>
      <c r="R41" s="4"/>
      <c r="S41" s="4"/>
      <c r="T41" s="4"/>
      <c r="U41" s="4"/>
      <c r="V41" s="4"/>
      <c r="W41" s="4"/>
      <c r="X41" s="4"/>
      <c r="Y41" s="4"/>
      <c r="Z41" s="4"/>
    </row>
    <row r="42" ht="14.25" customHeight="1">
      <c r="A42" s="65"/>
      <c r="B42" s="51" t="str">
        <f>'2.Páginas de la muestra'!C21</f>
        <v>Alias14</v>
      </c>
      <c r="C42" s="6"/>
      <c r="D42" s="47"/>
      <c r="K42" s="4"/>
      <c r="L42" s="4"/>
      <c r="M42" s="4"/>
      <c r="N42" s="4"/>
      <c r="O42" s="4"/>
      <c r="P42" s="4"/>
      <c r="Q42" s="4"/>
      <c r="R42" s="4"/>
      <c r="S42" s="4"/>
      <c r="T42" s="4"/>
      <c r="U42" s="4"/>
      <c r="V42" s="4"/>
      <c r="W42" s="4"/>
      <c r="X42" s="4"/>
      <c r="Y42" s="4"/>
      <c r="Z42" s="4"/>
    </row>
    <row r="43" ht="14.25" customHeight="1">
      <c r="A43" s="67"/>
      <c r="B43" s="51" t="str">
        <f>'2.Páginas de la muestra'!C22</f>
        <v>Alias15</v>
      </c>
      <c r="C43" s="6"/>
      <c r="D43" s="47"/>
      <c r="K43" s="4"/>
      <c r="L43" s="4"/>
      <c r="M43" s="4"/>
      <c r="N43" s="4"/>
      <c r="O43" s="4"/>
      <c r="P43" s="4"/>
      <c r="Q43" s="4"/>
      <c r="R43" s="4"/>
      <c r="S43" s="4"/>
      <c r="T43" s="4"/>
      <c r="U43" s="4"/>
      <c r="V43" s="4"/>
      <c r="W43" s="4"/>
      <c r="X43" s="4"/>
      <c r="Y43" s="4"/>
      <c r="Z43" s="4"/>
    </row>
    <row r="44" ht="14.25" customHeight="1">
      <c r="A44" s="68"/>
      <c r="C44" s="56" t="s">
        <v>74</v>
      </c>
      <c r="D44" s="56" t="str">
        <f>IF(C47&gt;0,Hoja4!A6,IF(C48='2.Páginas de la muestra'!B5,Hoja4!A7,IF(SUM(C46:C48)=0,"",Hoja4!A5)))</f>
        <v>Sí</v>
      </c>
      <c r="K44" s="4"/>
      <c r="L44" s="4"/>
      <c r="M44" s="4"/>
      <c r="N44" s="4"/>
      <c r="O44" s="4"/>
      <c r="P44" s="4"/>
      <c r="Q44" s="4"/>
      <c r="R44" s="4"/>
      <c r="S44" s="4"/>
      <c r="T44" s="4"/>
      <c r="U44" s="4"/>
      <c r="V44" s="4"/>
      <c r="W44" s="4"/>
      <c r="X44" s="4"/>
      <c r="Y44" s="4"/>
      <c r="Z44" s="4"/>
    </row>
    <row r="45" ht="14.25" customHeight="1">
      <c r="A45" s="68"/>
      <c r="B45" s="71"/>
      <c r="C45" s="47"/>
      <c r="D45" s="47"/>
      <c r="K45" s="4"/>
      <c r="L45" s="4"/>
      <c r="M45" s="4"/>
      <c r="N45" s="4"/>
      <c r="O45" s="4"/>
      <c r="P45" s="4"/>
      <c r="Q45" s="4"/>
      <c r="R45" s="4"/>
      <c r="S45" s="4"/>
      <c r="T45" s="4"/>
      <c r="U45" s="4"/>
      <c r="V45" s="4"/>
      <c r="W45" s="4"/>
      <c r="X45" s="4"/>
      <c r="Y45" s="4"/>
      <c r="Z45" s="4"/>
    </row>
    <row r="46" ht="14.25" customHeight="1">
      <c r="A46" s="57" t="s">
        <v>99</v>
      </c>
      <c r="B46" s="58" t="s">
        <v>76</v>
      </c>
      <c r="C46" s="70">
        <f>COUNTIF(C29:C43,Hoja4!A5)</f>
        <v>1</v>
      </c>
      <c r="K46" s="4"/>
      <c r="L46" s="4"/>
      <c r="M46" s="4"/>
      <c r="N46" s="4"/>
      <c r="O46" s="4"/>
      <c r="P46" s="4"/>
      <c r="Q46" s="4"/>
      <c r="R46" s="4"/>
      <c r="S46" s="4"/>
      <c r="T46" s="4"/>
      <c r="U46" s="4"/>
      <c r="V46" s="4"/>
      <c r="W46" s="4"/>
      <c r="X46" s="4"/>
      <c r="Y46" s="4"/>
      <c r="Z46" s="4"/>
    </row>
    <row r="47" ht="14.25" customHeight="1">
      <c r="A47" s="68"/>
      <c r="B47" s="58" t="s">
        <v>77</v>
      </c>
      <c r="C47" s="70">
        <f>COUNTIF(C29:C43,Hoja4!A6)</f>
        <v>0</v>
      </c>
      <c r="K47" s="4"/>
      <c r="L47" s="4"/>
      <c r="M47" s="4"/>
      <c r="N47" s="4"/>
      <c r="O47" s="4"/>
      <c r="P47" s="4"/>
      <c r="Q47" s="4"/>
      <c r="R47" s="4"/>
      <c r="S47" s="4"/>
      <c r="T47" s="4"/>
      <c r="U47" s="4"/>
      <c r="V47" s="4"/>
      <c r="W47" s="4"/>
      <c r="X47" s="4"/>
      <c r="Y47" s="4"/>
      <c r="Z47" s="4"/>
    </row>
    <row r="48" ht="14.25" customHeight="1">
      <c r="A48" s="68"/>
      <c r="B48" s="58" t="s">
        <v>101</v>
      </c>
      <c r="C48" s="70">
        <f>COUNTIF(C29:C43,Hoja4!A7)</f>
        <v>2</v>
      </c>
      <c r="K48" s="4"/>
      <c r="L48" s="4"/>
      <c r="M48" s="4"/>
      <c r="N48" s="4"/>
      <c r="O48" s="4"/>
      <c r="P48" s="4"/>
      <c r="Q48" s="4"/>
      <c r="R48" s="4"/>
      <c r="S48" s="4"/>
      <c r="T48" s="4"/>
      <c r="U48" s="4"/>
      <c r="V48" s="4"/>
      <c r="W48" s="4"/>
      <c r="X48" s="4"/>
      <c r="Y48" s="4"/>
      <c r="Z48" s="4"/>
    </row>
    <row r="49" ht="14.25" customHeight="1">
      <c r="A49" s="68"/>
      <c r="B49" s="71"/>
      <c r="C49" s="47"/>
      <c r="D49" s="47"/>
      <c r="K49" s="4"/>
      <c r="L49" s="4"/>
      <c r="M49" s="4"/>
      <c r="N49" s="4"/>
      <c r="O49" s="4"/>
      <c r="P49" s="4"/>
      <c r="Q49" s="4"/>
      <c r="R49" s="4"/>
      <c r="S49" s="4"/>
      <c r="T49" s="4"/>
      <c r="U49" s="4"/>
      <c r="V49" s="4"/>
      <c r="W49" s="4"/>
      <c r="X49" s="4"/>
      <c r="Y49" s="4"/>
      <c r="Z49" s="4"/>
    </row>
    <row r="50" ht="18.0" customHeight="1">
      <c r="A50" s="60" t="s">
        <v>102</v>
      </c>
      <c r="B50" s="28"/>
      <c r="C50" s="18" t="s">
        <v>61</v>
      </c>
      <c r="D50" s="47"/>
      <c r="E50" s="46" t="s">
        <v>103</v>
      </c>
      <c r="K50" s="4"/>
      <c r="L50" s="4"/>
      <c r="M50" s="4"/>
      <c r="N50" s="4"/>
      <c r="O50" s="4"/>
      <c r="P50" s="4"/>
      <c r="Q50" s="4"/>
      <c r="R50" s="4"/>
      <c r="S50" s="4"/>
      <c r="T50" s="4"/>
      <c r="U50" s="4"/>
      <c r="V50" s="4"/>
      <c r="W50" s="4"/>
      <c r="X50" s="4"/>
      <c r="Y50" s="4"/>
      <c r="Z50" s="4"/>
    </row>
    <row r="51" ht="18.0" customHeight="1">
      <c r="A51" s="64" t="s">
        <v>104</v>
      </c>
      <c r="B51" s="51" t="str">
        <f>'2.Páginas de la muestra'!C8</f>
        <v>Sinpromi</v>
      </c>
      <c r="C51" s="52" t="s">
        <v>54</v>
      </c>
      <c r="D51" s="47"/>
      <c r="E51" s="4" t="s">
        <v>105</v>
      </c>
      <c r="K51" s="4"/>
      <c r="L51" s="4"/>
      <c r="M51" s="4"/>
      <c r="N51" s="4"/>
      <c r="O51" s="4"/>
      <c r="P51" s="4"/>
      <c r="Q51" s="4"/>
      <c r="R51" s="4"/>
      <c r="S51" s="4"/>
      <c r="T51" s="4"/>
      <c r="U51" s="4"/>
      <c r="V51" s="4"/>
      <c r="W51" s="4"/>
      <c r="X51" s="4"/>
      <c r="Y51" s="4"/>
      <c r="Z51" s="4"/>
    </row>
    <row r="52" ht="14.25" customHeight="1">
      <c r="A52" s="65"/>
      <c r="B52" s="51" t="str">
        <f>'2.Páginas de la muestra'!C9</f>
        <v>Once</v>
      </c>
      <c r="C52" s="52" t="s">
        <v>54</v>
      </c>
      <c r="D52" s="47"/>
      <c r="K52" s="4"/>
      <c r="L52" s="4"/>
      <c r="M52" s="4"/>
      <c r="N52" s="4"/>
      <c r="O52" s="4"/>
      <c r="P52" s="4"/>
      <c r="Q52" s="4"/>
      <c r="R52" s="4"/>
      <c r="S52" s="4"/>
      <c r="T52" s="4"/>
      <c r="U52" s="4"/>
      <c r="V52" s="4"/>
      <c r="W52" s="4"/>
      <c r="X52" s="4"/>
      <c r="Y52" s="4"/>
      <c r="Z52" s="4"/>
    </row>
    <row r="53" ht="14.25" customHeight="1">
      <c r="A53" s="65"/>
      <c r="B53" s="51" t="str">
        <f>'2.Páginas de la muestra'!C10</f>
        <v>ESIT ULL</v>
      </c>
      <c r="C53" s="52" t="s">
        <v>87</v>
      </c>
      <c r="D53" s="47"/>
      <c r="K53" s="4"/>
      <c r="L53" s="4"/>
      <c r="M53" s="4"/>
      <c r="N53" s="4"/>
      <c r="O53" s="4"/>
      <c r="P53" s="4"/>
      <c r="Q53" s="4"/>
      <c r="R53" s="4"/>
      <c r="S53" s="4"/>
      <c r="T53" s="4"/>
      <c r="U53" s="4"/>
      <c r="V53" s="4"/>
      <c r="W53" s="4"/>
      <c r="X53" s="4"/>
      <c r="Y53" s="4"/>
      <c r="Z53" s="4"/>
    </row>
    <row r="54" ht="14.25" customHeight="1">
      <c r="A54" s="65"/>
      <c r="B54" s="51" t="str">
        <f>'2.Páginas de la muestra'!C11</f>
        <v>Alias4</v>
      </c>
      <c r="C54" s="6"/>
      <c r="D54" s="47"/>
      <c r="K54" s="4"/>
      <c r="L54" s="4"/>
      <c r="M54" s="4"/>
      <c r="N54" s="4"/>
      <c r="O54" s="4"/>
      <c r="P54" s="4"/>
      <c r="Q54" s="4"/>
      <c r="R54" s="4"/>
      <c r="S54" s="4"/>
      <c r="T54" s="4"/>
      <c r="U54" s="4"/>
      <c r="V54" s="4"/>
      <c r="W54" s="4"/>
      <c r="X54" s="4"/>
      <c r="Y54" s="4"/>
      <c r="Z54" s="4"/>
    </row>
    <row r="55" ht="14.25" customHeight="1">
      <c r="A55" s="65"/>
      <c r="B55" s="51" t="str">
        <f>'2.Páginas de la muestra'!C12</f>
        <v>Alias5</v>
      </c>
      <c r="C55" s="6"/>
      <c r="D55" s="47"/>
      <c r="K55" s="4"/>
      <c r="L55" s="4"/>
      <c r="M55" s="4"/>
      <c r="N55" s="4"/>
      <c r="O55" s="4"/>
      <c r="P55" s="4"/>
      <c r="Q55" s="4"/>
      <c r="R55" s="4"/>
      <c r="S55" s="4"/>
      <c r="T55" s="4"/>
      <c r="U55" s="4"/>
      <c r="V55" s="4"/>
      <c r="W55" s="4"/>
      <c r="X55" s="4"/>
      <c r="Y55" s="4"/>
      <c r="Z55" s="4"/>
    </row>
    <row r="56" ht="14.25" customHeight="1">
      <c r="A56" s="65"/>
      <c r="B56" s="51" t="str">
        <f>'2.Páginas de la muestra'!C13</f>
        <v>Alias6</v>
      </c>
      <c r="C56" s="6"/>
      <c r="D56" s="47"/>
      <c r="K56" s="4"/>
      <c r="L56" s="4"/>
      <c r="M56" s="4"/>
      <c r="N56" s="4"/>
      <c r="O56" s="4"/>
      <c r="P56" s="4"/>
      <c r="Q56" s="4"/>
      <c r="R56" s="4"/>
      <c r="S56" s="4"/>
      <c r="T56" s="4"/>
      <c r="U56" s="4"/>
      <c r="V56" s="4"/>
      <c r="W56" s="4"/>
      <c r="X56" s="4"/>
      <c r="Y56" s="4"/>
      <c r="Z56" s="4"/>
    </row>
    <row r="57" ht="14.25" customHeight="1">
      <c r="A57" s="65"/>
      <c r="B57" s="51" t="str">
        <f>'2.Páginas de la muestra'!C14</f>
        <v>Alias7</v>
      </c>
      <c r="C57" s="6"/>
      <c r="D57" s="47"/>
      <c r="K57" s="4"/>
      <c r="L57" s="4"/>
      <c r="M57" s="4"/>
      <c r="N57" s="4"/>
      <c r="O57" s="4"/>
      <c r="P57" s="4"/>
      <c r="Q57" s="4"/>
      <c r="R57" s="4"/>
      <c r="S57" s="4"/>
      <c r="T57" s="4"/>
      <c r="U57" s="4"/>
      <c r="V57" s="4"/>
      <c r="W57" s="4"/>
      <c r="X57" s="4"/>
      <c r="Y57" s="4"/>
      <c r="Z57" s="4"/>
    </row>
    <row r="58" ht="14.25" customHeight="1">
      <c r="A58" s="65"/>
      <c r="B58" s="51" t="str">
        <f>'2.Páginas de la muestra'!C15</f>
        <v>Alias8</v>
      </c>
      <c r="C58" s="6"/>
      <c r="D58" s="47"/>
      <c r="K58" s="4"/>
      <c r="L58" s="4"/>
      <c r="M58" s="4"/>
      <c r="N58" s="4"/>
      <c r="O58" s="4"/>
      <c r="P58" s="4"/>
      <c r="Q58" s="4"/>
      <c r="R58" s="4"/>
      <c r="S58" s="4"/>
      <c r="T58" s="4"/>
      <c r="U58" s="4"/>
      <c r="V58" s="4"/>
      <c r="W58" s="4"/>
      <c r="X58" s="4"/>
      <c r="Y58" s="4"/>
      <c r="Z58" s="4"/>
    </row>
    <row r="59" ht="14.25" customHeight="1">
      <c r="A59" s="65"/>
      <c r="B59" s="51" t="str">
        <f>'2.Páginas de la muestra'!C16</f>
        <v>Alias9</v>
      </c>
      <c r="C59" s="6"/>
      <c r="D59" s="47"/>
      <c r="K59" s="4"/>
      <c r="L59" s="4"/>
      <c r="M59" s="4"/>
      <c r="N59" s="4"/>
      <c r="O59" s="4"/>
      <c r="P59" s="4"/>
      <c r="Q59" s="4"/>
      <c r="R59" s="4"/>
      <c r="S59" s="4"/>
      <c r="T59" s="4"/>
      <c r="U59" s="4"/>
      <c r="V59" s="4"/>
      <c r="W59" s="4"/>
      <c r="X59" s="4"/>
      <c r="Y59" s="4"/>
      <c r="Z59" s="4"/>
    </row>
    <row r="60" ht="14.25" customHeight="1">
      <c r="A60" s="65"/>
      <c r="B60" s="51" t="str">
        <f>'2.Páginas de la muestra'!C17</f>
        <v>Alias10</v>
      </c>
      <c r="C60" s="6"/>
      <c r="D60" s="47"/>
      <c r="K60" s="4"/>
      <c r="L60" s="4"/>
      <c r="M60" s="4"/>
      <c r="N60" s="4"/>
      <c r="O60" s="4"/>
      <c r="P60" s="4"/>
      <c r="Q60" s="4"/>
      <c r="R60" s="4"/>
      <c r="S60" s="4"/>
      <c r="T60" s="4"/>
      <c r="U60" s="4"/>
      <c r="V60" s="4"/>
      <c r="W60" s="4"/>
      <c r="X60" s="4"/>
      <c r="Y60" s="4"/>
      <c r="Z60" s="4"/>
    </row>
    <row r="61" ht="14.25" customHeight="1">
      <c r="A61" s="65"/>
      <c r="B61" s="51" t="str">
        <f>'2.Páginas de la muestra'!C18</f>
        <v>Alias11</v>
      </c>
      <c r="C61" s="6"/>
      <c r="D61" s="47"/>
      <c r="K61" s="4"/>
      <c r="L61" s="4"/>
      <c r="M61" s="4"/>
      <c r="N61" s="4"/>
      <c r="O61" s="4"/>
      <c r="P61" s="4"/>
      <c r="Q61" s="4"/>
      <c r="R61" s="4"/>
      <c r="S61" s="4"/>
      <c r="T61" s="4"/>
      <c r="U61" s="4"/>
      <c r="V61" s="4"/>
      <c r="W61" s="4"/>
      <c r="X61" s="4"/>
      <c r="Y61" s="4"/>
      <c r="Z61" s="4"/>
    </row>
    <row r="62" ht="14.25" customHeight="1">
      <c r="A62" s="65"/>
      <c r="B62" s="51" t="str">
        <f>'2.Páginas de la muestra'!C19</f>
        <v>Alias12</v>
      </c>
      <c r="C62" s="6"/>
      <c r="D62" s="47"/>
      <c r="K62" s="4"/>
      <c r="L62" s="4"/>
      <c r="M62" s="4"/>
      <c r="N62" s="4"/>
      <c r="O62" s="4"/>
      <c r="P62" s="4"/>
      <c r="Q62" s="4"/>
      <c r="R62" s="4"/>
      <c r="S62" s="4"/>
      <c r="T62" s="4"/>
      <c r="U62" s="4"/>
      <c r="V62" s="4"/>
      <c r="W62" s="4"/>
      <c r="X62" s="4"/>
      <c r="Y62" s="4"/>
      <c r="Z62" s="4"/>
    </row>
    <row r="63" ht="14.25" customHeight="1">
      <c r="A63" s="65"/>
      <c r="B63" s="51" t="str">
        <f>'2.Páginas de la muestra'!C20</f>
        <v>Alias13</v>
      </c>
      <c r="C63" s="6"/>
      <c r="D63" s="47"/>
      <c r="K63" s="4"/>
      <c r="L63" s="4"/>
      <c r="M63" s="4"/>
      <c r="N63" s="4"/>
      <c r="O63" s="4"/>
      <c r="P63" s="4"/>
      <c r="Q63" s="4"/>
      <c r="R63" s="4"/>
      <c r="S63" s="4"/>
      <c r="T63" s="4"/>
      <c r="U63" s="4"/>
      <c r="V63" s="4"/>
      <c r="W63" s="4"/>
      <c r="X63" s="4"/>
      <c r="Y63" s="4"/>
      <c r="Z63" s="4"/>
    </row>
    <row r="64" ht="14.25" customHeight="1">
      <c r="A64" s="65"/>
      <c r="B64" s="51" t="str">
        <f>'2.Páginas de la muestra'!C21</f>
        <v>Alias14</v>
      </c>
      <c r="C64" s="6"/>
      <c r="D64" s="47"/>
      <c r="K64" s="4"/>
      <c r="L64" s="4"/>
      <c r="M64" s="4"/>
      <c r="N64" s="4"/>
      <c r="O64" s="4"/>
      <c r="P64" s="4"/>
      <c r="Q64" s="4"/>
      <c r="R64" s="4"/>
      <c r="S64" s="4"/>
      <c r="T64" s="4"/>
      <c r="U64" s="4"/>
      <c r="V64" s="4"/>
      <c r="W64" s="4"/>
      <c r="X64" s="4"/>
      <c r="Y64" s="4"/>
      <c r="Z64" s="4"/>
    </row>
    <row r="65" ht="14.25" customHeight="1">
      <c r="A65" s="67"/>
      <c r="B65" s="51" t="str">
        <f>'2.Páginas de la muestra'!C22</f>
        <v>Alias15</v>
      </c>
      <c r="C65" s="6"/>
      <c r="D65" s="47"/>
      <c r="K65" s="4"/>
      <c r="L65" s="4"/>
      <c r="M65" s="4"/>
      <c r="N65" s="4"/>
      <c r="O65" s="4"/>
      <c r="P65" s="4"/>
      <c r="Q65" s="4"/>
      <c r="R65" s="4"/>
      <c r="S65" s="4"/>
      <c r="T65" s="4"/>
      <c r="U65" s="4"/>
      <c r="V65" s="4"/>
      <c r="W65" s="4"/>
      <c r="X65" s="4"/>
      <c r="Y65" s="4"/>
      <c r="Z65" s="4"/>
    </row>
    <row r="66" ht="14.25" customHeight="1">
      <c r="A66" s="68"/>
      <c r="C66" s="56" t="s">
        <v>74</v>
      </c>
      <c r="D66" s="56" t="str">
        <f>IF(C69&gt;0,Hoja4!A6,IF(C70='2.Páginas de la muestra'!B5,Hoja4!A7,IF(SUM(C68:C70)=0,"",Hoja4!A5)))</f>
        <v>Sí</v>
      </c>
      <c r="K66" s="4"/>
      <c r="L66" s="4"/>
      <c r="M66" s="4"/>
      <c r="N66" s="4"/>
      <c r="O66" s="4"/>
      <c r="P66" s="4"/>
      <c r="Q66" s="4"/>
      <c r="R66" s="4"/>
      <c r="S66" s="4"/>
      <c r="T66" s="4"/>
      <c r="U66" s="4"/>
      <c r="V66" s="4"/>
      <c r="W66" s="4"/>
      <c r="X66" s="4"/>
      <c r="Y66" s="4"/>
      <c r="Z66" s="4"/>
    </row>
    <row r="67" ht="14.25" customHeight="1">
      <c r="A67" s="68"/>
      <c r="B67" s="71"/>
      <c r="C67" s="47"/>
      <c r="K67" s="4"/>
      <c r="L67" s="4"/>
      <c r="M67" s="4"/>
      <c r="N67" s="4"/>
      <c r="O67" s="4"/>
      <c r="P67" s="4"/>
      <c r="Q67" s="4"/>
      <c r="R67" s="4"/>
      <c r="S67" s="4"/>
      <c r="T67" s="4"/>
      <c r="U67" s="4"/>
      <c r="V67" s="4"/>
      <c r="W67" s="4"/>
      <c r="X67" s="4"/>
      <c r="Y67" s="4"/>
      <c r="Z67" s="4"/>
    </row>
    <row r="68" ht="14.25" customHeight="1">
      <c r="A68" s="57" t="s">
        <v>112</v>
      </c>
      <c r="B68" s="58" t="s">
        <v>76</v>
      </c>
      <c r="C68" s="70">
        <f>COUNTIF(C51:C65,Hoja4!A5)</f>
        <v>2</v>
      </c>
      <c r="K68" s="4"/>
      <c r="L68" s="4"/>
      <c r="M68" s="4"/>
      <c r="N68" s="4"/>
      <c r="O68" s="4"/>
      <c r="P68" s="4"/>
      <c r="Q68" s="4"/>
      <c r="R68" s="4"/>
      <c r="S68" s="4"/>
      <c r="T68" s="4"/>
      <c r="U68" s="4"/>
      <c r="V68" s="4"/>
      <c r="W68" s="4"/>
      <c r="X68" s="4"/>
      <c r="Y68" s="4"/>
      <c r="Z68" s="4"/>
    </row>
    <row r="69" ht="14.25" customHeight="1">
      <c r="A69" s="68"/>
      <c r="B69" s="58" t="s">
        <v>77</v>
      </c>
      <c r="C69" s="70">
        <f>COUNTIF(C51:C65,Hoja4!A6)</f>
        <v>0</v>
      </c>
      <c r="K69" s="4"/>
      <c r="L69" s="4"/>
      <c r="M69" s="4"/>
      <c r="N69" s="4"/>
      <c r="O69" s="4"/>
      <c r="P69" s="4"/>
      <c r="Q69" s="4"/>
      <c r="R69" s="4"/>
      <c r="S69" s="4"/>
      <c r="T69" s="4"/>
      <c r="U69" s="4"/>
      <c r="V69" s="4"/>
      <c r="W69" s="4"/>
      <c r="X69" s="4"/>
      <c r="Y69" s="4"/>
      <c r="Z69" s="4"/>
    </row>
    <row r="70" ht="14.25" customHeight="1">
      <c r="A70" s="68"/>
      <c r="B70" s="58" t="s">
        <v>95</v>
      </c>
      <c r="C70" s="70">
        <f>COUNTIF(C51:C65,Hoja4!A7)</f>
        <v>1</v>
      </c>
      <c r="D70" s="47"/>
      <c r="K70" s="4"/>
      <c r="L70" s="4"/>
      <c r="M70" s="4"/>
      <c r="N70" s="4"/>
      <c r="O70" s="4"/>
      <c r="P70" s="4"/>
      <c r="Q70" s="4"/>
      <c r="R70" s="4"/>
      <c r="S70" s="4"/>
      <c r="T70" s="4"/>
      <c r="U70" s="4"/>
      <c r="V70" s="4"/>
      <c r="W70" s="4"/>
      <c r="X70" s="4"/>
      <c r="Y70" s="4"/>
      <c r="Z70" s="4"/>
    </row>
    <row r="71" ht="14.25" customHeight="1">
      <c r="A71" s="68"/>
      <c r="B71" s="71"/>
      <c r="C71" s="47"/>
      <c r="D71" s="47"/>
      <c r="K71" s="4"/>
      <c r="L71" s="4"/>
      <c r="M71" s="4"/>
      <c r="N71" s="4"/>
      <c r="O71" s="4"/>
      <c r="P71" s="4"/>
      <c r="Q71" s="4"/>
      <c r="R71" s="4"/>
      <c r="S71" s="4"/>
      <c r="T71" s="4"/>
      <c r="U71" s="4"/>
      <c r="V71" s="4"/>
      <c r="W71" s="4"/>
      <c r="X71" s="4"/>
      <c r="Y71" s="4"/>
      <c r="Z71" s="4"/>
    </row>
    <row r="72" ht="18.0" customHeight="1">
      <c r="A72" s="63" t="s">
        <v>113</v>
      </c>
      <c r="B72" s="62"/>
      <c r="C72" s="18" t="s">
        <v>61</v>
      </c>
      <c r="D72" s="47"/>
      <c r="E72" s="46" t="s">
        <v>114</v>
      </c>
      <c r="K72" s="4"/>
      <c r="L72" s="4"/>
      <c r="M72" s="4"/>
      <c r="N72" s="4"/>
      <c r="O72" s="4"/>
      <c r="P72" s="4"/>
      <c r="Q72" s="4"/>
      <c r="R72" s="4"/>
      <c r="S72" s="4"/>
      <c r="T72" s="4"/>
      <c r="U72" s="4"/>
      <c r="V72" s="4"/>
      <c r="W72" s="4"/>
      <c r="X72" s="4"/>
      <c r="Y72" s="4"/>
      <c r="Z72" s="4"/>
    </row>
    <row r="73" ht="18.75" customHeight="1">
      <c r="A73" s="64" t="s">
        <v>115</v>
      </c>
      <c r="B73" s="51" t="str">
        <f>'2.Páginas de la muestra'!C8</f>
        <v>Sinpromi</v>
      </c>
      <c r="C73" s="52" t="s">
        <v>32</v>
      </c>
      <c r="D73" s="47"/>
      <c r="E73" s="4" t="s">
        <v>116</v>
      </c>
      <c r="K73" s="4"/>
      <c r="L73" s="4"/>
      <c r="M73" s="4"/>
      <c r="N73" s="4"/>
      <c r="O73" s="4"/>
      <c r="P73" s="4"/>
      <c r="Q73" s="4"/>
      <c r="R73" s="4"/>
      <c r="S73" s="4"/>
      <c r="T73" s="4"/>
      <c r="U73" s="4"/>
      <c r="V73" s="4"/>
      <c r="W73" s="4"/>
      <c r="X73" s="4"/>
      <c r="Y73" s="4"/>
      <c r="Z73" s="4"/>
    </row>
    <row r="74" ht="14.25" customHeight="1">
      <c r="A74" s="65"/>
      <c r="B74" s="51" t="str">
        <f>'2.Páginas de la muestra'!C9</f>
        <v>Once</v>
      </c>
      <c r="C74" s="52" t="s">
        <v>54</v>
      </c>
      <c r="D74" s="47"/>
      <c r="K74" s="4"/>
      <c r="L74" s="4"/>
      <c r="M74" s="4"/>
      <c r="N74" s="4"/>
      <c r="O74" s="4"/>
      <c r="P74" s="4"/>
      <c r="Q74" s="4"/>
      <c r="R74" s="4"/>
      <c r="S74" s="4"/>
      <c r="T74" s="4"/>
      <c r="U74" s="4"/>
      <c r="V74" s="4"/>
      <c r="W74" s="4"/>
      <c r="X74" s="4"/>
      <c r="Y74" s="4"/>
      <c r="Z74" s="4"/>
    </row>
    <row r="75" ht="14.25" customHeight="1">
      <c r="A75" s="65"/>
      <c r="B75" s="51" t="str">
        <f>'2.Páginas de la muestra'!C10</f>
        <v>ESIT ULL</v>
      </c>
      <c r="C75" s="52" t="s">
        <v>87</v>
      </c>
      <c r="D75" s="47"/>
      <c r="K75" s="4"/>
      <c r="L75" s="4"/>
      <c r="M75" s="4"/>
      <c r="N75" s="4"/>
      <c r="O75" s="4"/>
      <c r="P75" s="4"/>
      <c r="Q75" s="4"/>
      <c r="R75" s="4"/>
      <c r="S75" s="4"/>
      <c r="T75" s="4"/>
      <c r="U75" s="4"/>
      <c r="V75" s="4"/>
      <c r="W75" s="4"/>
      <c r="X75" s="4"/>
      <c r="Y75" s="4"/>
      <c r="Z75" s="4"/>
    </row>
    <row r="76" ht="14.25" customHeight="1">
      <c r="A76" s="65"/>
      <c r="B76" s="51" t="str">
        <f>'2.Páginas de la muestra'!C11</f>
        <v>Alias4</v>
      </c>
      <c r="C76" s="6"/>
      <c r="D76" s="47"/>
      <c r="K76" s="4"/>
      <c r="L76" s="4"/>
      <c r="M76" s="4"/>
      <c r="N76" s="4"/>
      <c r="O76" s="4"/>
      <c r="P76" s="4"/>
      <c r="Q76" s="4"/>
      <c r="R76" s="4"/>
      <c r="S76" s="4"/>
      <c r="T76" s="4"/>
      <c r="U76" s="4"/>
      <c r="V76" s="4"/>
      <c r="W76" s="4"/>
      <c r="X76" s="4"/>
      <c r="Y76" s="4"/>
      <c r="Z76" s="4"/>
    </row>
    <row r="77" ht="14.25" customHeight="1">
      <c r="A77" s="65"/>
      <c r="B77" s="51" t="str">
        <f>'2.Páginas de la muestra'!C12</f>
        <v>Alias5</v>
      </c>
      <c r="C77" s="6"/>
      <c r="D77" s="47"/>
      <c r="K77" s="4"/>
      <c r="L77" s="4"/>
      <c r="M77" s="4"/>
      <c r="N77" s="4"/>
      <c r="O77" s="4"/>
      <c r="P77" s="4"/>
      <c r="Q77" s="4"/>
      <c r="R77" s="4"/>
      <c r="S77" s="4"/>
      <c r="T77" s="4"/>
      <c r="U77" s="4"/>
      <c r="V77" s="4"/>
      <c r="W77" s="4"/>
      <c r="X77" s="4"/>
      <c r="Y77" s="4"/>
      <c r="Z77" s="4"/>
    </row>
    <row r="78" ht="14.25" customHeight="1">
      <c r="A78" s="65"/>
      <c r="B78" s="51" t="str">
        <f>'2.Páginas de la muestra'!C13</f>
        <v>Alias6</v>
      </c>
      <c r="C78" s="6"/>
      <c r="D78" s="47"/>
      <c r="K78" s="4"/>
      <c r="L78" s="4"/>
      <c r="M78" s="4"/>
      <c r="N78" s="4"/>
      <c r="O78" s="4"/>
      <c r="P78" s="4"/>
      <c r="Q78" s="4"/>
      <c r="R78" s="4"/>
      <c r="S78" s="4"/>
      <c r="T78" s="4"/>
      <c r="U78" s="4"/>
      <c r="V78" s="4"/>
      <c r="W78" s="4"/>
      <c r="X78" s="4"/>
      <c r="Y78" s="4"/>
      <c r="Z78" s="4"/>
    </row>
    <row r="79" ht="14.25" customHeight="1">
      <c r="A79" s="65"/>
      <c r="B79" s="51" t="str">
        <f>'2.Páginas de la muestra'!C14</f>
        <v>Alias7</v>
      </c>
      <c r="C79" s="6"/>
      <c r="D79" s="47"/>
      <c r="K79" s="4"/>
      <c r="L79" s="4"/>
      <c r="M79" s="4"/>
      <c r="N79" s="4"/>
      <c r="O79" s="4"/>
      <c r="P79" s="4"/>
      <c r="Q79" s="4"/>
      <c r="R79" s="4"/>
      <c r="S79" s="4"/>
      <c r="T79" s="4"/>
      <c r="U79" s="4"/>
      <c r="V79" s="4"/>
      <c r="W79" s="4"/>
      <c r="X79" s="4"/>
      <c r="Y79" s="4"/>
      <c r="Z79" s="4"/>
    </row>
    <row r="80" ht="14.25" customHeight="1">
      <c r="A80" s="65"/>
      <c r="B80" s="51" t="str">
        <f>'2.Páginas de la muestra'!C15</f>
        <v>Alias8</v>
      </c>
      <c r="C80" s="6"/>
      <c r="D80" s="47"/>
      <c r="K80" s="4"/>
      <c r="L80" s="4"/>
      <c r="M80" s="4"/>
      <c r="N80" s="4"/>
      <c r="O80" s="4"/>
      <c r="P80" s="4"/>
      <c r="Q80" s="4"/>
      <c r="R80" s="4"/>
      <c r="S80" s="4"/>
      <c r="T80" s="4"/>
      <c r="U80" s="4"/>
      <c r="V80" s="4"/>
      <c r="W80" s="4"/>
      <c r="X80" s="4"/>
      <c r="Y80" s="4"/>
      <c r="Z80" s="4"/>
    </row>
    <row r="81" ht="14.25" customHeight="1">
      <c r="A81" s="65"/>
      <c r="B81" s="51" t="str">
        <f>'2.Páginas de la muestra'!C16</f>
        <v>Alias9</v>
      </c>
      <c r="C81" s="6"/>
      <c r="D81" s="47"/>
      <c r="K81" s="4"/>
      <c r="L81" s="4"/>
      <c r="M81" s="4"/>
      <c r="N81" s="4"/>
      <c r="O81" s="4"/>
      <c r="P81" s="4"/>
      <c r="Q81" s="4"/>
      <c r="R81" s="4"/>
      <c r="S81" s="4"/>
      <c r="T81" s="4"/>
      <c r="U81" s="4"/>
      <c r="V81" s="4"/>
      <c r="W81" s="4"/>
      <c r="X81" s="4"/>
      <c r="Y81" s="4"/>
      <c r="Z81" s="4"/>
    </row>
    <row r="82" ht="14.25" customHeight="1">
      <c r="A82" s="65"/>
      <c r="B82" s="51" t="str">
        <f>'2.Páginas de la muestra'!C17</f>
        <v>Alias10</v>
      </c>
      <c r="C82" s="6"/>
      <c r="D82" s="47"/>
      <c r="K82" s="4"/>
      <c r="L82" s="4"/>
      <c r="M82" s="4"/>
      <c r="N82" s="4"/>
      <c r="O82" s="4"/>
      <c r="P82" s="4"/>
      <c r="Q82" s="4"/>
      <c r="R82" s="4"/>
      <c r="S82" s="4"/>
      <c r="T82" s="4"/>
      <c r="U82" s="4"/>
      <c r="V82" s="4"/>
      <c r="W82" s="4"/>
      <c r="X82" s="4"/>
      <c r="Y82" s="4"/>
      <c r="Z82" s="4"/>
    </row>
    <row r="83" ht="14.25" customHeight="1">
      <c r="A83" s="65"/>
      <c r="B83" s="51" t="str">
        <f>'2.Páginas de la muestra'!C18</f>
        <v>Alias11</v>
      </c>
      <c r="C83" s="6"/>
      <c r="D83" s="47"/>
      <c r="K83" s="4"/>
      <c r="L83" s="4"/>
      <c r="M83" s="4"/>
      <c r="N83" s="4"/>
      <c r="O83" s="4"/>
      <c r="P83" s="4"/>
      <c r="Q83" s="4"/>
      <c r="R83" s="4"/>
      <c r="S83" s="4"/>
      <c r="T83" s="4"/>
      <c r="U83" s="4"/>
      <c r="V83" s="4"/>
      <c r="W83" s="4"/>
      <c r="X83" s="4"/>
      <c r="Y83" s="4"/>
      <c r="Z83" s="4"/>
    </row>
    <row r="84" ht="14.25" customHeight="1">
      <c r="A84" s="65"/>
      <c r="B84" s="51" t="str">
        <f>'2.Páginas de la muestra'!C19</f>
        <v>Alias12</v>
      </c>
      <c r="C84" s="6"/>
      <c r="D84" s="47"/>
      <c r="K84" s="4"/>
      <c r="L84" s="4"/>
      <c r="M84" s="4"/>
      <c r="N84" s="4"/>
      <c r="O84" s="4"/>
      <c r="P84" s="4"/>
      <c r="Q84" s="4"/>
      <c r="R84" s="4"/>
      <c r="S84" s="4"/>
      <c r="T84" s="4"/>
      <c r="U84" s="4"/>
      <c r="V84" s="4"/>
      <c r="W84" s="4"/>
      <c r="X84" s="4"/>
      <c r="Y84" s="4"/>
      <c r="Z84" s="4"/>
    </row>
    <row r="85" ht="14.25" customHeight="1">
      <c r="A85" s="65"/>
      <c r="B85" s="51" t="str">
        <f>'2.Páginas de la muestra'!C20</f>
        <v>Alias13</v>
      </c>
      <c r="C85" s="6"/>
      <c r="D85" s="47"/>
      <c r="K85" s="4"/>
      <c r="L85" s="4"/>
      <c r="M85" s="4"/>
      <c r="N85" s="4"/>
      <c r="O85" s="4"/>
      <c r="P85" s="4"/>
      <c r="Q85" s="4"/>
      <c r="R85" s="4"/>
      <c r="S85" s="4"/>
      <c r="T85" s="4"/>
      <c r="U85" s="4"/>
      <c r="V85" s="4"/>
      <c r="W85" s="4"/>
      <c r="X85" s="4"/>
      <c r="Y85" s="4"/>
      <c r="Z85" s="4"/>
    </row>
    <row r="86" ht="14.25" customHeight="1">
      <c r="A86" s="65"/>
      <c r="B86" s="51" t="str">
        <f>'2.Páginas de la muestra'!C21</f>
        <v>Alias14</v>
      </c>
      <c r="C86" s="6"/>
      <c r="D86" s="47"/>
      <c r="K86" s="4"/>
      <c r="L86" s="4"/>
      <c r="M86" s="4"/>
      <c r="N86" s="4"/>
      <c r="O86" s="4"/>
      <c r="P86" s="4"/>
      <c r="Q86" s="4"/>
      <c r="R86" s="4"/>
      <c r="S86" s="4"/>
      <c r="T86" s="4"/>
      <c r="U86" s="4"/>
      <c r="V86" s="4"/>
      <c r="W86" s="4"/>
      <c r="X86" s="4"/>
      <c r="Y86" s="4"/>
      <c r="Z86" s="4"/>
    </row>
    <row r="87" ht="14.25" customHeight="1">
      <c r="A87" s="67"/>
      <c r="B87" s="51" t="str">
        <f>'2.Páginas de la muestra'!C22</f>
        <v>Alias15</v>
      </c>
      <c r="C87" s="6"/>
      <c r="D87" s="47"/>
      <c r="K87" s="4"/>
      <c r="L87" s="4"/>
      <c r="M87" s="4"/>
      <c r="N87" s="4"/>
      <c r="O87" s="4"/>
      <c r="P87" s="4"/>
      <c r="Q87" s="4"/>
      <c r="R87" s="4"/>
      <c r="S87" s="4"/>
      <c r="T87" s="4"/>
      <c r="U87" s="4"/>
      <c r="V87" s="4"/>
      <c r="W87" s="4"/>
      <c r="X87" s="4"/>
      <c r="Y87" s="4"/>
      <c r="Z87" s="4"/>
    </row>
    <row r="88" ht="14.25" customHeight="1">
      <c r="A88" s="68"/>
      <c r="C88" s="56" t="s">
        <v>74</v>
      </c>
      <c r="D88" s="56" t="str">
        <f>IF(C91&gt;0,Hoja4!A6,IF(C92='2.Páginas de la muestra'!B5,Hoja4!A7,IF(SUM(C90:C92)=0,"",Hoja4!A5)))</f>
        <v>No</v>
      </c>
      <c r="K88" s="4"/>
      <c r="L88" s="4"/>
      <c r="M88" s="4"/>
      <c r="N88" s="4"/>
      <c r="O88" s="4"/>
      <c r="P88" s="4"/>
      <c r="Q88" s="4"/>
      <c r="R88" s="4"/>
      <c r="S88" s="4"/>
      <c r="T88" s="4"/>
      <c r="U88" s="4"/>
      <c r="V88" s="4"/>
      <c r="W88" s="4"/>
      <c r="X88" s="4"/>
      <c r="Y88" s="4"/>
      <c r="Z88" s="4"/>
    </row>
    <row r="89" ht="14.25" customHeight="1">
      <c r="A89" s="68"/>
      <c r="B89" s="71"/>
      <c r="C89" s="47"/>
      <c r="D89" s="47"/>
      <c r="K89" s="4"/>
      <c r="L89" s="4"/>
      <c r="M89" s="4"/>
      <c r="N89" s="4"/>
      <c r="O89" s="4"/>
      <c r="P89" s="4"/>
      <c r="Q89" s="4"/>
      <c r="R89" s="4"/>
      <c r="S89" s="4"/>
      <c r="T89" s="4"/>
      <c r="U89" s="4"/>
      <c r="V89" s="4"/>
      <c r="W89" s="4"/>
      <c r="X89" s="4"/>
      <c r="Y89" s="4"/>
      <c r="Z89" s="4"/>
    </row>
    <row r="90" ht="14.25" customHeight="1">
      <c r="A90" s="57" t="s">
        <v>118</v>
      </c>
      <c r="B90" s="58" t="s">
        <v>93</v>
      </c>
      <c r="C90" s="70">
        <f>COUNTIF(C73:C87,Hoja4!A5)</f>
        <v>1</v>
      </c>
      <c r="K90" s="4"/>
      <c r="L90" s="4"/>
      <c r="M90" s="4"/>
      <c r="N90" s="4"/>
      <c r="O90" s="4"/>
      <c r="P90" s="4"/>
      <c r="Q90" s="4"/>
      <c r="R90" s="4"/>
      <c r="S90" s="4"/>
      <c r="T90" s="4"/>
      <c r="U90" s="4"/>
      <c r="V90" s="4"/>
      <c r="W90" s="4"/>
      <c r="X90" s="4"/>
      <c r="Y90" s="4"/>
      <c r="Z90" s="4"/>
    </row>
    <row r="91" ht="14.25" customHeight="1">
      <c r="A91" s="68"/>
      <c r="B91" s="58" t="s">
        <v>94</v>
      </c>
      <c r="C91" s="70">
        <f>COUNTIF(C73:C87,Hoja4!A6)</f>
        <v>1</v>
      </c>
      <c r="K91" s="4"/>
      <c r="L91" s="4"/>
      <c r="M91" s="4"/>
      <c r="N91" s="4"/>
      <c r="O91" s="4"/>
      <c r="P91" s="4"/>
      <c r="Q91" s="4"/>
      <c r="R91" s="4"/>
      <c r="S91" s="4"/>
      <c r="T91" s="4"/>
      <c r="U91" s="4"/>
      <c r="V91" s="4"/>
      <c r="W91" s="4"/>
      <c r="X91" s="4"/>
      <c r="Y91" s="4"/>
      <c r="Z91" s="4"/>
    </row>
    <row r="92" ht="14.25" customHeight="1">
      <c r="A92" s="68"/>
      <c r="B92" s="58" t="s">
        <v>95</v>
      </c>
      <c r="C92" s="70">
        <f>COUNTIF(C73:C87,Hoja4!A7)</f>
        <v>1</v>
      </c>
      <c r="K92" s="4"/>
      <c r="L92" s="4"/>
      <c r="M92" s="4"/>
      <c r="N92" s="4"/>
      <c r="O92" s="4"/>
      <c r="P92" s="4"/>
      <c r="Q92" s="4"/>
      <c r="R92" s="4"/>
      <c r="S92" s="4"/>
      <c r="T92" s="4"/>
      <c r="U92" s="4"/>
      <c r="V92" s="4"/>
      <c r="W92" s="4"/>
      <c r="X92" s="4"/>
      <c r="Y92" s="4"/>
      <c r="Z92" s="4"/>
    </row>
    <row r="93" ht="14.25" customHeight="1">
      <c r="A93" s="68"/>
      <c r="B93" s="71"/>
      <c r="C93" s="47"/>
      <c r="D93" s="47"/>
      <c r="K93" s="4"/>
      <c r="L93" s="4"/>
      <c r="M93" s="4"/>
      <c r="N93" s="4"/>
      <c r="O93" s="4"/>
      <c r="P93" s="4"/>
      <c r="Q93" s="4"/>
      <c r="R93" s="4"/>
      <c r="S93" s="4"/>
      <c r="T93" s="4"/>
      <c r="U93" s="4"/>
      <c r="V93" s="4"/>
      <c r="W93" s="4"/>
      <c r="X93" s="4"/>
      <c r="Y93" s="4"/>
      <c r="Z93" s="4"/>
    </row>
    <row r="94" ht="18.0" customHeight="1">
      <c r="A94" s="60" t="s">
        <v>120</v>
      </c>
      <c r="B94" s="62"/>
      <c r="C94" s="18" t="s">
        <v>61</v>
      </c>
      <c r="D94" s="47"/>
      <c r="E94" s="46" t="s">
        <v>122</v>
      </c>
      <c r="K94" s="4"/>
      <c r="L94" s="4"/>
      <c r="M94" s="4"/>
      <c r="N94" s="4"/>
      <c r="O94" s="4"/>
      <c r="P94" s="4"/>
      <c r="Q94" s="4"/>
      <c r="R94" s="4"/>
      <c r="S94" s="4"/>
      <c r="T94" s="4"/>
      <c r="U94" s="4"/>
      <c r="V94" s="4"/>
      <c r="W94" s="4"/>
      <c r="X94" s="4"/>
      <c r="Y94" s="4"/>
      <c r="Z94" s="4"/>
    </row>
    <row r="95" ht="18.0" customHeight="1">
      <c r="A95" s="64" t="s">
        <v>124</v>
      </c>
      <c r="B95" s="51" t="str">
        <f>'2.Páginas de la muestra'!C8</f>
        <v>Sinpromi</v>
      </c>
      <c r="C95" s="52" t="s">
        <v>54</v>
      </c>
      <c r="D95" s="47"/>
      <c r="E95" s="4" t="s">
        <v>125</v>
      </c>
      <c r="K95" s="4"/>
      <c r="L95" s="4"/>
      <c r="M95" s="4"/>
      <c r="N95" s="4"/>
      <c r="O95" s="4"/>
      <c r="P95" s="4"/>
      <c r="Q95" s="4"/>
      <c r="R95" s="4"/>
      <c r="S95" s="4"/>
      <c r="T95" s="4"/>
      <c r="U95" s="4"/>
      <c r="V95" s="4"/>
      <c r="W95" s="4"/>
      <c r="X95" s="4"/>
      <c r="Y95" s="4"/>
      <c r="Z95" s="4"/>
    </row>
    <row r="96" ht="14.25" customHeight="1">
      <c r="A96" s="65"/>
      <c r="B96" s="51" t="str">
        <f>'2.Páginas de la muestra'!C9</f>
        <v>Once</v>
      </c>
      <c r="C96" s="52" t="s">
        <v>54</v>
      </c>
      <c r="D96" s="47"/>
      <c r="E96" s="4" t="s">
        <v>127</v>
      </c>
      <c r="K96" s="4"/>
      <c r="L96" s="4"/>
      <c r="M96" s="4"/>
      <c r="N96" s="4"/>
      <c r="O96" s="4"/>
      <c r="P96" s="4"/>
      <c r="Q96" s="4"/>
      <c r="R96" s="4"/>
      <c r="S96" s="4"/>
      <c r="T96" s="4"/>
      <c r="U96" s="4"/>
      <c r="V96" s="4"/>
      <c r="W96" s="4"/>
      <c r="X96" s="4"/>
      <c r="Y96" s="4"/>
      <c r="Z96" s="4"/>
    </row>
    <row r="97" ht="14.25" customHeight="1">
      <c r="A97" s="65"/>
      <c r="B97" s="51" t="str">
        <f>'2.Páginas de la muestra'!C10</f>
        <v>ESIT ULL</v>
      </c>
      <c r="C97" s="52" t="s">
        <v>54</v>
      </c>
      <c r="D97" s="47"/>
      <c r="E97" s="4" t="s">
        <v>128</v>
      </c>
      <c r="K97" s="4"/>
      <c r="L97" s="4"/>
      <c r="M97" s="4"/>
      <c r="N97" s="4"/>
      <c r="O97" s="4"/>
      <c r="P97" s="4"/>
      <c r="Q97" s="4"/>
      <c r="R97" s="4"/>
      <c r="S97" s="4"/>
      <c r="T97" s="4"/>
      <c r="U97" s="4"/>
      <c r="V97" s="4"/>
      <c r="W97" s="4"/>
      <c r="X97" s="4"/>
      <c r="Y97" s="4"/>
      <c r="Z97" s="4"/>
    </row>
    <row r="98" ht="14.25" customHeight="1">
      <c r="A98" s="65"/>
      <c r="B98" s="51" t="str">
        <f>'2.Páginas de la muestra'!C11</f>
        <v>Alias4</v>
      </c>
      <c r="C98" s="6"/>
      <c r="D98" s="47"/>
      <c r="K98" s="4"/>
      <c r="L98" s="4"/>
      <c r="M98" s="4"/>
      <c r="N98" s="4"/>
      <c r="O98" s="4"/>
      <c r="P98" s="4"/>
      <c r="Q98" s="4"/>
      <c r="R98" s="4"/>
      <c r="S98" s="4"/>
      <c r="T98" s="4"/>
      <c r="U98" s="4"/>
      <c r="V98" s="4"/>
      <c r="W98" s="4"/>
      <c r="X98" s="4"/>
      <c r="Y98" s="4"/>
      <c r="Z98" s="4"/>
    </row>
    <row r="99" ht="14.25" customHeight="1">
      <c r="A99" s="65"/>
      <c r="B99" s="51" t="str">
        <f>'2.Páginas de la muestra'!C12</f>
        <v>Alias5</v>
      </c>
      <c r="C99" s="6"/>
      <c r="D99" s="47"/>
      <c r="K99" s="4"/>
      <c r="L99" s="4"/>
      <c r="M99" s="4"/>
      <c r="N99" s="4"/>
      <c r="O99" s="4"/>
      <c r="P99" s="4"/>
      <c r="Q99" s="4"/>
      <c r="R99" s="4"/>
      <c r="S99" s="4"/>
      <c r="T99" s="4"/>
      <c r="U99" s="4"/>
      <c r="V99" s="4"/>
      <c r="W99" s="4"/>
      <c r="X99" s="4"/>
      <c r="Y99" s="4"/>
      <c r="Z99" s="4"/>
    </row>
    <row r="100" ht="14.25" customHeight="1">
      <c r="A100" s="65"/>
      <c r="B100" s="51" t="str">
        <f>'2.Páginas de la muestra'!C13</f>
        <v>Alias6</v>
      </c>
      <c r="C100" s="6"/>
      <c r="D100" s="47"/>
      <c r="K100" s="4"/>
      <c r="L100" s="4"/>
      <c r="M100" s="4"/>
      <c r="N100" s="4"/>
      <c r="O100" s="4"/>
      <c r="P100" s="4"/>
      <c r="Q100" s="4"/>
      <c r="R100" s="4"/>
      <c r="S100" s="4"/>
      <c r="T100" s="4"/>
      <c r="U100" s="4"/>
      <c r="V100" s="4"/>
      <c r="W100" s="4"/>
      <c r="X100" s="4"/>
      <c r="Y100" s="4"/>
      <c r="Z100" s="4"/>
    </row>
    <row r="101" ht="14.25" customHeight="1">
      <c r="A101" s="65"/>
      <c r="B101" s="51" t="str">
        <f>'2.Páginas de la muestra'!C14</f>
        <v>Alias7</v>
      </c>
      <c r="C101" s="6"/>
      <c r="D101" s="47"/>
      <c r="K101" s="4"/>
      <c r="L101" s="4"/>
      <c r="M101" s="4"/>
      <c r="N101" s="4"/>
      <c r="O101" s="4"/>
      <c r="P101" s="4"/>
      <c r="Q101" s="4"/>
      <c r="R101" s="4"/>
      <c r="S101" s="4"/>
      <c r="T101" s="4"/>
      <c r="U101" s="4"/>
      <c r="V101" s="4"/>
      <c r="W101" s="4"/>
      <c r="X101" s="4"/>
      <c r="Y101" s="4"/>
      <c r="Z101" s="4"/>
    </row>
    <row r="102" ht="14.25" customHeight="1">
      <c r="A102" s="65"/>
      <c r="B102" s="51" t="str">
        <f>'2.Páginas de la muestra'!C15</f>
        <v>Alias8</v>
      </c>
      <c r="C102" s="6"/>
      <c r="D102" s="47"/>
      <c r="K102" s="4"/>
      <c r="L102" s="4"/>
      <c r="M102" s="4"/>
      <c r="N102" s="4"/>
      <c r="O102" s="4"/>
      <c r="P102" s="4"/>
      <c r="Q102" s="4"/>
      <c r="R102" s="4"/>
      <c r="S102" s="4"/>
      <c r="T102" s="4"/>
      <c r="U102" s="4"/>
      <c r="V102" s="4"/>
      <c r="W102" s="4"/>
      <c r="X102" s="4"/>
      <c r="Y102" s="4"/>
      <c r="Z102" s="4"/>
    </row>
    <row r="103" ht="14.25" customHeight="1">
      <c r="A103" s="65"/>
      <c r="B103" s="51" t="str">
        <f>'2.Páginas de la muestra'!C16</f>
        <v>Alias9</v>
      </c>
      <c r="C103" s="6"/>
      <c r="D103" s="47"/>
      <c r="K103" s="4"/>
      <c r="L103" s="4"/>
      <c r="M103" s="4"/>
      <c r="N103" s="4"/>
      <c r="O103" s="4"/>
      <c r="P103" s="4"/>
      <c r="Q103" s="4"/>
      <c r="R103" s="4"/>
      <c r="S103" s="4"/>
      <c r="T103" s="4"/>
      <c r="U103" s="4"/>
      <c r="V103" s="4"/>
      <c r="W103" s="4"/>
      <c r="X103" s="4"/>
      <c r="Y103" s="4"/>
      <c r="Z103" s="4"/>
    </row>
    <row r="104" ht="14.25" customHeight="1">
      <c r="A104" s="65"/>
      <c r="B104" s="51" t="str">
        <f>'2.Páginas de la muestra'!C17</f>
        <v>Alias10</v>
      </c>
      <c r="C104" s="6"/>
      <c r="D104" s="47"/>
      <c r="K104" s="4"/>
      <c r="L104" s="4"/>
      <c r="M104" s="4"/>
      <c r="N104" s="4"/>
      <c r="O104" s="4"/>
      <c r="P104" s="4"/>
      <c r="Q104" s="4"/>
      <c r="R104" s="4"/>
      <c r="S104" s="4"/>
      <c r="T104" s="4"/>
      <c r="U104" s="4"/>
      <c r="V104" s="4"/>
      <c r="W104" s="4"/>
      <c r="X104" s="4"/>
      <c r="Y104" s="4"/>
      <c r="Z104" s="4"/>
    </row>
    <row r="105" ht="14.25" customHeight="1">
      <c r="A105" s="65"/>
      <c r="B105" s="51" t="str">
        <f>'2.Páginas de la muestra'!C18</f>
        <v>Alias11</v>
      </c>
      <c r="C105" s="6"/>
      <c r="D105" s="47"/>
      <c r="K105" s="4"/>
      <c r="L105" s="4"/>
      <c r="M105" s="4"/>
      <c r="N105" s="4"/>
      <c r="O105" s="4"/>
      <c r="P105" s="4"/>
      <c r="Q105" s="4"/>
      <c r="R105" s="4"/>
      <c r="S105" s="4"/>
      <c r="T105" s="4"/>
      <c r="U105" s="4"/>
      <c r="V105" s="4"/>
      <c r="W105" s="4"/>
      <c r="X105" s="4"/>
      <c r="Y105" s="4"/>
      <c r="Z105" s="4"/>
    </row>
    <row r="106" ht="14.25" customHeight="1">
      <c r="A106" s="65"/>
      <c r="B106" s="51" t="str">
        <f>'2.Páginas de la muestra'!C19</f>
        <v>Alias12</v>
      </c>
      <c r="C106" s="6"/>
      <c r="D106" s="47"/>
      <c r="K106" s="4"/>
      <c r="L106" s="4"/>
      <c r="M106" s="4"/>
      <c r="N106" s="4"/>
      <c r="O106" s="4"/>
      <c r="P106" s="4"/>
      <c r="Q106" s="4"/>
      <c r="R106" s="4"/>
      <c r="S106" s="4"/>
      <c r="T106" s="4"/>
      <c r="U106" s="4"/>
      <c r="V106" s="4"/>
      <c r="W106" s="4"/>
      <c r="X106" s="4"/>
      <c r="Y106" s="4"/>
      <c r="Z106" s="4"/>
    </row>
    <row r="107" ht="14.25" customHeight="1">
      <c r="A107" s="65"/>
      <c r="B107" s="51" t="str">
        <f>'2.Páginas de la muestra'!C20</f>
        <v>Alias13</v>
      </c>
      <c r="C107" s="6"/>
      <c r="D107" s="47"/>
      <c r="K107" s="4"/>
      <c r="L107" s="4"/>
      <c r="M107" s="4"/>
      <c r="N107" s="4"/>
      <c r="O107" s="4"/>
      <c r="P107" s="4"/>
      <c r="Q107" s="4"/>
      <c r="R107" s="4"/>
      <c r="S107" s="4"/>
      <c r="T107" s="4"/>
      <c r="U107" s="4"/>
      <c r="V107" s="4"/>
      <c r="W107" s="4"/>
      <c r="X107" s="4"/>
      <c r="Y107" s="4"/>
      <c r="Z107" s="4"/>
    </row>
    <row r="108" ht="14.25" customHeight="1">
      <c r="A108" s="65"/>
      <c r="B108" s="51" t="str">
        <f>'2.Páginas de la muestra'!C21</f>
        <v>Alias14</v>
      </c>
      <c r="C108" s="6"/>
      <c r="D108" s="47"/>
      <c r="K108" s="4"/>
      <c r="L108" s="4"/>
      <c r="M108" s="4"/>
      <c r="N108" s="4"/>
      <c r="O108" s="4"/>
      <c r="P108" s="4"/>
      <c r="Q108" s="4"/>
      <c r="R108" s="4"/>
      <c r="S108" s="4"/>
      <c r="T108" s="4"/>
      <c r="U108" s="4"/>
      <c r="V108" s="4"/>
      <c r="W108" s="4"/>
      <c r="X108" s="4"/>
      <c r="Y108" s="4"/>
      <c r="Z108" s="4"/>
    </row>
    <row r="109" ht="14.25" customHeight="1">
      <c r="A109" s="67"/>
      <c r="B109" s="51" t="str">
        <f>'2.Páginas de la muestra'!C22</f>
        <v>Alias15</v>
      </c>
      <c r="C109" s="6"/>
      <c r="D109" s="47"/>
      <c r="K109" s="4"/>
      <c r="L109" s="4"/>
      <c r="M109" s="4"/>
      <c r="N109" s="4"/>
      <c r="O109" s="4"/>
      <c r="P109" s="4"/>
      <c r="Q109" s="4"/>
      <c r="R109" s="4"/>
      <c r="S109" s="4"/>
      <c r="T109" s="4"/>
      <c r="U109" s="4"/>
      <c r="V109" s="4"/>
      <c r="W109" s="4"/>
      <c r="X109" s="4"/>
      <c r="Y109" s="4"/>
      <c r="Z109" s="4"/>
    </row>
    <row r="110" ht="14.25" customHeight="1">
      <c r="A110" s="68"/>
      <c r="C110" s="56" t="s">
        <v>74</v>
      </c>
      <c r="D110" s="56" t="str">
        <f>IF(C113&gt;0,Hoja4!A6,IF(C114='2.Páginas de la muestra'!B5,Hoja4!A7,IF(SUM(C112:C114)=0,"",Hoja4!A5)))</f>
        <v>Sí</v>
      </c>
      <c r="K110" s="4"/>
      <c r="L110" s="4"/>
      <c r="M110" s="4"/>
      <c r="N110" s="4"/>
      <c r="O110" s="4"/>
      <c r="P110" s="4"/>
      <c r="Q110" s="4"/>
      <c r="R110" s="4"/>
      <c r="S110" s="4"/>
      <c r="T110" s="4"/>
      <c r="U110" s="4"/>
      <c r="V110" s="4"/>
      <c r="W110" s="4"/>
      <c r="X110" s="4"/>
      <c r="Y110" s="4"/>
      <c r="Z110" s="4"/>
    </row>
    <row r="111" ht="14.25" customHeight="1">
      <c r="A111" s="68"/>
      <c r="B111" s="71"/>
      <c r="C111" s="47"/>
      <c r="D111" s="47"/>
      <c r="K111" s="4"/>
      <c r="L111" s="4"/>
      <c r="M111" s="4"/>
      <c r="N111" s="4"/>
      <c r="O111" s="4"/>
      <c r="P111" s="4"/>
      <c r="Q111" s="4"/>
      <c r="R111" s="4"/>
      <c r="S111" s="4"/>
      <c r="T111" s="4"/>
      <c r="U111" s="4"/>
      <c r="V111" s="4"/>
      <c r="W111" s="4"/>
      <c r="X111" s="4"/>
      <c r="Y111" s="4"/>
      <c r="Z111" s="4"/>
    </row>
    <row r="112" ht="14.25" customHeight="1">
      <c r="A112" s="57" t="s">
        <v>131</v>
      </c>
      <c r="B112" s="58" t="s">
        <v>93</v>
      </c>
      <c r="C112" s="70">
        <f>COUNTIF(C95:C109,Hoja4!A5)</f>
        <v>3</v>
      </c>
      <c r="K112" s="4"/>
      <c r="L112" s="4"/>
      <c r="M112" s="4"/>
      <c r="N112" s="4"/>
      <c r="O112" s="4"/>
      <c r="P112" s="4"/>
      <c r="Q112" s="4"/>
      <c r="R112" s="4"/>
      <c r="S112" s="4"/>
      <c r="T112" s="4"/>
      <c r="U112" s="4"/>
      <c r="V112" s="4"/>
      <c r="W112" s="4"/>
      <c r="X112" s="4"/>
      <c r="Y112" s="4"/>
      <c r="Z112" s="4"/>
    </row>
    <row r="113" ht="14.25" customHeight="1">
      <c r="A113" s="68"/>
      <c r="B113" s="58" t="s">
        <v>94</v>
      </c>
      <c r="C113" s="70">
        <f>COUNTIF(C95:C109,Hoja4!A6)</f>
        <v>0</v>
      </c>
      <c r="K113" s="4"/>
      <c r="L113" s="4"/>
      <c r="M113" s="4"/>
      <c r="N113" s="4"/>
      <c r="O113" s="4"/>
      <c r="P113" s="4"/>
      <c r="Q113" s="4"/>
      <c r="R113" s="4"/>
      <c r="S113" s="4"/>
      <c r="T113" s="4"/>
      <c r="U113" s="4"/>
      <c r="V113" s="4"/>
      <c r="W113" s="4"/>
      <c r="X113" s="4"/>
      <c r="Y113" s="4"/>
      <c r="Z113" s="4"/>
    </row>
    <row r="114" ht="14.25" customHeight="1">
      <c r="A114" s="68"/>
      <c r="B114" s="58" t="s">
        <v>95</v>
      </c>
      <c r="C114" s="70">
        <f>COUNTIF(C95:C109,Hoja4!A7)</f>
        <v>0</v>
      </c>
      <c r="K114" s="4"/>
      <c r="L114" s="4"/>
      <c r="M114" s="4"/>
      <c r="N114" s="4"/>
      <c r="O114" s="4"/>
      <c r="P114" s="4"/>
      <c r="Q114" s="4"/>
      <c r="R114" s="4"/>
      <c r="S114" s="4"/>
      <c r="T114" s="4"/>
      <c r="U114" s="4"/>
      <c r="V114" s="4"/>
      <c r="W114" s="4"/>
      <c r="X114" s="4"/>
      <c r="Y114" s="4"/>
      <c r="Z114" s="4"/>
    </row>
    <row r="115" ht="14.25" customHeight="1">
      <c r="A115" s="68"/>
      <c r="B115" s="71"/>
      <c r="C115" s="71"/>
      <c r="D115" s="47"/>
      <c r="K115" s="4"/>
      <c r="L115" s="4"/>
      <c r="M115" s="4"/>
      <c r="N115" s="4"/>
      <c r="O115" s="4"/>
      <c r="P115" s="4"/>
      <c r="Q115" s="4"/>
      <c r="R115" s="4"/>
      <c r="S115" s="4"/>
      <c r="T115" s="4"/>
      <c r="U115" s="4"/>
      <c r="V115" s="4"/>
      <c r="W115" s="4"/>
      <c r="X115" s="4"/>
      <c r="Y115" s="4"/>
      <c r="Z115" s="4"/>
    </row>
    <row r="116" ht="18.0" customHeight="1">
      <c r="A116" s="60" t="s">
        <v>132</v>
      </c>
      <c r="B116" s="62"/>
      <c r="C116" s="18" t="s">
        <v>61</v>
      </c>
      <c r="D116" s="47"/>
      <c r="E116" s="46" t="s">
        <v>133</v>
      </c>
      <c r="K116" s="4"/>
      <c r="L116" s="4"/>
      <c r="M116" s="4"/>
      <c r="N116" s="4"/>
      <c r="O116" s="4"/>
      <c r="P116" s="4"/>
      <c r="Q116" s="4"/>
      <c r="R116" s="4"/>
      <c r="S116" s="4"/>
      <c r="T116" s="4"/>
      <c r="U116" s="4"/>
      <c r="V116" s="4"/>
      <c r="W116" s="4"/>
      <c r="X116" s="4"/>
      <c r="Y116" s="4"/>
      <c r="Z116" s="4"/>
    </row>
    <row r="117" ht="18.0" customHeight="1">
      <c r="A117" s="64" t="s">
        <v>134</v>
      </c>
      <c r="B117" s="51" t="str">
        <f>'2.Páginas de la muestra'!C8</f>
        <v>Sinpromi</v>
      </c>
      <c r="C117" s="52" t="s">
        <v>54</v>
      </c>
      <c r="D117" s="47"/>
      <c r="E117" s="4" t="s">
        <v>136</v>
      </c>
      <c r="K117" s="4"/>
      <c r="L117" s="4"/>
      <c r="M117" s="4"/>
      <c r="N117" s="4"/>
      <c r="O117" s="4"/>
      <c r="P117" s="4"/>
      <c r="Q117" s="4"/>
      <c r="R117" s="4"/>
      <c r="S117" s="4"/>
      <c r="T117" s="4"/>
      <c r="U117" s="4"/>
      <c r="V117" s="4"/>
      <c r="W117" s="4"/>
      <c r="X117" s="4"/>
      <c r="Y117" s="4"/>
      <c r="Z117" s="4"/>
    </row>
    <row r="118" ht="14.25" customHeight="1">
      <c r="A118" s="65"/>
      <c r="B118" s="51" t="str">
        <f>'2.Páginas de la muestra'!C9</f>
        <v>Once</v>
      </c>
      <c r="C118" s="52" t="s">
        <v>54</v>
      </c>
      <c r="D118" s="47"/>
      <c r="K118" s="4"/>
      <c r="L118" s="4"/>
      <c r="M118" s="4"/>
      <c r="N118" s="4"/>
      <c r="O118" s="4"/>
      <c r="P118" s="4"/>
      <c r="Q118" s="4"/>
      <c r="R118" s="4"/>
      <c r="S118" s="4"/>
      <c r="T118" s="4"/>
      <c r="U118" s="4"/>
      <c r="V118" s="4"/>
      <c r="W118" s="4"/>
      <c r="X118" s="4"/>
      <c r="Y118" s="4"/>
      <c r="Z118" s="4"/>
    </row>
    <row r="119" ht="14.25" customHeight="1">
      <c r="A119" s="65"/>
      <c r="B119" s="51" t="str">
        <f>'2.Páginas de la muestra'!C10</f>
        <v>ESIT ULL</v>
      </c>
      <c r="C119" s="52" t="s">
        <v>54</v>
      </c>
      <c r="D119" s="47"/>
      <c r="K119" s="4"/>
      <c r="L119" s="4"/>
      <c r="M119" s="4"/>
      <c r="N119" s="4"/>
      <c r="O119" s="4"/>
      <c r="P119" s="4"/>
      <c r="Q119" s="4"/>
      <c r="R119" s="4"/>
      <c r="S119" s="4"/>
      <c r="T119" s="4"/>
      <c r="U119" s="4"/>
      <c r="V119" s="4"/>
      <c r="W119" s="4"/>
      <c r="X119" s="4"/>
      <c r="Y119" s="4"/>
      <c r="Z119" s="4"/>
    </row>
    <row r="120" ht="14.25" customHeight="1">
      <c r="A120" s="65"/>
      <c r="B120" s="51" t="str">
        <f>'2.Páginas de la muestra'!C11</f>
        <v>Alias4</v>
      </c>
      <c r="C120" s="6"/>
      <c r="D120" s="47"/>
      <c r="K120" s="4"/>
      <c r="L120" s="4"/>
      <c r="M120" s="4"/>
      <c r="N120" s="4"/>
      <c r="O120" s="4"/>
      <c r="P120" s="4"/>
      <c r="Q120" s="4"/>
      <c r="R120" s="4"/>
      <c r="S120" s="4"/>
      <c r="T120" s="4"/>
      <c r="U120" s="4"/>
      <c r="V120" s="4"/>
      <c r="W120" s="4"/>
      <c r="X120" s="4"/>
      <c r="Y120" s="4"/>
      <c r="Z120" s="4"/>
    </row>
    <row r="121" ht="14.25" customHeight="1">
      <c r="A121" s="65"/>
      <c r="B121" s="51" t="str">
        <f>'2.Páginas de la muestra'!C12</f>
        <v>Alias5</v>
      </c>
      <c r="C121" s="6"/>
      <c r="D121" s="47"/>
      <c r="K121" s="4"/>
      <c r="L121" s="4"/>
      <c r="M121" s="4"/>
      <c r="N121" s="4"/>
      <c r="O121" s="4"/>
      <c r="P121" s="4"/>
      <c r="Q121" s="4"/>
      <c r="R121" s="4"/>
      <c r="S121" s="4"/>
      <c r="T121" s="4"/>
      <c r="U121" s="4"/>
      <c r="V121" s="4"/>
      <c r="W121" s="4"/>
      <c r="X121" s="4"/>
      <c r="Y121" s="4"/>
      <c r="Z121" s="4"/>
    </row>
    <row r="122" ht="14.25" customHeight="1">
      <c r="A122" s="65"/>
      <c r="B122" s="51" t="str">
        <f>'2.Páginas de la muestra'!C13</f>
        <v>Alias6</v>
      </c>
      <c r="C122" s="6"/>
      <c r="D122" s="47"/>
      <c r="K122" s="4"/>
      <c r="L122" s="4"/>
      <c r="M122" s="4"/>
      <c r="N122" s="4"/>
      <c r="O122" s="4"/>
      <c r="P122" s="4"/>
      <c r="Q122" s="4"/>
      <c r="R122" s="4"/>
      <c r="S122" s="4"/>
      <c r="T122" s="4"/>
      <c r="U122" s="4"/>
      <c r="V122" s="4"/>
      <c r="W122" s="4"/>
      <c r="X122" s="4"/>
      <c r="Y122" s="4"/>
      <c r="Z122" s="4"/>
    </row>
    <row r="123" ht="14.25" customHeight="1">
      <c r="A123" s="65"/>
      <c r="B123" s="51" t="str">
        <f>'2.Páginas de la muestra'!C14</f>
        <v>Alias7</v>
      </c>
      <c r="C123" s="6"/>
      <c r="D123" s="47"/>
      <c r="K123" s="4"/>
      <c r="L123" s="4"/>
      <c r="M123" s="4"/>
      <c r="N123" s="4"/>
      <c r="O123" s="4"/>
      <c r="P123" s="4"/>
      <c r="Q123" s="4"/>
      <c r="R123" s="4"/>
      <c r="S123" s="4"/>
      <c r="T123" s="4"/>
      <c r="U123" s="4"/>
      <c r="V123" s="4"/>
      <c r="W123" s="4"/>
      <c r="X123" s="4"/>
      <c r="Y123" s="4"/>
      <c r="Z123" s="4"/>
    </row>
    <row r="124" ht="14.25" customHeight="1">
      <c r="A124" s="65"/>
      <c r="B124" s="51" t="str">
        <f>'2.Páginas de la muestra'!C15</f>
        <v>Alias8</v>
      </c>
      <c r="C124" s="6"/>
      <c r="D124" s="47"/>
      <c r="K124" s="4"/>
      <c r="L124" s="4"/>
      <c r="M124" s="4"/>
      <c r="N124" s="4"/>
      <c r="O124" s="4"/>
      <c r="P124" s="4"/>
      <c r="Q124" s="4"/>
      <c r="R124" s="4"/>
      <c r="S124" s="4"/>
      <c r="T124" s="4"/>
      <c r="U124" s="4"/>
      <c r="V124" s="4"/>
      <c r="W124" s="4"/>
      <c r="X124" s="4"/>
      <c r="Y124" s="4"/>
      <c r="Z124" s="4"/>
    </row>
    <row r="125" ht="14.25" customHeight="1">
      <c r="A125" s="65"/>
      <c r="B125" s="51" t="str">
        <f>'2.Páginas de la muestra'!C16</f>
        <v>Alias9</v>
      </c>
      <c r="C125" s="6"/>
      <c r="D125" s="47"/>
      <c r="K125" s="4"/>
      <c r="L125" s="4"/>
      <c r="M125" s="4"/>
      <c r="N125" s="4"/>
      <c r="O125" s="4"/>
      <c r="P125" s="4"/>
      <c r="Q125" s="4"/>
      <c r="R125" s="4"/>
      <c r="S125" s="4"/>
      <c r="T125" s="4"/>
      <c r="U125" s="4"/>
      <c r="V125" s="4"/>
      <c r="W125" s="4"/>
      <c r="X125" s="4"/>
      <c r="Y125" s="4"/>
      <c r="Z125" s="4"/>
    </row>
    <row r="126" ht="14.25" customHeight="1">
      <c r="A126" s="65"/>
      <c r="B126" s="51" t="str">
        <f>'2.Páginas de la muestra'!C17</f>
        <v>Alias10</v>
      </c>
      <c r="C126" s="6"/>
      <c r="D126" s="47"/>
      <c r="K126" s="4"/>
      <c r="L126" s="4"/>
      <c r="M126" s="4"/>
      <c r="N126" s="4"/>
      <c r="O126" s="4"/>
      <c r="P126" s="4"/>
      <c r="Q126" s="4"/>
      <c r="R126" s="4"/>
      <c r="S126" s="4"/>
      <c r="T126" s="4"/>
      <c r="U126" s="4"/>
      <c r="V126" s="4"/>
      <c r="W126" s="4"/>
      <c r="X126" s="4"/>
      <c r="Y126" s="4"/>
      <c r="Z126" s="4"/>
    </row>
    <row r="127" ht="14.25" customHeight="1">
      <c r="A127" s="65"/>
      <c r="B127" s="51" t="str">
        <f>'2.Páginas de la muestra'!C18</f>
        <v>Alias11</v>
      </c>
      <c r="C127" s="6"/>
      <c r="D127" s="47"/>
      <c r="K127" s="4"/>
      <c r="L127" s="4"/>
      <c r="M127" s="4"/>
      <c r="N127" s="4"/>
      <c r="O127" s="4"/>
      <c r="P127" s="4"/>
      <c r="Q127" s="4"/>
      <c r="R127" s="4"/>
      <c r="S127" s="4"/>
      <c r="T127" s="4"/>
      <c r="U127" s="4"/>
      <c r="V127" s="4"/>
      <c r="W127" s="4"/>
      <c r="X127" s="4"/>
      <c r="Y127" s="4"/>
      <c r="Z127" s="4"/>
    </row>
    <row r="128" ht="14.25" customHeight="1">
      <c r="A128" s="65"/>
      <c r="B128" s="51" t="str">
        <f>'2.Páginas de la muestra'!C19</f>
        <v>Alias12</v>
      </c>
      <c r="C128" s="6"/>
      <c r="D128" s="47"/>
      <c r="K128" s="4"/>
      <c r="L128" s="4"/>
      <c r="M128" s="4"/>
      <c r="N128" s="4"/>
      <c r="O128" s="4"/>
      <c r="P128" s="4"/>
      <c r="Q128" s="4"/>
      <c r="R128" s="4"/>
      <c r="S128" s="4"/>
      <c r="T128" s="4"/>
      <c r="U128" s="4"/>
      <c r="V128" s="4"/>
      <c r="W128" s="4"/>
      <c r="X128" s="4"/>
      <c r="Y128" s="4"/>
      <c r="Z128" s="4"/>
    </row>
    <row r="129" ht="14.25" customHeight="1">
      <c r="A129" s="65"/>
      <c r="B129" s="51" t="str">
        <f>'2.Páginas de la muestra'!C20</f>
        <v>Alias13</v>
      </c>
      <c r="C129" s="6"/>
      <c r="D129" s="47"/>
      <c r="K129" s="4"/>
      <c r="L129" s="4"/>
      <c r="M129" s="4"/>
      <c r="N129" s="4"/>
      <c r="O129" s="4"/>
      <c r="P129" s="4"/>
      <c r="Q129" s="4"/>
      <c r="R129" s="4"/>
      <c r="S129" s="4"/>
      <c r="T129" s="4"/>
      <c r="U129" s="4"/>
      <c r="V129" s="4"/>
      <c r="W129" s="4"/>
      <c r="X129" s="4"/>
      <c r="Y129" s="4"/>
      <c r="Z129" s="4"/>
    </row>
    <row r="130" ht="14.25" customHeight="1">
      <c r="A130" s="65"/>
      <c r="B130" s="51" t="str">
        <f>'2.Páginas de la muestra'!C21</f>
        <v>Alias14</v>
      </c>
      <c r="C130" s="6"/>
      <c r="D130" s="47"/>
      <c r="K130" s="4"/>
      <c r="L130" s="4"/>
      <c r="M130" s="4"/>
      <c r="N130" s="4"/>
      <c r="O130" s="4"/>
      <c r="P130" s="4"/>
      <c r="Q130" s="4"/>
      <c r="R130" s="4"/>
      <c r="S130" s="4"/>
      <c r="T130" s="4"/>
      <c r="U130" s="4"/>
      <c r="V130" s="4"/>
      <c r="W130" s="4"/>
      <c r="X130" s="4"/>
      <c r="Y130" s="4"/>
      <c r="Z130" s="4"/>
    </row>
    <row r="131" ht="14.25" customHeight="1">
      <c r="A131" s="67"/>
      <c r="B131" s="51" t="str">
        <f>'2.Páginas de la muestra'!C22</f>
        <v>Alias15</v>
      </c>
      <c r="C131" s="6"/>
      <c r="D131" s="47"/>
      <c r="K131" s="4"/>
      <c r="L131" s="4"/>
      <c r="M131" s="4"/>
      <c r="N131" s="4"/>
      <c r="O131" s="4"/>
      <c r="P131" s="4"/>
      <c r="Q131" s="4"/>
      <c r="R131" s="4"/>
      <c r="S131" s="4"/>
      <c r="T131" s="4"/>
      <c r="U131" s="4"/>
      <c r="V131" s="4"/>
      <c r="W131" s="4"/>
      <c r="X131" s="4"/>
      <c r="Y131" s="4"/>
      <c r="Z131" s="4"/>
    </row>
    <row r="132" ht="14.25" customHeight="1">
      <c r="A132" s="68"/>
      <c r="C132" s="56" t="s">
        <v>74</v>
      </c>
      <c r="D132" s="56" t="str">
        <f>IF(C135&gt;0,Hoja4!A6,IF(C136='2.Páginas de la muestra'!B5,Hoja4!A7,IF(SUM(C134:C136)=0,"",Hoja4!A5)))</f>
        <v>Sí</v>
      </c>
      <c r="K132" s="4"/>
      <c r="L132" s="4"/>
      <c r="M132" s="4"/>
      <c r="N132" s="4"/>
      <c r="O132" s="4"/>
      <c r="P132" s="4"/>
      <c r="Q132" s="4"/>
      <c r="R132" s="4"/>
      <c r="S132" s="4"/>
      <c r="T132" s="4"/>
      <c r="U132" s="4"/>
      <c r="V132" s="4"/>
      <c r="W132" s="4"/>
      <c r="X132" s="4"/>
      <c r="Y132" s="4"/>
      <c r="Z132" s="4"/>
    </row>
    <row r="133" ht="14.25" customHeight="1">
      <c r="A133" s="57"/>
      <c r="B133" s="71"/>
      <c r="C133" s="47"/>
      <c r="D133" s="47"/>
      <c r="K133" s="4"/>
      <c r="L133" s="4"/>
      <c r="M133" s="4"/>
      <c r="N133" s="4"/>
      <c r="O133" s="4"/>
      <c r="P133" s="4"/>
      <c r="Q133" s="4"/>
      <c r="R133" s="4"/>
      <c r="S133" s="4"/>
      <c r="T133" s="4"/>
      <c r="U133" s="4"/>
      <c r="V133" s="4"/>
      <c r="W133" s="4"/>
      <c r="X133" s="4"/>
      <c r="Y133" s="4"/>
      <c r="Z133" s="4"/>
    </row>
    <row r="134" ht="14.25" customHeight="1">
      <c r="A134" s="57" t="s">
        <v>146</v>
      </c>
      <c r="B134" s="58" t="s">
        <v>93</v>
      </c>
      <c r="C134" s="70">
        <f>COUNTIF(C117:C131,Hoja4!A5)</f>
        <v>3</v>
      </c>
      <c r="K134" s="4"/>
      <c r="L134" s="4"/>
      <c r="M134" s="4"/>
      <c r="N134" s="4"/>
      <c r="O134" s="4"/>
      <c r="P134" s="4"/>
      <c r="Q134" s="4"/>
      <c r="R134" s="4"/>
      <c r="S134" s="4"/>
      <c r="T134" s="4"/>
      <c r="U134" s="4"/>
      <c r="V134" s="4"/>
      <c r="W134" s="4"/>
      <c r="X134" s="4"/>
      <c r="Y134" s="4"/>
      <c r="Z134" s="4"/>
    </row>
    <row r="135" ht="14.25" customHeight="1">
      <c r="A135" s="68"/>
      <c r="B135" s="58" t="s">
        <v>94</v>
      </c>
      <c r="C135" s="70">
        <f>COUNTIF(C117:C131,Hoja4!A6)</f>
        <v>0</v>
      </c>
      <c r="K135" s="4"/>
      <c r="L135" s="4"/>
      <c r="M135" s="4"/>
      <c r="N135" s="4"/>
      <c r="O135" s="4"/>
      <c r="P135" s="4"/>
      <c r="Q135" s="4"/>
      <c r="R135" s="4"/>
      <c r="S135" s="4"/>
      <c r="T135" s="4"/>
      <c r="U135" s="4"/>
      <c r="V135" s="4"/>
      <c r="W135" s="4"/>
      <c r="X135" s="4"/>
      <c r="Y135" s="4"/>
      <c r="Z135" s="4"/>
    </row>
    <row r="136" ht="14.25" customHeight="1">
      <c r="A136" s="68"/>
      <c r="B136" s="58" t="s">
        <v>95</v>
      </c>
      <c r="C136" s="70">
        <f>COUNTIF(C117:C131,Hoja4!A7)</f>
        <v>0</v>
      </c>
      <c r="K136" s="4"/>
      <c r="L136" s="4"/>
      <c r="M136" s="4"/>
      <c r="N136" s="4"/>
      <c r="O136" s="4"/>
      <c r="P136" s="4"/>
      <c r="Q136" s="4"/>
      <c r="R136" s="4"/>
      <c r="S136" s="4"/>
      <c r="T136" s="4"/>
      <c r="U136" s="4"/>
      <c r="V136" s="4"/>
      <c r="W136" s="4"/>
      <c r="X136" s="4"/>
      <c r="Y136" s="4"/>
      <c r="Z136" s="4"/>
    </row>
    <row r="137" ht="14.25" customHeight="1">
      <c r="A137" s="68"/>
      <c r="B137" s="71"/>
      <c r="C137" s="47"/>
      <c r="D137" s="47"/>
      <c r="K137" s="4"/>
      <c r="L137" s="4"/>
      <c r="M137" s="4"/>
      <c r="N137" s="4"/>
      <c r="O137" s="4"/>
      <c r="P137" s="4"/>
      <c r="Q137" s="4"/>
      <c r="R137" s="4"/>
      <c r="S137" s="4"/>
      <c r="T137" s="4"/>
      <c r="U137" s="4"/>
      <c r="V137" s="4"/>
      <c r="W137" s="4"/>
      <c r="X137" s="4"/>
      <c r="Y137" s="4"/>
      <c r="Z137" s="4"/>
    </row>
    <row r="138" ht="18.0" customHeight="1">
      <c r="A138" s="60" t="s">
        <v>147</v>
      </c>
      <c r="B138" s="62"/>
      <c r="C138" s="18" t="s">
        <v>61</v>
      </c>
      <c r="D138" s="47"/>
      <c r="E138" s="46" t="s">
        <v>148</v>
      </c>
      <c r="K138" s="4"/>
      <c r="L138" s="4"/>
      <c r="M138" s="4"/>
      <c r="N138" s="4"/>
      <c r="O138" s="4"/>
      <c r="P138" s="4"/>
      <c r="Q138" s="4"/>
      <c r="R138" s="4"/>
      <c r="S138" s="4"/>
      <c r="T138" s="4"/>
      <c r="U138" s="4"/>
      <c r="V138" s="4"/>
      <c r="W138" s="4"/>
      <c r="X138" s="4"/>
      <c r="Y138" s="4"/>
      <c r="Z138" s="4"/>
    </row>
    <row r="139" ht="18.0" customHeight="1">
      <c r="A139" s="64" t="s">
        <v>149</v>
      </c>
      <c r="B139" s="51" t="str">
        <f>'2.Páginas de la muestra'!C8</f>
        <v>Sinpromi</v>
      </c>
      <c r="C139" s="52" t="s">
        <v>54</v>
      </c>
      <c r="D139" s="47"/>
      <c r="E139" s="4" t="s">
        <v>150</v>
      </c>
      <c r="K139" s="4"/>
      <c r="L139" s="4"/>
      <c r="M139" s="4"/>
      <c r="N139" s="4"/>
      <c r="O139" s="4"/>
      <c r="P139" s="4"/>
      <c r="Q139" s="4"/>
      <c r="R139" s="4"/>
      <c r="S139" s="4"/>
      <c r="T139" s="4"/>
      <c r="U139" s="4"/>
      <c r="V139" s="4"/>
      <c r="W139" s="4"/>
      <c r="X139" s="4"/>
      <c r="Y139" s="4"/>
      <c r="Z139" s="4"/>
    </row>
    <row r="140" ht="14.25" customHeight="1">
      <c r="A140" s="65"/>
      <c r="B140" s="51" t="str">
        <f>'2.Páginas de la muestra'!C9</f>
        <v>Once</v>
      </c>
      <c r="C140" s="52" t="s">
        <v>54</v>
      </c>
      <c r="E140" s="4" t="s">
        <v>151</v>
      </c>
      <c r="K140" s="4"/>
      <c r="L140" s="4"/>
      <c r="M140" s="4"/>
      <c r="N140" s="4"/>
      <c r="O140" s="4"/>
      <c r="P140" s="4"/>
      <c r="Q140" s="4"/>
      <c r="R140" s="4"/>
      <c r="S140" s="4"/>
      <c r="T140" s="4"/>
      <c r="U140" s="4"/>
      <c r="V140" s="4"/>
      <c r="W140" s="4"/>
      <c r="X140" s="4"/>
      <c r="Y140" s="4"/>
      <c r="Z140" s="4"/>
    </row>
    <row r="141" ht="14.25" customHeight="1">
      <c r="A141" s="65"/>
      <c r="B141" s="51" t="str">
        <f>'2.Páginas de la muestra'!C10</f>
        <v>ESIT ULL</v>
      </c>
      <c r="C141" s="52" t="s">
        <v>54</v>
      </c>
      <c r="K141" s="4"/>
      <c r="L141" s="4"/>
      <c r="M141" s="4"/>
      <c r="N141" s="4"/>
      <c r="O141" s="4"/>
      <c r="P141" s="4"/>
      <c r="Q141" s="4"/>
      <c r="R141" s="4"/>
      <c r="S141" s="4"/>
      <c r="T141" s="4"/>
      <c r="U141" s="4"/>
      <c r="V141" s="4"/>
      <c r="W141" s="4"/>
      <c r="X141" s="4"/>
      <c r="Y141" s="4"/>
      <c r="Z141" s="4"/>
    </row>
    <row r="142" ht="14.25" customHeight="1">
      <c r="A142" s="65"/>
      <c r="B142" s="51" t="str">
        <f>'2.Páginas de la muestra'!C11</f>
        <v>Alias4</v>
      </c>
      <c r="C142" s="6"/>
      <c r="K142" s="4"/>
      <c r="L142" s="4"/>
      <c r="M142" s="4"/>
      <c r="N142" s="4"/>
      <c r="O142" s="4"/>
      <c r="P142" s="4"/>
      <c r="Q142" s="4"/>
      <c r="R142" s="4"/>
      <c r="S142" s="4"/>
      <c r="T142" s="4"/>
      <c r="U142" s="4"/>
      <c r="V142" s="4"/>
      <c r="W142" s="4"/>
      <c r="X142" s="4"/>
      <c r="Y142" s="4"/>
      <c r="Z142" s="4"/>
    </row>
    <row r="143" ht="14.25" customHeight="1">
      <c r="A143" s="65"/>
      <c r="B143" s="51" t="str">
        <f>'2.Páginas de la muestra'!C12</f>
        <v>Alias5</v>
      </c>
      <c r="C143" s="6"/>
      <c r="D143" s="47"/>
      <c r="K143" s="4"/>
      <c r="L143" s="4"/>
      <c r="M143" s="4"/>
      <c r="N143" s="4"/>
      <c r="O143" s="4"/>
      <c r="P143" s="4"/>
      <c r="Q143" s="4"/>
      <c r="R143" s="4"/>
      <c r="S143" s="4"/>
      <c r="T143" s="4"/>
      <c r="U143" s="4"/>
      <c r="V143" s="4"/>
      <c r="W143" s="4"/>
      <c r="X143" s="4"/>
      <c r="Y143" s="4"/>
      <c r="Z143" s="4"/>
    </row>
    <row r="144" ht="14.25" customHeight="1">
      <c r="A144" s="65"/>
      <c r="B144" s="51" t="str">
        <f>'2.Páginas de la muestra'!C13</f>
        <v>Alias6</v>
      </c>
      <c r="C144" s="6"/>
      <c r="D144" s="47"/>
      <c r="K144" s="4"/>
      <c r="L144" s="4"/>
      <c r="M144" s="4"/>
      <c r="N144" s="4"/>
      <c r="O144" s="4"/>
      <c r="P144" s="4"/>
      <c r="Q144" s="4"/>
      <c r="R144" s="4"/>
      <c r="S144" s="4"/>
      <c r="T144" s="4"/>
      <c r="U144" s="4"/>
      <c r="V144" s="4"/>
      <c r="W144" s="4"/>
      <c r="X144" s="4"/>
      <c r="Y144" s="4"/>
      <c r="Z144" s="4"/>
    </row>
    <row r="145" ht="14.25" customHeight="1">
      <c r="A145" s="65"/>
      <c r="B145" s="51" t="str">
        <f>'2.Páginas de la muestra'!C14</f>
        <v>Alias7</v>
      </c>
      <c r="C145" s="6"/>
      <c r="D145" s="47"/>
      <c r="K145" s="4"/>
      <c r="L145" s="4"/>
      <c r="M145" s="4"/>
      <c r="N145" s="4"/>
      <c r="O145" s="4"/>
      <c r="P145" s="4"/>
      <c r="Q145" s="4"/>
      <c r="R145" s="4"/>
      <c r="S145" s="4"/>
      <c r="T145" s="4"/>
      <c r="U145" s="4"/>
      <c r="V145" s="4"/>
      <c r="W145" s="4"/>
      <c r="X145" s="4"/>
      <c r="Y145" s="4"/>
      <c r="Z145" s="4"/>
    </row>
    <row r="146" ht="14.25" customHeight="1">
      <c r="A146" s="65"/>
      <c r="B146" s="51" t="str">
        <f>'2.Páginas de la muestra'!C15</f>
        <v>Alias8</v>
      </c>
      <c r="C146" s="6"/>
      <c r="D146" s="47"/>
      <c r="K146" s="4"/>
      <c r="L146" s="4"/>
      <c r="M146" s="4"/>
      <c r="N146" s="4"/>
      <c r="O146" s="4"/>
      <c r="P146" s="4"/>
      <c r="Q146" s="4"/>
      <c r="R146" s="4"/>
      <c r="S146" s="4"/>
      <c r="T146" s="4"/>
      <c r="U146" s="4"/>
      <c r="V146" s="4"/>
      <c r="W146" s="4"/>
      <c r="X146" s="4"/>
      <c r="Y146" s="4"/>
      <c r="Z146" s="4"/>
    </row>
    <row r="147" ht="14.25" customHeight="1">
      <c r="A147" s="65"/>
      <c r="B147" s="51" t="str">
        <f>'2.Páginas de la muestra'!C16</f>
        <v>Alias9</v>
      </c>
      <c r="C147" s="6"/>
      <c r="D147" s="47"/>
      <c r="K147" s="4"/>
      <c r="L147" s="4"/>
      <c r="M147" s="4"/>
      <c r="N147" s="4"/>
      <c r="O147" s="4"/>
      <c r="P147" s="4"/>
      <c r="Q147" s="4"/>
      <c r="R147" s="4"/>
      <c r="S147" s="4"/>
      <c r="T147" s="4"/>
      <c r="U147" s="4"/>
      <c r="V147" s="4"/>
      <c r="W147" s="4"/>
      <c r="X147" s="4"/>
      <c r="Y147" s="4"/>
      <c r="Z147" s="4"/>
    </row>
    <row r="148" ht="14.25" customHeight="1">
      <c r="A148" s="65"/>
      <c r="B148" s="51" t="str">
        <f>'2.Páginas de la muestra'!C17</f>
        <v>Alias10</v>
      </c>
      <c r="C148" s="6"/>
      <c r="D148" s="47"/>
      <c r="K148" s="4"/>
      <c r="L148" s="4"/>
      <c r="M148" s="4"/>
      <c r="N148" s="4"/>
      <c r="O148" s="4"/>
      <c r="P148" s="4"/>
      <c r="Q148" s="4"/>
      <c r="R148" s="4"/>
      <c r="S148" s="4"/>
      <c r="T148" s="4"/>
      <c r="U148" s="4"/>
      <c r="V148" s="4"/>
      <c r="W148" s="4"/>
      <c r="X148" s="4"/>
      <c r="Y148" s="4"/>
      <c r="Z148" s="4"/>
    </row>
    <row r="149" ht="14.25" customHeight="1">
      <c r="A149" s="65"/>
      <c r="B149" s="51" t="str">
        <f>'2.Páginas de la muestra'!C18</f>
        <v>Alias11</v>
      </c>
      <c r="C149" s="6"/>
      <c r="D149" s="47"/>
      <c r="K149" s="4"/>
      <c r="L149" s="4"/>
      <c r="M149" s="4"/>
      <c r="N149" s="4"/>
      <c r="O149" s="4"/>
      <c r="P149" s="4"/>
      <c r="Q149" s="4"/>
      <c r="R149" s="4"/>
      <c r="S149" s="4"/>
      <c r="T149" s="4"/>
      <c r="U149" s="4"/>
      <c r="V149" s="4"/>
      <c r="W149" s="4"/>
      <c r="X149" s="4"/>
      <c r="Y149" s="4"/>
      <c r="Z149" s="4"/>
    </row>
    <row r="150" ht="14.25" customHeight="1">
      <c r="A150" s="65"/>
      <c r="B150" s="51" t="str">
        <f>'2.Páginas de la muestra'!C19</f>
        <v>Alias12</v>
      </c>
      <c r="C150" s="6"/>
      <c r="D150" s="47"/>
      <c r="K150" s="4"/>
      <c r="L150" s="4"/>
      <c r="M150" s="4"/>
      <c r="N150" s="4"/>
      <c r="O150" s="4"/>
      <c r="P150" s="4"/>
      <c r="Q150" s="4"/>
      <c r="R150" s="4"/>
      <c r="S150" s="4"/>
      <c r="T150" s="4"/>
      <c r="U150" s="4"/>
      <c r="V150" s="4"/>
      <c r="W150" s="4"/>
      <c r="X150" s="4"/>
      <c r="Y150" s="4"/>
      <c r="Z150" s="4"/>
    </row>
    <row r="151" ht="14.25" customHeight="1">
      <c r="A151" s="65"/>
      <c r="B151" s="51" t="str">
        <f>'2.Páginas de la muestra'!C20</f>
        <v>Alias13</v>
      </c>
      <c r="C151" s="6"/>
      <c r="D151" s="47"/>
      <c r="K151" s="4"/>
      <c r="L151" s="4"/>
      <c r="M151" s="4"/>
      <c r="N151" s="4"/>
      <c r="O151" s="4"/>
      <c r="P151" s="4"/>
      <c r="Q151" s="4"/>
      <c r="R151" s="4"/>
      <c r="S151" s="4"/>
      <c r="T151" s="4"/>
      <c r="U151" s="4"/>
      <c r="V151" s="4"/>
      <c r="W151" s="4"/>
      <c r="X151" s="4"/>
      <c r="Y151" s="4"/>
      <c r="Z151" s="4"/>
    </row>
    <row r="152" ht="14.25" customHeight="1">
      <c r="A152" s="65"/>
      <c r="B152" s="51" t="str">
        <f>'2.Páginas de la muestra'!C21</f>
        <v>Alias14</v>
      </c>
      <c r="C152" s="6"/>
      <c r="D152" s="47"/>
      <c r="K152" s="4"/>
      <c r="L152" s="4"/>
      <c r="M152" s="4"/>
      <c r="N152" s="4"/>
      <c r="O152" s="4"/>
      <c r="P152" s="4"/>
      <c r="Q152" s="4"/>
      <c r="R152" s="4"/>
      <c r="S152" s="4"/>
      <c r="T152" s="4"/>
      <c r="U152" s="4"/>
      <c r="V152" s="4"/>
      <c r="W152" s="4"/>
      <c r="X152" s="4"/>
      <c r="Y152" s="4"/>
      <c r="Z152" s="4"/>
    </row>
    <row r="153" ht="14.25" customHeight="1">
      <c r="A153" s="67"/>
      <c r="B153" s="51" t="str">
        <f>'2.Páginas de la muestra'!C22</f>
        <v>Alias15</v>
      </c>
      <c r="C153" s="6"/>
      <c r="D153" s="47"/>
      <c r="K153" s="4"/>
      <c r="L153" s="4"/>
      <c r="M153" s="4"/>
      <c r="N153" s="4"/>
      <c r="O153" s="4"/>
      <c r="P153" s="4"/>
      <c r="Q153" s="4"/>
      <c r="R153" s="4"/>
      <c r="S153" s="4"/>
      <c r="T153" s="4"/>
      <c r="U153" s="4"/>
      <c r="V153" s="4"/>
      <c r="W153" s="4"/>
      <c r="X153" s="4"/>
      <c r="Y153" s="4"/>
      <c r="Z153" s="4"/>
    </row>
    <row r="154" ht="14.25" customHeight="1">
      <c r="A154" s="73"/>
      <c r="B154" s="4"/>
      <c r="C154" s="56" t="s">
        <v>74</v>
      </c>
      <c r="D154" s="56" t="str">
        <f>IF(C157&gt;0,Hoja4!A6,IF(C158='2.Páginas de la muestra'!B5,Hoja4!A7,IF(SUM(C156:C158)=0,"",Hoja4!A5)))</f>
        <v>Sí</v>
      </c>
      <c r="K154" s="4"/>
      <c r="L154" s="4"/>
      <c r="M154" s="4"/>
      <c r="N154" s="4"/>
      <c r="O154" s="4"/>
      <c r="P154" s="4"/>
      <c r="Q154" s="4"/>
      <c r="R154" s="4"/>
      <c r="S154" s="4"/>
      <c r="T154" s="4"/>
      <c r="U154" s="4"/>
      <c r="V154" s="4"/>
      <c r="W154" s="4"/>
      <c r="X154" s="4"/>
      <c r="Y154" s="4"/>
      <c r="Z154" s="4"/>
    </row>
    <row r="155" ht="14.25" customHeight="1">
      <c r="A155" s="73"/>
      <c r="B155" s="69"/>
      <c r="C155" s="47"/>
      <c r="D155" s="47"/>
      <c r="K155" s="4"/>
      <c r="L155" s="4"/>
      <c r="M155" s="4"/>
      <c r="N155" s="4"/>
      <c r="O155" s="4"/>
      <c r="P155" s="4"/>
      <c r="Q155" s="4"/>
      <c r="R155" s="4"/>
      <c r="S155" s="4"/>
      <c r="T155" s="4"/>
      <c r="U155" s="4"/>
      <c r="V155" s="4"/>
      <c r="W155" s="4"/>
      <c r="X155" s="4"/>
      <c r="Y155" s="4"/>
      <c r="Z155" s="4"/>
    </row>
    <row r="156" ht="14.25" customHeight="1">
      <c r="A156" s="57" t="s">
        <v>156</v>
      </c>
      <c r="B156" s="58" t="s">
        <v>93</v>
      </c>
      <c r="C156" s="70">
        <f>COUNTIF(C139:C153,Hoja4!A5)</f>
        <v>3</v>
      </c>
      <c r="D156" s="47"/>
      <c r="K156" s="4"/>
      <c r="L156" s="4"/>
      <c r="M156" s="4"/>
      <c r="N156" s="4"/>
      <c r="O156" s="4"/>
      <c r="P156" s="4"/>
      <c r="Q156" s="4"/>
      <c r="R156" s="4"/>
      <c r="S156" s="4"/>
      <c r="T156" s="4"/>
      <c r="U156" s="4"/>
      <c r="V156" s="4"/>
      <c r="W156" s="4"/>
      <c r="X156" s="4"/>
      <c r="Y156" s="4"/>
      <c r="Z156" s="4"/>
    </row>
    <row r="157" ht="14.25" customHeight="1">
      <c r="A157" s="74"/>
      <c r="B157" s="58" t="s">
        <v>94</v>
      </c>
      <c r="C157" s="70">
        <f>COUNTIF(C139:C153,Hoja4!A6)</f>
        <v>0</v>
      </c>
      <c r="D157" s="47"/>
      <c r="K157" s="4"/>
      <c r="L157" s="4"/>
      <c r="M157" s="4"/>
      <c r="N157" s="4"/>
      <c r="O157" s="4"/>
      <c r="P157" s="4"/>
      <c r="Q157" s="4"/>
      <c r="R157" s="4"/>
      <c r="S157" s="4"/>
      <c r="T157" s="4"/>
      <c r="U157" s="4"/>
      <c r="V157" s="4"/>
      <c r="W157" s="4"/>
      <c r="X157" s="4"/>
      <c r="Y157" s="4"/>
      <c r="Z157" s="4"/>
    </row>
    <row r="158" ht="14.25" customHeight="1">
      <c r="A158" s="74"/>
      <c r="B158" s="58" t="s">
        <v>95</v>
      </c>
      <c r="C158" s="70">
        <f>COUNTIF(C139:C153,Hoja4!A7)</f>
        <v>0</v>
      </c>
      <c r="D158" s="47"/>
      <c r="K158" s="4"/>
      <c r="L158" s="4"/>
      <c r="M158" s="4"/>
      <c r="N158" s="4"/>
      <c r="O158" s="4"/>
      <c r="P158" s="4"/>
      <c r="Q158" s="4"/>
      <c r="R158" s="4"/>
      <c r="S158" s="4"/>
      <c r="T158" s="4"/>
      <c r="U158" s="4"/>
      <c r="V158" s="4"/>
      <c r="W158" s="4"/>
      <c r="X158" s="4"/>
      <c r="Y158" s="4"/>
      <c r="Z158" s="4"/>
    </row>
    <row r="159" ht="14.25" customHeight="1">
      <c r="A159" s="73"/>
      <c r="B159" s="69"/>
      <c r="C159" s="47"/>
      <c r="D159" s="47"/>
      <c r="K159" s="4"/>
      <c r="L159" s="4"/>
      <c r="M159" s="4"/>
      <c r="N159" s="4"/>
      <c r="O159" s="4"/>
      <c r="P159" s="4"/>
      <c r="Q159" s="4"/>
      <c r="R159" s="4"/>
      <c r="S159" s="4"/>
      <c r="T159" s="4"/>
      <c r="U159" s="4"/>
      <c r="V159" s="4"/>
      <c r="W159" s="4"/>
      <c r="X159" s="4"/>
      <c r="Y159" s="4"/>
      <c r="Z159" s="4"/>
    </row>
    <row r="160" ht="18.0" customHeight="1">
      <c r="A160" s="60" t="s">
        <v>159</v>
      </c>
      <c r="B160" s="28"/>
      <c r="C160" s="18" t="s">
        <v>61</v>
      </c>
      <c r="D160" s="47"/>
      <c r="E160" s="46" t="s">
        <v>160</v>
      </c>
      <c r="K160" s="4"/>
      <c r="L160" s="4"/>
      <c r="M160" s="4"/>
      <c r="N160" s="4"/>
      <c r="O160" s="4"/>
      <c r="P160" s="4"/>
      <c r="Q160" s="4"/>
      <c r="R160" s="4"/>
      <c r="S160" s="4"/>
      <c r="T160" s="4"/>
      <c r="U160" s="4"/>
      <c r="V160" s="4"/>
      <c r="W160" s="4"/>
      <c r="X160" s="4"/>
      <c r="Y160" s="4"/>
      <c r="Z160" s="4"/>
    </row>
    <row r="161" ht="18.0" customHeight="1">
      <c r="A161" s="64" t="s">
        <v>161</v>
      </c>
      <c r="B161" s="51" t="str">
        <f>'2.Páginas de la muestra'!C8</f>
        <v>Sinpromi</v>
      </c>
      <c r="C161" s="52" t="s">
        <v>32</v>
      </c>
      <c r="D161" s="47"/>
      <c r="E161" s="4" t="s">
        <v>162</v>
      </c>
      <c r="K161" s="4"/>
      <c r="L161" s="4"/>
      <c r="M161" s="4"/>
      <c r="N161" s="4"/>
      <c r="O161" s="4"/>
      <c r="P161" s="4"/>
      <c r="Q161" s="4"/>
      <c r="R161" s="4"/>
      <c r="S161" s="4"/>
      <c r="T161" s="4"/>
      <c r="U161" s="4"/>
      <c r="V161" s="4"/>
      <c r="W161" s="4"/>
      <c r="X161" s="4"/>
      <c r="Y161" s="4"/>
      <c r="Z161" s="4"/>
    </row>
    <row r="162" ht="14.25" customHeight="1">
      <c r="A162" s="65"/>
      <c r="B162" s="51" t="str">
        <f>'2.Páginas de la muestra'!C9</f>
        <v>Once</v>
      </c>
      <c r="C162" s="52" t="s">
        <v>54</v>
      </c>
      <c r="E162" s="4" t="s">
        <v>163</v>
      </c>
      <c r="K162" s="4"/>
      <c r="L162" s="4"/>
      <c r="M162" s="4"/>
      <c r="N162" s="4"/>
      <c r="O162" s="4"/>
      <c r="P162" s="4"/>
      <c r="Q162" s="4"/>
      <c r="R162" s="4"/>
      <c r="S162" s="4"/>
      <c r="T162" s="4"/>
      <c r="U162" s="4"/>
      <c r="V162" s="4"/>
      <c r="W162" s="4"/>
      <c r="X162" s="4"/>
      <c r="Y162" s="4"/>
      <c r="Z162" s="4"/>
    </row>
    <row r="163" ht="14.25" customHeight="1">
      <c r="A163" s="65"/>
      <c r="B163" s="51" t="str">
        <f>'2.Páginas de la muestra'!C10</f>
        <v>ESIT ULL</v>
      </c>
      <c r="C163" s="52" t="s">
        <v>54</v>
      </c>
      <c r="K163" s="4"/>
      <c r="L163" s="4"/>
      <c r="M163" s="4"/>
      <c r="N163" s="4"/>
      <c r="O163" s="4"/>
      <c r="P163" s="4"/>
      <c r="Q163" s="4"/>
      <c r="R163" s="4"/>
      <c r="S163" s="4"/>
      <c r="T163" s="4"/>
      <c r="U163" s="4"/>
      <c r="V163" s="4"/>
      <c r="W163" s="4"/>
      <c r="X163" s="4"/>
      <c r="Y163" s="4"/>
      <c r="Z163" s="4"/>
    </row>
    <row r="164" ht="14.25" customHeight="1">
      <c r="A164" s="65"/>
      <c r="B164" s="51" t="str">
        <f>'2.Páginas de la muestra'!C11</f>
        <v>Alias4</v>
      </c>
      <c r="C164" s="6"/>
      <c r="K164" s="4"/>
      <c r="L164" s="4"/>
      <c r="M164" s="4"/>
      <c r="N164" s="4"/>
      <c r="O164" s="4"/>
      <c r="P164" s="4"/>
      <c r="Q164" s="4"/>
      <c r="R164" s="4"/>
      <c r="S164" s="4"/>
      <c r="T164" s="4"/>
      <c r="U164" s="4"/>
      <c r="V164" s="4"/>
      <c r="W164" s="4"/>
      <c r="X164" s="4"/>
      <c r="Y164" s="4"/>
      <c r="Z164" s="4"/>
    </row>
    <row r="165" ht="14.25" customHeight="1">
      <c r="A165" s="65"/>
      <c r="B165" s="51" t="str">
        <f>'2.Páginas de la muestra'!C12</f>
        <v>Alias5</v>
      </c>
      <c r="C165" s="6"/>
      <c r="D165" s="47"/>
      <c r="K165" s="4"/>
      <c r="L165" s="4"/>
      <c r="M165" s="4"/>
      <c r="N165" s="4"/>
      <c r="O165" s="4"/>
      <c r="P165" s="4"/>
      <c r="Q165" s="4"/>
      <c r="R165" s="4"/>
      <c r="S165" s="4"/>
      <c r="T165" s="4"/>
      <c r="U165" s="4"/>
      <c r="V165" s="4"/>
      <c r="W165" s="4"/>
      <c r="X165" s="4"/>
      <c r="Y165" s="4"/>
      <c r="Z165" s="4"/>
    </row>
    <row r="166" ht="14.25" customHeight="1">
      <c r="A166" s="65"/>
      <c r="B166" s="51" t="str">
        <f>'2.Páginas de la muestra'!C13</f>
        <v>Alias6</v>
      </c>
      <c r="C166" s="6"/>
      <c r="D166" s="47"/>
      <c r="K166" s="4"/>
      <c r="L166" s="4"/>
      <c r="M166" s="4"/>
      <c r="N166" s="4"/>
      <c r="O166" s="4"/>
      <c r="P166" s="4"/>
      <c r="Q166" s="4"/>
      <c r="R166" s="4"/>
      <c r="S166" s="4"/>
      <c r="T166" s="4"/>
      <c r="U166" s="4"/>
      <c r="V166" s="4"/>
      <c r="W166" s="4"/>
      <c r="X166" s="4"/>
      <c r="Y166" s="4"/>
      <c r="Z166" s="4"/>
    </row>
    <row r="167" ht="14.25" customHeight="1">
      <c r="A167" s="65"/>
      <c r="B167" s="51" t="str">
        <f>'2.Páginas de la muestra'!C14</f>
        <v>Alias7</v>
      </c>
      <c r="C167" s="6"/>
      <c r="D167" s="47"/>
      <c r="K167" s="4"/>
      <c r="L167" s="4"/>
      <c r="M167" s="4"/>
      <c r="N167" s="4"/>
      <c r="O167" s="4"/>
      <c r="P167" s="4"/>
      <c r="Q167" s="4"/>
      <c r="R167" s="4"/>
      <c r="S167" s="4"/>
      <c r="T167" s="4"/>
      <c r="U167" s="4"/>
      <c r="V167" s="4"/>
      <c r="W167" s="4"/>
      <c r="X167" s="4"/>
      <c r="Y167" s="4"/>
      <c r="Z167" s="4"/>
    </row>
    <row r="168" ht="14.25" customHeight="1">
      <c r="A168" s="65"/>
      <c r="B168" s="51" t="str">
        <f>'2.Páginas de la muestra'!C15</f>
        <v>Alias8</v>
      </c>
      <c r="C168" s="6"/>
      <c r="D168" s="47"/>
      <c r="K168" s="4"/>
      <c r="L168" s="4"/>
      <c r="M168" s="4"/>
      <c r="N168" s="4"/>
      <c r="O168" s="4"/>
      <c r="P168" s="4"/>
      <c r="Q168" s="4"/>
      <c r="R168" s="4"/>
      <c r="S168" s="4"/>
      <c r="T168" s="4"/>
      <c r="U168" s="4"/>
      <c r="V168" s="4"/>
      <c r="W168" s="4"/>
      <c r="X168" s="4"/>
      <c r="Y168" s="4"/>
      <c r="Z168" s="4"/>
    </row>
    <row r="169" ht="14.25" customHeight="1">
      <c r="A169" s="65"/>
      <c r="B169" s="51" t="str">
        <f>'2.Páginas de la muestra'!C16</f>
        <v>Alias9</v>
      </c>
      <c r="C169" s="6"/>
      <c r="D169" s="47"/>
      <c r="K169" s="4"/>
      <c r="L169" s="4"/>
      <c r="M169" s="4"/>
      <c r="N169" s="4"/>
      <c r="O169" s="4"/>
      <c r="P169" s="4"/>
      <c r="Q169" s="4"/>
      <c r="R169" s="4"/>
      <c r="S169" s="4"/>
      <c r="T169" s="4"/>
      <c r="U169" s="4"/>
      <c r="V169" s="4"/>
      <c r="W169" s="4"/>
      <c r="X169" s="4"/>
      <c r="Y169" s="4"/>
      <c r="Z169" s="4"/>
    </row>
    <row r="170" ht="14.25" customHeight="1">
      <c r="A170" s="65"/>
      <c r="B170" s="51" t="str">
        <f>'2.Páginas de la muestra'!C17</f>
        <v>Alias10</v>
      </c>
      <c r="C170" s="6"/>
      <c r="D170" s="47"/>
      <c r="K170" s="4"/>
      <c r="L170" s="4"/>
      <c r="M170" s="4"/>
      <c r="N170" s="4"/>
      <c r="O170" s="4"/>
      <c r="P170" s="4"/>
      <c r="Q170" s="4"/>
      <c r="R170" s="4"/>
      <c r="S170" s="4"/>
      <c r="T170" s="4"/>
      <c r="U170" s="4"/>
      <c r="V170" s="4"/>
      <c r="W170" s="4"/>
      <c r="X170" s="4"/>
      <c r="Y170" s="4"/>
      <c r="Z170" s="4"/>
    </row>
    <row r="171" ht="14.25" customHeight="1">
      <c r="A171" s="65"/>
      <c r="B171" s="51" t="str">
        <f>'2.Páginas de la muestra'!C18</f>
        <v>Alias11</v>
      </c>
      <c r="C171" s="6"/>
      <c r="D171" s="47"/>
      <c r="K171" s="4"/>
      <c r="L171" s="4"/>
      <c r="M171" s="4"/>
      <c r="N171" s="4"/>
      <c r="O171" s="4"/>
      <c r="P171" s="4"/>
      <c r="Q171" s="4"/>
      <c r="R171" s="4"/>
      <c r="S171" s="4"/>
      <c r="T171" s="4"/>
      <c r="U171" s="4"/>
      <c r="V171" s="4"/>
      <c r="W171" s="4"/>
      <c r="X171" s="4"/>
      <c r="Y171" s="4"/>
      <c r="Z171" s="4"/>
    </row>
    <row r="172" ht="14.25" customHeight="1">
      <c r="A172" s="65"/>
      <c r="B172" s="51" t="str">
        <f>'2.Páginas de la muestra'!C19</f>
        <v>Alias12</v>
      </c>
      <c r="C172" s="6"/>
      <c r="D172" s="47"/>
      <c r="K172" s="4"/>
      <c r="L172" s="4"/>
      <c r="M172" s="4"/>
      <c r="N172" s="4"/>
      <c r="O172" s="4"/>
      <c r="P172" s="4"/>
      <c r="Q172" s="4"/>
      <c r="R172" s="4"/>
      <c r="S172" s="4"/>
      <c r="T172" s="4"/>
      <c r="U172" s="4"/>
      <c r="V172" s="4"/>
      <c r="W172" s="4"/>
      <c r="X172" s="4"/>
      <c r="Y172" s="4"/>
      <c r="Z172" s="4"/>
    </row>
    <row r="173" ht="14.25" customHeight="1">
      <c r="A173" s="65"/>
      <c r="B173" s="51" t="str">
        <f>'2.Páginas de la muestra'!C20</f>
        <v>Alias13</v>
      </c>
      <c r="C173" s="6"/>
      <c r="D173" s="47"/>
      <c r="K173" s="4"/>
      <c r="L173" s="4"/>
      <c r="M173" s="4"/>
      <c r="N173" s="4"/>
      <c r="O173" s="4"/>
      <c r="P173" s="4"/>
      <c r="Q173" s="4"/>
      <c r="R173" s="4"/>
      <c r="S173" s="4"/>
      <c r="T173" s="4"/>
      <c r="U173" s="4"/>
      <c r="V173" s="4"/>
      <c r="W173" s="4"/>
      <c r="X173" s="4"/>
      <c r="Y173" s="4"/>
      <c r="Z173" s="4"/>
    </row>
    <row r="174" ht="14.25" customHeight="1">
      <c r="A174" s="65"/>
      <c r="B174" s="51" t="str">
        <f>'2.Páginas de la muestra'!C21</f>
        <v>Alias14</v>
      </c>
      <c r="C174" s="6"/>
      <c r="D174" s="47"/>
      <c r="K174" s="4"/>
      <c r="L174" s="4"/>
      <c r="M174" s="4"/>
      <c r="N174" s="4"/>
      <c r="O174" s="4"/>
      <c r="P174" s="4"/>
      <c r="Q174" s="4"/>
      <c r="R174" s="4"/>
      <c r="S174" s="4"/>
      <c r="T174" s="4"/>
      <c r="U174" s="4"/>
      <c r="V174" s="4"/>
      <c r="W174" s="4"/>
      <c r="X174" s="4"/>
      <c r="Y174" s="4"/>
      <c r="Z174" s="4"/>
    </row>
    <row r="175" ht="14.25" customHeight="1">
      <c r="A175" s="67"/>
      <c r="B175" s="51" t="str">
        <f>'2.Páginas de la muestra'!C22</f>
        <v>Alias15</v>
      </c>
      <c r="C175" s="6"/>
      <c r="D175" s="47"/>
      <c r="K175" s="4"/>
      <c r="L175" s="4"/>
      <c r="M175" s="4"/>
      <c r="N175" s="4"/>
      <c r="O175" s="4"/>
      <c r="P175" s="4"/>
      <c r="Q175" s="4"/>
      <c r="R175" s="4"/>
      <c r="S175" s="4"/>
      <c r="T175" s="4"/>
      <c r="U175" s="4"/>
      <c r="V175" s="4"/>
      <c r="W175" s="4"/>
      <c r="X175" s="4"/>
      <c r="Y175" s="4"/>
      <c r="Z175" s="4"/>
    </row>
    <row r="176" ht="14.25" customHeight="1">
      <c r="A176" s="73"/>
      <c r="B176" s="4"/>
      <c r="C176" s="56" t="s">
        <v>74</v>
      </c>
      <c r="D176" s="56" t="str">
        <f>IF(C179&gt;0,Hoja4!A6,IF(C180='2.Páginas de la muestra'!B5,Hoja4!A7,IF(SUM(C178:C180)=0,"",Hoja4!A5)))</f>
        <v>No</v>
      </c>
      <c r="K176" s="4"/>
      <c r="L176" s="4"/>
      <c r="M176" s="4"/>
      <c r="N176" s="4"/>
      <c r="O176" s="4"/>
      <c r="P176" s="4"/>
      <c r="Q176" s="4"/>
      <c r="R176" s="4"/>
      <c r="S176" s="4"/>
      <c r="T176" s="4"/>
      <c r="U176" s="4"/>
      <c r="V176" s="4"/>
      <c r="W176" s="4"/>
      <c r="X176" s="4"/>
      <c r="Y176" s="4"/>
      <c r="Z176" s="4"/>
    </row>
    <row r="177" ht="14.25" customHeight="1">
      <c r="A177" s="73"/>
      <c r="B177" s="69"/>
      <c r="C177" s="47"/>
      <c r="D177" s="47"/>
      <c r="K177" s="4"/>
      <c r="L177" s="4"/>
      <c r="M177" s="4"/>
      <c r="N177" s="4"/>
      <c r="O177" s="4"/>
      <c r="P177" s="4"/>
      <c r="Q177" s="4"/>
      <c r="R177" s="4"/>
      <c r="S177" s="4"/>
      <c r="T177" s="4"/>
      <c r="U177" s="4"/>
      <c r="V177" s="4"/>
      <c r="W177" s="4"/>
      <c r="X177" s="4"/>
      <c r="Y177" s="4"/>
      <c r="Z177" s="4"/>
    </row>
    <row r="178" ht="14.25" customHeight="1">
      <c r="A178" s="57" t="s">
        <v>167</v>
      </c>
      <c r="B178" s="58" t="s">
        <v>93</v>
      </c>
      <c r="C178" s="70">
        <f>COUNTIF(C161:C175,Hoja4!A5)</f>
        <v>2</v>
      </c>
      <c r="D178" s="47"/>
      <c r="K178" s="4"/>
      <c r="L178" s="4"/>
      <c r="M178" s="4"/>
      <c r="N178" s="4"/>
      <c r="O178" s="4"/>
      <c r="P178" s="4"/>
      <c r="Q178" s="4"/>
      <c r="R178" s="4"/>
      <c r="S178" s="4"/>
      <c r="T178" s="4"/>
      <c r="U178" s="4"/>
      <c r="V178" s="4"/>
      <c r="W178" s="4"/>
      <c r="X178" s="4"/>
      <c r="Y178" s="4"/>
      <c r="Z178" s="4"/>
    </row>
    <row r="179" ht="14.25" customHeight="1">
      <c r="A179" s="73"/>
      <c r="B179" s="58" t="s">
        <v>94</v>
      </c>
      <c r="C179" s="70">
        <f>COUNTIF(C161:C175,Hoja4!A6)</f>
        <v>1</v>
      </c>
      <c r="D179" s="47"/>
      <c r="K179" s="4"/>
      <c r="L179" s="4"/>
      <c r="M179" s="4"/>
      <c r="N179" s="4"/>
      <c r="O179" s="4"/>
      <c r="P179" s="4"/>
      <c r="Q179" s="4"/>
      <c r="R179" s="4"/>
      <c r="S179" s="4"/>
      <c r="T179" s="4"/>
      <c r="U179" s="4"/>
      <c r="V179" s="4"/>
      <c r="W179" s="4"/>
      <c r="X179" s="4"/>
      <c r="Y179" s="4"/>
      <c r="Z179" s="4"/>
    </row>
    <row r="180" ht="14.25" customHeight="1">
      <c r="A180" s="73"/>
      <c r="B180" s="58" t="s">
        <v>95</v>
      </c>
      <c r="C180" s="70">
        <f>COUNTIF(C161:C175,Hoja4!A7)</f>
        <v>0</v>
      </c>
      <c r="D180" s="47"/>
      <c r="K180" s="4"/>
      <c r="L180" s="4"/>
      <c r="M180" s="4"/>
      <c r="N180" s="4"/>
      <c r="O180" s="4"/>
      <c r="P180" s="4"/>
      <c r="Q180" s="4"/>
      <c r="R180" s="4"/>
      <c r="S180" s="4"/>
      <c r="T180" s="4"/>
      <c r="U180" s="4"/>
      <c r="V180" s="4"/>
      <c r="W180" s="4"/>
      <c r="X180" s="4"/>
      <c r="Y180" s="4"/>
      <c r="Z180" s="4"/>
    </row>
    <row r="181" ht="14.25" customHeight="1">
      <c r="A181" s="73"/>
      <c r="B181" s="69"/>
      <c r="C181" s="47"/>
      <c r="D181" s="47"/>
      <c r="K181" s="4"/>
      <c r="L181" s="4"/>
      <c r="M181" s="4"/>
      <c r="N181" s="4"/>
      <c r="O181" s="4"/>
      <c r="P181" s="4"/>
      <c r="Q181" s="4"/>
      <c r="R181" s="4"/>
      <c r="S181" s="4"/>
      <c r="T181" s="4"/>
      <c r="U181" s="4"/>
      <c r="V181" s="4"/>
      <c r="W181" s="4"/>
      <c r="X181" s="4"/>
      <c r="Y181" s="4"/>
      <c r="Z181" s="4"/>
    </row>
    <row r="182" ht="18.0" customHeight="1">
      <c r="A182" s="63" t="s">
        <v>169</v>
      </c>
      <c r="B182" s="28"/>
      <c r="C182" s="18" t="s">
        <v>61</v>
      </c>
      <c r="D182" s="47"/>
      <c r="E182" s="46" t="s">
        <v>171</v>
      </c>
      <c r="K182" s="4"/>
      <c r="L182" s="4"/>
      <c r="M182" s="4"/>
      <c r="N182" s="4"/>
      <c r="O182" s="4"/>
      <c r="P182" s="4"/>
      <c r="Q182" s="4"/>
      <c r="R182" s="4"/>
      <c r="S182" s="4"/>
      <c r="T182" s="4"/>
      <c r="U182" s="4"/>
      <c r="V182" s="4"/>
      <c r="W182" s="4"/>
      <c r="X182" s="4"/>
      <c r="Y182" s="4"/>
      <c r="Z182" s="4"/>
    </row>
    <row r="183" ht="18.0" customHeight="1">
      <c r="A183" s="64" t="s">
        <v>172</v>
      </c>
      <c r="B183" s="51" t="str">
        <f>'2.Páginas de la muestra'!C8</f>
        <v>Sinpromi</v>
      </c>
      <c r="C183" s="52" t="s">
        <v>87</v>
      </c>
      <c r="D183" s="47"/>
      <c r="E183" s="4" t="s">
        <v>174</v>
      </c>
      <c r="K183" s="4"/>
      <c r="L183" s="4"/>
      <c r="M183" s="4"/>
      <c r="N183" s="4"/>
      <c r="O183" s="4"/>
      <c r="P183" s="4"/>
      <c r="Q183" s="4"/>
      <c r="R183" s="4"/>
      <c r="S183" s="4"/>
      <c r="T183" s="4"/>
      <c r="U183" s="4"/>
      <c r="V183" s="4"/>
      <c r="W183" s="4"/>
      <c r="X183" s="4"/>
      <c r="Y183" s="4"/>
      <c r="Z183" s="4"/>
    </row>
    <row r="184" ht="14.25" customHeight="1">
      <c r="A184" s="65"/>
      <c r="B184" s="51" t="str">
        <f>'2.Páginas de la muestra'!C9</f>
        <v>Once</v>
      </c>
      <c r="C184" s="52" t="s">
        <v>87</v>
      </c>
      <c r="K184" s="4"/>
      <c r="L184" s="4"/>
      <c r="M184" s="4"/>
      <c r="N184" s="4"/>
      <c r="O184" s="4"/>
      <c r="P184" s="4"/>
      <c r="Q184" s="4"/>
      <c r="R184" s="4"/>
      <c r="S184" s="4"/>
      <c r="T184" s="4"/>
      <c r="U184" s="4"/>
      <c r="V184" s="4"/>
      <c r="W184" s="4"/>
      <c r="X184" s="4"/>
      <c r="Y184" s="4"/>
      <c r="Z184" s="4"/>
    </row>
    <row r="185" ht="14.25" customHeight="1">
      <c r="A185" s="65"/>
      <c r="B185" s="51" t="str">
        <f>'2.Páginas de la muestra'!C10</f>
        <v>ESIT ULL</v>
      </c>
      <c r="C185" s="52" t="s">
        <v>87</v>
      </c>
      <c r="K185" s="4"/>
      <c r="L185" s="4"/>
      <c r="M185" s="4"/>
      <c r="N185" s="4"/>
      <c r="O185" s="4"/>
      <c r="P185" s="4"/>
      <c r="Q185" s="4"/>
      <c r="R185" s="4"/>
      <c r="S185" s="4"/>
      <c r="T185" s="4"/>
      <c r="U185" s="4"/>
      <c r="V185" s="4"/>
      <c r="W185" s="4"/>
      <c r="X185" s="4"/>
      <c r="Y185" s="4"/>
      <c r="Z185" s="4"/>
    </row>
    <row r="186" ht="14.25" customHeight="1">
      <c r="A186" s="65"/>
      <c r="B186" s="51" t="str">
        <f>'2.Páginas de la muestra'!C11</f>
        <v>Alias4</v>
      </c>
      <c r="C186" s="6"/>
      <c r="K186" s="4"/>
      <c r="L186" s="4"/>
      <c r="M186" s="4"/>
      <c r="N186" s="4"/>
      <c r="O186" s="4"/>
      <c r="P186" s="4"/>
      <c r="Q186" s="4"/>
      <c r="R186" s="4"/>
      <c r="S186" s="4"/>
      <c r="T186" s="4"/>
      <c r="U186" s="4"/>
      <c r="V186" s="4"/>
      <c r="W186" s="4"/>
      <c r="X186" s="4"/>
      <c r="Y186" s="4"/>
      <c r="Z186" s="4"/>
    </row>
    <row r="187" ht="14.25" customHeight="1">
      <c r="A187" s="65"/>
      <c r="B187" s="51" t="str">
        <f>'2.Páginas de la muestra'!C12</f>
        <v>Alias5</v>
      </c>
      <c r="C187" s="6"/>
      <c r="D187" s="47"/>
      <c r="K187" s="4"/>
      <c r="L187" s="4"/>
      <c r="M187" s="4"/>
      <c r="N187" s="4"/>
      <c r="O187" s="4"/>
      <c r="P187" s="4"/>
      <c r="Q187" s="4"/>
      <c r="R187" s="4"/>
      <c r="S187" s="4"/>
      <c r="T187" s="4"/>
      <c r="U187" s="4"/>
      <c r="V187" s="4"/>
      <c r="W187" s="4"/>
      <c r="X187" s="4"/>
      <c r="Y187" s="4"/>
      <c r="Z187" s="4"/>
    </row>
    <row r="188" ht="14.25" customHeight="1">
      <c r="A188" s="65"/>
      <c r="B188" s="51" t="str">
        <f>'2.Páginas de la muestra'!C13</f>
        <v>Alias6</v>
      </c>
      <c r="C188" s="6"/>
      <c r="D188" s="47"/>
      <c r="K188" s="4"/>
      <c r="L188" s="4"/>
      <c r="M188" s="4"/>
      <c r="N188" s="4"/>
      <c r="O188" s="4"/>
      <c r="P188" s="4"/>
      <c r="Q188" s="4"/>
      <c r="R188" s="4"/>
      <c r="S188" s="4"/>
      <c r="T188" s="4"/>
      <c r="U188" s="4"/>
      <c r="V188" s="4"/>
      <c r="W188" s="4"/>
      <c r="X188" s="4"/>
      <c r="Y188" s="4"/>
      <c r="Z188" s="4"/>
    </row>
    <row r="189" ht="14.25" customHeight="1">
      <c r="A189" s="65"/>
      <c r="B189" s="51" t="str">
        <f>'2.Páginas de la muestra'!C14</f>
        <v>Alias7</v>
      </c>
      <c r="C189" s="6"/>
      <c r="D189" s="47"/>
      <c r="K189" s="4"/>
      <c r="L189" s="4"/>
      <c r="M189" s="4"/>
      <c r="N189" s="4"/>
      <c r="O189" s="4"/>
      <c r="P189" s="4"/>
      <c r="Q189" s="4"/>
      <c r="R189" s="4"/>
      <c r="S189" s="4"/>
      <c r="T189" s="4"/>
      <c r="U189" s="4"/>
      <c r="V189" s="4"/>
      <c r="W189" s="4"/>
      <c r="X189" s="4"/>
      <c r="Y189" s="4"/>
      <c r="Z189" s="4"/>
    </row>
    <row r="190" ht="14.25" customHeight="1">
      <c r="A190" s="65"/>
      <c r="B190" s="51" t="str">
        <f>'2.Páginas de la muestra'!C15</f>
        <v>Alias8</v>
      </c>
      <c r="C190" s="6"/>
      <c r="D190" s="47"/>
      <c r="K190" s="4"/>
      <c r="L190" s="4"/>
      <c r="M190" s="4"/>
      <c r="N190" s="4"/>
      <c r="O190" s="4"/>
      <c r="P190" s="4"/>
      <c r="Q190" s="4"/>
      <c r="R190" s="4"/>
      <c r="S190" s="4"/>
      <c r="T190" s="4"/>
      <c r="U190" s="4"/>
      <c r="V190" s="4"/>
      <c r="W190" s="4"/>
      <c r="X190" s="4"/>
      <c r="Y190" s="4"/>
      <c r="Z190" s="4"/>
    </row>
    <row r="191" ht="14.25" customHeight="1">
      <c r="A191" s="65"/>
      <c r="B191" s="51" t="str">
        <f>'2.Páginas de la muestra'!C16</f>
        <v>Alias9</v>
      </c>
      <c r="C191" s="6"/>
      <c r="D191" s="47"/>
      <c r="K191" s="4"/>
      <c r="L191" s="4"/>
      <c r="M191" s="4"/>
      <c r="N191" s="4"/>
      <c r="O191" s="4"/>
      <c r="P191" s="4"/>
      <c r="Q191" s="4"/>
      <c r="R191" s="4"/>
      <c r="S191" s="4"/>
      <c r="T191" s="4"/>
      <c r="U191" s="4"/>
      <c r="V191" s="4"/>
      <c r="W191" s="4"/>
      <c r="X191" s="4"/>
      <c r="Y191" s="4"/>
      <c r="Z191" s="4"/>
    </row>
    <row r="192" ht="14.25" customHeight="1">
      <c r="A192" s="65"/>
      <c r="B192" s="51" t="str">
        <f>'2.Páginas de la muestra'!C17</f>
        <v>Alias10</v>
      </c>
      <c r="C192" s="6"/>
      <c r="D192" s="47"/>
      <c r="K192" s="4"/>
      <c r="L192" s="4"/>
      <c r="M192" s="4"/>
      <c r="N192" s="4"/>
      <c r="O192" s="4"/>
      <c r="P192" s="4"/>
      <c r="Q192" s="4"/>
      <c r="R192" s="4"/>
      <c r="S192" s="4"/>
      <c r="T192" s="4"/>
      <c r="U192" s="4"/>
      <c r="V192" s="4"/>
      <c r="W192" s="4"/>
      <c r="X192" s="4"/>
      <c r="Y192" s="4"/>
      <c r="Z192" s="4"/>
    </row>
    <row r="193" ht="14.25" customHeight="1">
      <c r="A193" s="65"/>
      <c r="B193" s="51" t="str">
        <f>'2.Páginas de la muestra'!C18</f>
        <v>Alias11</v>
      </c>
      <c r="C193" s="6"/>
      <c r="D193" s="47"/>
      <c r="K193" s="4"/>
      <c r="L193" s="4"/>
      <c r="M193" s="4"/>
      <c r="N193" s="4"/>
      <c r="O193" s="4"/>
      <c r="P193" s="4"/>
      <c r="Q193" s="4"/>
      <c r="R193" s="4"/>
      <c r="S193" s="4"/>
      <c r="T193" s="4"/>
      <c r="U193" s="4"/>
      <c r="V193" s="4"/>
      <c r="W193" s="4"/>
      <c r="X193" s="4"/>
      <c r="Y193" s="4"/>
      <c r="Z193" s="4"/>
    </row>
    <row r="194" ht="14.25" customHeight="1">
      <c r="A194" s="65"/>
      <c r="B194" s="51" t="str">
        <f>'2.Páginas de la muestra'!C19</f>
        <v>Alias12</v>
      </c>
      <c r="C194" s="6"/>
      <c r="D194" s="47"/>
      <c r="K194" s="4"/>
      <c r="L194" s="4"/>
      <c r="M194" s="4"/>
      <c r="N194" s="4"/>
      <c r="O194" s="4"/>
      <c r="P194" s="4"/>
      <c r="Q194" s="4"/>
      <c r="R194" s="4"/>
      <c r="S194" s="4"/>
      <c r="T194" s="4"/>
      <c r="U194" s="4"/>
      <c r="V194" s="4"/>
      <c r="W194" s="4"/>
      <c r="X194" s="4"/>
      <c r="Y194" s="4"/>
      <c r="Z194" s="4"/>
    </row>
    <row r="195" ht="14.25" customHeight="1">
      <c r="A195" s="65"/>
      <c r="B195" s="51" t="str">
        <f>'2.Páginas de la muestra'!C20</f>
        <v>Alias13</v>
      </c>
      <c r="C195" s="6"/>
      <c r="D195" s="47"/>
      <c r="K195" s="4"/>
      <c r="L195" s="4"/>
      <c r="M195" s="4"/>
      <c r="N195" s="4"/>
      <c r="O195" s="4"/>
      <c r="P195" s="4"/>
      <c r="Q195" s="4"/>
      <c r="R195" s="4"/>
      <c r="S195" s="4"/>
      <c r="T195" s="4"/>
      <c r="U195" s="4"/>
      <c r="V195" s="4"/>
      <c r="W195" s="4"/>
      <c r="X195" s="4"/>
      <c r="Y195" s="4"/>
      <c r="Z195" s="4"/>
    </row>
    <row r="196" ht="14.25" customHeight="1">
      <c r="A196" s="65"/>
      <c r="B196" s="51" t="str">
        <f>'2.Páginas de la muestra'!C21</f>
        <v>Alias14</v>
      </c>
      <c r="C196" s="6"/>
      <c r="D196" s="47"/>
      <c r="K196" s="4"/>
      <c r="L196" s="4"/>
      <c r="M196" s="4"/>
      <c r="N196" s="4"/>
      <c r="O196" s="4"/>
      <c r="P196" s="4"/>
      <c r="Q196" s="4"/>
      <c r="R196" s="4"/>
      <c r="S196" s="4"/>
      <c r="T196" s="4"/>
      <c r="U196" s="4"/>
      <c r="V196" s="4"/>
      <c r="W196" s="4"/>
      <c r="X196" s="4"/>
      <c r="Y196" s="4"/>
      <c r="Z196" s="4"/>
    </row>
    <row r="197" ht="14.25" customHeight="1">
      <c r="A197" s="67"/>
      <c r="B197" s="51" t="str">
        <f>'2.Páginas de la muestra'!C22</f>
        <v>Alias15</v>
      </c>
      <c r="C197" s="6"/>
      <c r="D197" s="47"/>
      <c r="K197" s="4"/>
      <c r="L197" s="4"/>
      <c r="M197" s="4"/>
      <c r="N197" s="4"/>
      <c r="O197" s="4"/>
      <c r="P197" s="4"/>
      <c r="Q197" s="4"/>
      <c r="R197" s="4"/>
      <c r="S197" s="4"/>
      <c r="T197" s="4"/>
      <c r="U197" s="4"/>
      <c r="V197" s="4"/>
      <c r="W197" s="4"/>
      <c r="X197" s="4"/>
      <c r="Y197" s="4"/>
      <c r="Z197" s="4"/>
    </row>
    <row r="198" ht="14.25" customHeight="1">
      <c r="A198" s="68"/>
      <c r="C198" s="56" t="s">
        <v>74</v>
      </c>
      <c r="D198" s="56" t="str">
        <f>IF(C201&gt;0,Hoja4!A6,IF(C202='2.Páginas de la muestra'!B5,Hoja4!A7,IF(SUM(C200:C202)=0,"",Hoja4!A5)))</f>
        <v>Sí</v>
      </c>
      <c r="K198" s="4"/>
      <c r="L198" s="4"/>
      <c r="M198" s="4"/>
      <c r="N198" s="4"/>
      <c r="O198" s="4"/>
      <c r="P198" s="4"/>
      <c r="Q198" s="4"/>
      <c r="R198" s="4"/>
      <c r="S198" s="4"/>
      <c r="T198" s="4"/>
      <c r="U198" s="4"/>
      <c r="V198" s="4"/>
      <c r="W198" s="4"/>
      <c r="X198" s="4"/>
      <c r="Y198" s="4"/>
      <c r="Z198" s="4"/>
    </row>
    <row r="199" ht="14.25" customHeight="1">
      <c r="A199" s="68"/>
      <c r="B199" s="69"/>
      <c r="C199" s="47"/>
      <c r="D199" s="47"/>
      <c r="K199" s="4"/>
      <c r="L199" s="4"/>
      <c r="M199" s="4"/>
      <c r="N199" s="4"/>
      <c r="O199" s="4"/>
      <c r="P199" s="4"/>
      <c r="Q199" s="4"/>
      <c r="R199" s="4"/>
      <c r="S199" s="4"/>
      <c r="T199" s="4"/>
      <c r="U199" s="4"/>
      <c r="V199" s="4"/>
      <c r="W199" s="4"/>
      <c r="X199" s="4"/>
      <c r="Y199" s="4"/>
      <c r="Z199" s="4"/>
    </row>
    <row r="200" ht="14.25" customHeight="1">
      <c r="A200" s="57" t="s">
        <v>176</v>
      </c>
      <c r="B200" s="58" t="s">
        <v>93</v>
      </c>
      <c r="C200" s="70">
        <f>COUNTIF(C183:C197,Hoja4!A5)</f>
        <v>0</v>
      </c>
      <c r="D200" s="47"/>
      <c r="K200" s="4"/>
      <c r="L200" s="4"/>
      <c r="M200" s="4"/>
      <c r="N200" s="4"/>
      <c r="O200" s="4"/>
      <c r="P200" s="4"/>
      <c r="Q200" s="4"/>
      <c r="R200" s="4"/>
      <c r="S200" s="4"/>
      <c r="T200" s="4"/>
      <c r="U200" s="4"/>
      <c r="V200" s="4"/>
      <c r="W200" s="4"/>
      <c r="X200" s="4"/>
      <c r="Y200" s="4"/>
      <c r="Z200" s="4"/>
    </row>
    <row r="201" ht="14.25" customHeight="1">
      <c r="A201" s="68"/>
      <c r="B201" s="58" t="s">
        <v>94</v>
      </c>
      <c r="C201" s="70">
        <f>COUNTIF(C183:C197,Hoja4!A6)</f>
        <v>0</v>
      </c>
      <c r="D201" s="47"/>
      <c r="K201" s="4"/>
      <c r="L201" s="4"/>
      <c r="M201" s="4"/>
      <c r="N201" s="4"/>
      <c r="O201" s="4"/>
      <c r="P201" s="4"/>
      <c r="Q201" s="4"/>
      <c r="R201" s="4"/>
      <c r="S201" s="4"/>
      <c r="T201" s="4"/>
      <c r="U201" s="4"/>
      <c r="V201" s="4"/>
      <c r="W201" s="4"/>
      <c r="X201" s="4"/>
      <c r="Y201" s="4"/>
      <c r="Z201" s="4"/>
    </row>
    <row r="202" ht="14.25" customHeight="1">
      <c r="A202" s="68"/>
      <c r="B202" s="58" t="s">
        <v>95</v>
      </c>
      <c r="C202" s="70">
        <f>COUNTIF(C183:C197,Hoja4!A7)</f>
        <v>3</v>
      </c>
      <c r="D202" s="47"/>
      <c r="K202" s="4"/>
      <c r="L202" s="4"/>
      <c r="M202" s="4"/>
      <c r="N202" s="4"/>
      <c r="O202" s="4"/>
      <c r="P202" s="4"/>
      <c r="Q202" s="4"/>
      <c r="R202" s="4"/>
      <c r="S202" s="4"/>
      <c r="T202" s="4"/>
      <c r="U202" s="4"/>
      <c r="V202" s="4"/>
      <c r="W202" s="4"/>
      <c r="X202" s="4"/>
      <c r="Y202" s="4"/>
      <c r="Z202" s="4"/>
    </row>
    <row r="203" ht="14.25" customHeight="1">
      <c r="A203" s="68"/>
      <c r="B203" s="69"/>
      <c r="C203" s="47"/>
      <c r="D203" s="47"/>
      <c r="K203" s="4"/>
      <c r="L203" s="4"/>
      <c r="M203" s="4"/>
      <c r="N203" s="4"/>
      <c r="O203" s="4"/>
      <c r="P203" s="4"/>
      <c r="Q203" s="4"/>
      <c r="R203" s="4"/>
      <c r="S203" s="4"/>
      <c r="T203" s="4"/>
      <c r="U203" s="4"/>
      <c r="V203" s="4"/>
      <c r="W203" s="4"/>
      <c r="X203" s="4"/>
      <c r="Y203" s="4"/>
      <c r="Z203" s="4"/>
    </row>
    <row r="204" ht="18.0" customHeight="1">
      <c r="A204" s="63" t="s">
        <v>179</v>
      </c>
      <c r="B204" s="28"/>
      <c r="C204" s="18" t="s">
        <v>61</v>
      </c>
      <c r="D204" s="47"/>
      <c r="E204" s="46" t="s">
        <v>181</v>
      </c>
      <c r="K204" s="4"/>
      <c r="L204" s="4"/>
      <c r="M204" s="4"/>
      <c r="N204" s="4"/>
      <c r="O204" s="4"/>
      <c r="P204" s="4"/>
      <c r="Q204" s="4"/>
      <c r="R204" s="4"/>
      <c r="S204" s="4"/>
      <c r="T204" s="4"/>
      <c r="U204" s="4"/>
      <c r="V204" s="4"/>
      <c r="W204" s="4"/>
      <c r="X204" s="4"/>
      <c r="Y204" s="4"/>
      <c r="Z204" s="4"/>
    </row>
    <row r="205" ht="18.75" customHeight="1">
      <c r="A205" s="64" t="s">
        <v>182</v>
      </c>
      <c r="B205" s="51" t="str">
        <f>'2.Páginas de la muestra'!C8</f>
        <v>Sinpromi</v>
      </c>
      <c r="C205" s="52" t="s">
        <v>54</v>
      </c>
      <c r="D205" s="47"/>
      <c r="E205" s="4" t="s">
        <v>188</v>
      </c>
      <c r="K205" s="4"/>
      <c r="L205" s="4"/>
      <c r="M205" s="4"/>
      <c r="N205" s="4"/>
      <c r="O205" s="4"/>
      <c r="P205" s="4"/>
      <c r="Q205" s="4"/>
      <c r="R205" s="4"/>
      <c r="S205" s="4"/>
      <c r="T205" s="4"/>
      <c r="U205" s="4"/>
      <c r="V205" s="4"/>
      <c r="W205" s="4"/>
      <c r="X205" s="4"/>
      <c r="Y205" s="4"/>
      <c r="Z205" s="4"/>
    </row>
    <row r="206" ht="14.25" customHeight="1">
      <c r="A206" s="65"/>
      <c r="B206" s="51" t="str">
        <f>'2.Páginas de la muestra'!C9</f>
        <v>Once</v>
      </c>
      <c r="C206" s="52" t="s">
        <v>54</v>
      </c>
      <c r="E206" s="4" t="s">
        <v>189</v>
      </c>
      <c r="K206" s="4"/>
      <c r="L206" s="4"/>
      <c r="M206" s="4"/>
      <c r="N206" s="4"/>
      <c r="O206" s="4"/>
      <c r="P206" s="4"/>
      <c r="Q206" s="4"/>
      <c r="R206" s="4"/>
      <c r="S206" s="4"/>
      <c r="T206" s="4"/>
      <c r="U206" s="4"/>
      <c r="V206" s="4"/>
      <c r="W206" s="4"/>
      <c r="X206" s="4"/>
      <c r="Y206" s="4"/>
      <c r="Z206" s="4"/>
    </row>
    <row r="207" ht="14.25" customHeight="1">
      <c r="A207" s="65"/>
      <c r="B207" s="51" t="str">
        <f>'2.Páginas de la muestra'!C10</f>
        <v>ESIT ULL</v>
      </c>
      <c r="C207" s="52" t="s">
        <v>54</v>
      </c>
      <c r="K207" s="4"/>
      <c r="L207" s="4"/>
      <c r="M207" s="4"/>
      <c r="N207" s="4"/>
      <c r="O207" s="4"/>
      <c r="P207" s="4"/>
      <c r="Q207" s="4"/>
      <c r="R207" s="4"/>
      <c r="S207" s="4"/>
      <c r="T207" s="4"/>
      <c r="U207" s="4"/>
      <c r="V207" s="4"/>
      <c r="W207" s="4"/>
      <c r="X207" s="4"/>
      <c r="Y207" s="4"/>
      <c r="Z207" s="4"/>
    </row>
    <row r="208" ht="14.25" customHeight="1">
      <c r="A208" s="65"/>
      <c r="B208" s="51" t="str">
        <f>'2.Páginas de la muestra'!C11</f>
        <v>Alias4</v>
      </c>
      <c r="C208" s="6"/>
      <c r="K208" s="4"/>
      <c r="L208" s="4"/>
      <c r="M208" s="4"/>
      <c r="N208" s="4"/>
      <c r="O208" s="4"/>
      <c r="P208" s="4"/>
      <c r="Q208" s="4"/>
      <c r="R208" s="4"/>
      <c r="S208" s="4"/>
      <c r="T208" s="4"/>
      <c r="U208" s="4"/>
      <c r="V208" s="4"/>
      <c r="W208" s="4"/>
      <c r="X208" s="4"/>
      <c r="Y208" s="4"/>
      <c r="Z208" s="4"/>
    </row>
    <row r="209" ht="14.25" customHeight="1">
      <c r="A209" s="65"/>
      <c r="B209" s="51" t="str">
        <f>'2.Páginas de la muestra'!C12</f>
        <v>Alias5</v>
      </c>
      <c r="C209" s="6"/>
      <c r="D209" s="47"/>
      <c r="K209" s="4"/>
      <c r="L209" s="4"/>
      <c r="M209" s="4"/>
      <c r="N209" s="4"/>
      <c r="O209" s="4"/>
      <c r="P209" s="4"/>
      <c r="Q209" s="4"/>
      <c r="R209" s="4"/>
      <c r="S209" s="4"/>
      <c r="T209" s="4"/>
      <c r="U209" s="4"/>
      <c r="V209" s="4"/>
      <c r="W209" s="4"/>
      <c r="X209" s="4"/>
      <c r="Y209" s="4"/>
      <c r="Z209" s="4"/>
    </row>
    <row r="210" ht="14.25" customHeight="1">
      <c r="A210" s="65"/>
      <c r="B210" s="51" t="str">
        <f>'2.Páginas de la muestra'!C13</f>
        <v>Alias6</v>
      </c>
      <c r="C210" s="6"/>
      <c r="D210" s="47"/>
      <c r="K210" s="4"/>
      <c r="L210" s="4"/>
      <c r="M210" s="4"/>
      <c r="N210" s="4"/>
      <c r="O210" s="4"/>
      <c r="P210" s="4"/>
      <c r="Q210" s="4"/>
      <c r="R210" s="4"/>
      <c r="S210" s="4"/>
      <c r="T210" s="4"/>
      <c r="U210" s="4"/>
      <c r="V210" s="4"/>
      <c r="W210" s="4"/>
      <c r="X210" s="4"/>
      <c r="Y210" s="4"/>
      <c r="Z210" s="4"/>
    </row>
    <row r="211" ht="14.25" customHeight="1">
      <c r="A211" s="65"/>
      <c r="B211" s="51" t="str">
        <f>'2.Páginas de la muestra'!C14</f>
        <v>Alias7</v>
      </c>
      <c r="C211" s="6"/>
      <c r="D211" s="47"/>
      <c r="K211" s="4"/>
      <c r="L211" s="4"/>
      <c r="M211" s="4"/>
      <c r="N211" s="4"/>
      <c r="O211" s="4"/>
      <c r="P211" s="4"/>
      <c r="Q211" s="4"/>
      <c r="R211" s="4"/>
      <c r="S211" s="4"/>
      <c r="T211" s="4"/>
      <c r="U211" s="4"/>
      <c r="V211" s="4"/>
      <c r="W211" s="4"/>
      <c r="X211" s="4"/>
      <c r="Y211" s="4"/>
      <c r="Z211" s="4"/>
    </row>
    <row r="212" ht="14.25" customHeight="1">
      <c r="A212" s="65"/>
      <c r="B212" s="51" t="str">
        <f>'2.Páginas de la muestra'!C15</f>
        <v>Alias8</v>
      </c>
      <c r="C212" s="6"/>
      <c r="D212" s="47"/>
      <c r="K212" s="4"/>
      <c r="L212" s="4"/>
      <c r="M212" s="4"/>
      <c r="N212" s="4"/>
      <c r="O212" s="4"/>
      <c r="P212" s="4"/>
      <c r="Q212" s="4"/>
      <c r="R212" s="4"/>
      <c r="S212" s="4"/>
      <c r="T212" s="4"/>
      <c r="U212" s="4"/>
      <c r="V212" s="4"/>
      <c r="W212" s="4"/>
      <c r="X212" s="4"/>
      <c r="Y212" s="4"/>
      <c r="Z212" s="4"/>
    </row>
    <row r="213" ht="14.25" customHeight="1">
      <c r="A213" s="65"/>
      <c r="B213" s="51" t="str">
        <f>'2.Páginas de la muestra'!C16</f>
        <v>Alias9</v>
      </c>
      <c r="C213" s="6"/>
      <c r="D213" s="47"/>
      <c r="K213" s="4"/>
      <c r="L213" s="4"/>
      <c r="M213" s="4"/>
      <c r="N213" s="4"/>
      <c r="O213" s="4"/>
      <c r="P213" s="4"/>
      <c r="Q213" s="4"/>
      <c r="R213" s="4"/>
      <c r="S213" s="4"/>
      <c r="T213" s="4"/>
      <c r="U213" s="4"/>
      <c r="V213" s="4"/>
      <c r="W213" s="4"/>
      <c r="X213" s="4"/>
      <c r="Y213" s="4"/>
      <c r="Z213" s="4"/>
    </row>
    <row r="214" ht="14.25" customHeight="1">
      <c r="A214" s="65"/>
      <c r="B214" s="51" t="str">
        <f>'2.Páginas de la muestra'!C17</f>
        <v>Alias10</v>
      </c>
      <c r="C214" s="6"/>
      <c r="D214" s="47"/>
      <c r="K214" s="4"/>
      <c r="L214" s="4"/>
      <c r="M214" s="4"/>
      <c r="N214" s="4"/>
      <c r="O214" s="4"/>
      <c r="P214" s="4"/>
      <c r="Q214" s="4"/>
      <c r="R214" s="4"/>
      <c r="S214" s="4"/>
      <c r="T214" s="4"/>
      <c r="U214" s="4"/>
      <c r="V214" s="4"/>
      <c r="W214" s="4"/>
      <c r="X214" s="4"/>
      <c r="Y214" s="4"/>
      <c r="Z214" s="4"/>
    </row>
    <row r="215" ht="14.25" customHeight="1">
      <c r="A215" s="65"/>
      <c r="B215" s="51" t="str">
        <f>'2.Páginas de la muestra'!C18</f>
        <v>Alias11</v>
      </c>
      <c r="C215" s="6"/>
      <c r="D215" s="47"/>
      <c r="K215" s="4"/>
      <c r="L215" s="4"/>
      <c r="M215" s="4"/>
      <c r="N215" s="4"/>
      <c r="O215" s="4"/>
      <c r="P215" s="4"/>
      <c r="Q215" s="4"/>
      <c r="R215" s="4"/>
      <c r="S215" s="4"/>
      <c r="T215" s="4"/>
      <c r="U215" s="4"/>
      <c r="V215" s="4"/>
      <c r="W215" s="4"/>
      <c r="X215" s="4"/>
      <c r="Y215" s="4"/>
      <c r="Z215" s="4"/>
    </row>
    <row r="216" ht="14.25" customHeight="1">
      <c r="A216" s="65"/>
      <c r="B216" s="51" t="str">
        <f>'2.Páginas de la muestra'!C19</f>
        <v>Alias12</v>
      </c>
      <c r="C216" s="6"/>
      <c r="D216" s="47"/>
      <c r="K216" s="4"/>
      <c r="L216" s="4"/>
      <c r="M216" s="4"/>
      <c r="N216" s="4"/>
      <c r="O216" s="4"/>
      <c r="P216" s="4"/>
      <c r="Q216" s="4"/>
      <c r="R216" s="4"/>
      <c r="S216" s="4"/>
      <c r="T216" s="4"/>
      <c r="U216" s="4"/>
      <c r="V216" s="4"/>
      <c r="W216" s="4"/>
      <c r="X216" s="4"/>
      <c r="Y216" s="4"/>
      <c r="Z216" s="4"/>
    </row>
    <row r="217" ht="14.25" customHeight="1">
      <c r="A217" s="65"/>
      <c r="B217" s="51" t="str">
        <f>'2.Páginas de la muestra'!C20</f>
        <v>Alias13</v>
      </c>
      <c r="C217" s="6"/>
      <c r="D217" s="47"/>
      <c r="K217" s="4"/>
      <c r="L217" s="4"/>
      <c r="M217" s="4"/>
      <c r="N217" s="4"/>
      <c r="O217" s="4"/>
      <c r="P217" s="4"/>
      <c r="Q217" s="4"/>
      <c r="R217" s="4"/>
      <c r="S217" s="4"/>
      <c r="T217" s="4"/>
      <c r="U217" s="4"/>
      <c r="V217" s="4"/>
      <c r="W217" s="4"/>
      <c r="X217" s="4"/>
      <c r="Y217" s="4"/>
      <c r="Z217" s="4"/>
    </row>
    <row r="218" ht="14.25" customHeight="1">
      <c r="A218" s="65"/>
      <c r="B218" s="51" t="str">
        <f>'2.Páginas de la muestra'!C21</f>
        <v>Alias14</v>
      </c>
      <c r="C218" s="6"/>
      <c r="D218" s="47"/>
      <c r="K218" s="4"/>
      <c r="L218" s="4"/>
      <c r="M218" s="4"/>
      <c r="N218" s="4"/>
      <c r="O218" s="4"/>
      <c r="P218" s="4"/>
      <c r="Q218" s="4"/>
      <c r="R218" s="4"/>
      <c r="S218" s="4"/>
      <c r="T218" s="4"/>
      <c r="U218" s="4"/>
      <c r="V218" s="4"/>
      <c r="W218" s="4"/>
      <c r="X218" s="4"/>
      <c r="Y218" s="4"/>
      <c r="Z218" s="4"/>
    </row>
    <row r="219" ht="14.25" customHeight="1">
      <c r="A219" s="67"/>
      <c r="B219" s="51" t="str">
        <f>'2.Páginas de la muestra'!C22</f>
        <v>Alias15</v>
      </c>
      <c r="C219" s="6"/>
      <c r="D219" s="47"/>
      <c r="K219" s="4"/>
      <c r="L219" s="4"/>
      <c r="M219" s="4"/>
      <c r="N219" s="4"/>
      <c r="O219" s="4"/>
      <c r="P219" s="4"/>
      <c r="Q219" s="4"/>
      <c r="R219" s="4"/>
      <c r="S219" s="4"/>
      <c r="T219" s="4"/>
      <c r="U219" s="4"/>
      <c r="V219" s="4"/>
      <c r="W219" s="4"/>
      <c r="X219" s="4"/>
      <c r="Y219" s="4"/>
      <c r="Z219" s="4"/>
    </row>
    <row r="220" ht="14.25" customHeight="1">
      <c r="A220" s="68"/>
      <c r="C220" s="56" t="s">
        <v>74</v>
      </c>
      <c r="D220" s="56" t="str">
        <f>IF(C223&gt;0,Hoja4!A6,IF(C224='2.Páginas de la muestra'!B5,Hoja4!A7,IF(SUM(C222:C224)=0,"",Hoja4!A5)))</f>
        <v>Sí</v>
      </c>
      <c r="K220" s="4"/>
      <c r="L220" s="4"/>
      <c r="M220" s="4"/>
      <c r="N220" s="4"/>
      <c r="O220" s="4"/>
      <c r="P220" s="4"/>
      <c r="Q220" s="4"/>
      <c r="R220" s="4"/>
      <c r="S220" s="4"/>
      <c r="T220" s="4"/>
      <c r="U220" s="4"/>
      <c r="V220" s="4"/>
      <c r="W220" s="4"/>
      <c r="X220" s="4"/>
      <c r="Y220" s="4"/>
      <c r="Z220" s="4"/>
    </row>
    <row r="221" ht="14.25" customHeight="1">
      <c r="A221" s="68"/>
      <c r="B221" s="69"/>
      <c r="C221" s="47"/>
      <c r="D221" s="47"/>
      <c r="K221" s="4"/>
      <c r="L221" s="4"/>
      <c r="M221" s="4"/>
      <c r="N221" s="4"/>
      <c r="O221" s="4"/>
      <c r="P221" s="4"/>
      <c r="Q221" s="4"/>
      <c r="R221" s="4"/>
      <c r="S221" s="4"/>
      <c r="T221" s="4"/>
      <c r="U221" s="4"/>
      <c r="V221" s="4"/>
      <c r="W221" s="4"/>
      <c r="X221" s="4"/>
      <c r="Y221" s="4"/>
      <c r="Z221" s="4"/>
    </row>
    <row r="222" ht="14.25" customHeight="1">
      <c r="A222" s="57" t="s">
        <v>200</v>
      </c>
      <c r="B222" s="58" t="s">
        <v>93</v>
      </c>
      <c r="C222" s="70">
        <f>COUNTIF(C205:C219,Hoja4!A5)</f>
        <v>3</v>
      </c>
      <c r="D222" s="47"/>
      <c r="K222" s="4"/>
      <c r="L222" s="4"/>
      <c r="M222" s="4"/>
      <c r="N222" s="4"/>
      <c r="O222" s="4"/>
      <c r="P222" s="4"/>
      <c r="Q222" s="4"/>
      <c r="R222" s="4"/>
      <c r="S222" s="4"/>
      <c r="T222" s="4"/>
      <c r="U222" s="4"/>
      <c r="V222" s="4"/>
      <c r="W222" s="4"/>
      <c r="X222" s="4"/>
      <c r="Y222" s="4"/>
      <c r="Z222" s="4"/>
    </row>
    <row r="223" ht="14.25" customHeight="1">
      <c r="A223" s="68"/>
      <c r="B223" s="58" t="s">
        <v>94</v>
      </c>
      <c r="C223" s="70">
        <f>COUNTIF(C205:C219,Hoja4!A6)</f>
        <v>0</v>
      </c>
      <c r="D223" s="47"/>
      <c r="K223" s="4"/>
      <c r="L223" s="4"/>
      <c r="M223" s="4"/>
      <c r="N223" s="4"/>
      <c r="O223" s="4"/>
      <c r="P223" s="4"/>
      <c r="Q223" s="4"/>
      <c r="R223" s="4"/>
      <c r="S223" s="4"/>
      <c r="T223" s="4"/>
      <c r="U223" s="4"/>
      <c r="V223" s="4"/>
      <c r="W223" s="4"/>
      <c r="X223" s="4"/>
      <c r="Y223" s="4"/>
      <c r="Z223" s="4"/>
    </row>
    <row r="224" ht="14.25" customHeight="1">
      <c r="A224" s="68"/>
      <c r="B224" s="58" t="s">
        <v>95</v>
      </c>
      <c r="C224" s="70">
        <f>COUNTIF(C205:C219,Hoja4!A7)</f>
        <v>0</v>
      </c>
      <c r="D224" s="47"/>
      <c r="K224" s="4"/>
      <c r="L224" s="4"/>
      <c r="M224" s="4"/>
      <c r="N224" s="4"/>
      <c r="O224" s="4"/>
      <c r="P224" s="4"/>
      <c r="Q224" s="4"/>
      <c r="R224" s="4"/>
      <c r="S224" s="4"/>
      <c r="T224" s="4"/>
      <c r="U224" s="4"/>
      <c r="V224" s="4"/>
      <c r="W224" s="4"/>
      <c r="X224" s="4"/>
      <c r="Y224" s="4"/>
      <c r="Z224" s="4"/>
    </row>
    <row r="225" ht="14.25" customHeight="1">
      <c r="A225" s="68"/>
      <c r="B225" s="69"/>
      <c r="C225" s="47"/>
      <c r="D225" s="47"/>
      <c r="K225" s="4"/>
      <c r="L225" s="4"/>
      <c r="M225" s="4"/>
      <c r="N225" s="4"/>
      <c r="O225" s="4"/>
      <c r="P225" s="4"/>
      <c r="Q225" s="4"/>
      <c r="R225" s="4"/>
      <c r="S225" s="4"/>
      <c r="T225" s="4"/>
      <c r="U225" s="4"/>
      <c r="V225" s="4"/>
      <c r="W225" s="4"/>
      <c r="X225" s="4"/>
      <c r="Y225" s="4"/>
      <c r="Z225" s="4"/>
    </row>
    <row r="226" ht="18.0" customHeight="1">
      <c r="A226" s="63" t="s">
        <v>205</v>
      </c>
      <c r="B226" s="28"/>
      <c r="C226" s="18" t="s">
        <v>61</v>
      </c>
      <c r="D226" s="47"/>
      <c r="E226" s="46" t="s">
        <v>208</v>
      </c>
      <c r="K226" s="4"/>
      <c r="L226" s="4"/>
      <c r="M226" s="4"/>
      <c r="N226" s="4"/>
      <c r="O226" s="4"/>
      <c r="P226" s="4"/>
      <c r="Q226" s="4"/>
      <c r="R226" s="4"/>
      <c r="S226" s="4"/>
      <c r="T226" s="4"/>
      <c r="U226" s="4"/>
      <c r="V226" s="4"/>
      <c r="W226" s="4"/>
      <c r="X226" s="4"/>
      <c r="Y226" s="4"/>
      <c r="Z226" s="4"/>
    </row>
    <row r="227" ht="18.0" customHeight="1">
      <c r="A227" s="64" t="s">
        <v>212</v>
      </c>
      <c r="B227" s="51" t="str">
        <f>'2.Páginas de la muestra'!C8</f>
        <v>Sinpromi</v>
      </c>
      <c r="C227" s="52" t="s">
        <v>54</v>
      </c>
      <c r="D227" s="47"/>
      <c r="E227" s="4" t="s">
        <v>215</v>
      </c>
      <c r="K227" s="4"/>
      <c r="L227" s="4"/>
      <c r="M227" s="4"/>
      <c r="N227" s="4"/>
      <c r="O227" s="4"/>
      <c r="P227" s="4"/>
      <c r="Q227" s="4"/>
      <c r="R227" s="4"/>
      <c r="S227" s="4"/>
      <c r="T227" s="4"/>
      <c r="U227" s="4"/>
      <c r="V227" s="4"/>
      <c r="W227" s="4"/>
      <c r="X227" s="4"/>
      <c r="Y227" s="4"/>
      <c r="Z227" s="4"/>
    </row>
    <row r="228" ht="14.25" customHeight="1">
      <c r="A228" s="65"/>
      <c r="B228" s="51" t="str">
        <f>'2.Páginas de la muestra'!C9</f>
        <v>Once</v>
      </c>
      <c r="C228" s="52" t="s">
        <v>54</v>
      </c>
      <c r="K228" s="4"/>
      <c r="L228" s="4"/>
      <c r="M228" s="4"/>
      <c r="N228" s="4"/>
      <c r="O228" s="4"/>
      <c r="P228" s="4"/>
      <c r="Q228" s="4"/>
      <c r="R228" s="4"/>
      <c r="S228" s="4"/>
      <c r="T228" s="4"/>
      <c r="U228" s="4"/>
      <c r="V228" s="4"/>
      <c r="W228" s="4"/>
      <c r="X228" s="4"/>
      <c r="Y228" s="4"/>
      <c r="Z228" s="4"/>
    </row>
    <row r="229" ht="14.25" customHeight="1">
      <c r="A229" s="65"/>
      <c r="B229" s="51" t="str">
        <f>'2.Páginas de la muestra'!C10</f>
        <v>ESIT ULL</v>
      </c>
      <c r="C229" s="52" t="s">
        <v>54</v>
      </c>
      <c r="K229" s="4"/>
      <c r="L229" s="4"/>
      <c r="M229" s="4"/>
      <c r="N229" s="4"/>
      <c r="O229" s="4"/>
      <c r="P229" s="4"/>
      <c r="Q229" s="4"/>
      <c r="R229" s="4"/>
      <c r="S229" s="4"/>
      <c r="T229" s="4"/>
      <c r="U229" s="4"/>
      <c r="V229" s="4"/>
      <c r="W229" s="4"/>
      <c r="X229" s="4"/>
      <c r="Y229" s="4"/>
      <c r="Z229" s="4"/>
    </row>
    <row r="230" ht="14.25" customHeight="1">
      <c r="A230" s="65"/>
      <c r="B230" s="51" t="str">
        <f>'2.Páginas de la muestra'!C11</f>
        <v>Alias4</v>
      </c>
      <c r="C230" s="6"/>
      <c r="K230" s="4"/>
      <c r="L230" s="4"/>
      <c r="M230" s="4"/>
      <c r="N230" s="4"/>
      <c r="O230" s="4"/>
      <c r="P230" s="4"/>
      <c r="Q230" s="4"/>
      <c r="R230" s="4"/>
      <c r="S230" s="4"/>
      <c r="T230" s="4"/>
      <c r="U230" s="4"/>
      <c r="V230" s="4"/>
      <c r="W230" s="4"/>
      <c r="X230" s="4"/>
      <c r="Y230" s="4"/>
      <c r="Z230" s="4"/>
    </row>
    <row r="231" ht="14.25" customHeight="1">
      <c r="A231" s="65"/>
      <c r="B231" s="51" t="str">
        <f>'2.Páginas de la muestra'!C12</f>
        <v>Alias5</v>
      </c>
      <c r="C231" s="6"/>
      <c r="D231" s="47"/>
      <c r="K231" s="4"/>
      <c r="L231" s="4"/>
      <c r="M231" s="4"/>
      <c r="N231" s="4"/>
      <c r="O231" s="4"/>
      <c r="P231" s="4"/>
      <c r="Q231" s="4"/>
      <c r="R231" s="4"/>
      <c r="S231" s="4"/>
      <c r="T231" s="4"/>
      <c r="U231" s="4"/>
      <c r="V231" s="4"/>
      <c r="W231" s="4"/>
      <c r="X231" s="4"/>
      <c r="Y231" s="4"/>
      <c r="Z231" s="4"/>
    </row>
    <row r="232" ht="14.25" customHeight="1">
      <c r="A232" s="65"/>
      <c r="B232" s="51" t="str">
        <f>'2.Páginas de la muestra'!C13</f>
        <v>Alias6</v>
      </c>
      <c r="C232" s="6"/>
      <c r="D232" s="47"/>
      <c r="K232" s="4"/>
      <c r="L232" s="4"/>
      <c r="M232" s="4"/>
      <c r="N232" s="4"/>
      <c r="O232" s="4"/>
      <c r="P232" s="4"/>
      <c r="Q232" s="4"/>
      <c r="R232" s="4"/>
      <c r="S232" s="4"/>
      <c r="T232" s="4"/>
      <c r="U232" s="4"/>
      <c r="V232" s="4"/>
      <c r="W232" s="4"/>
      <c r="X232" s="4"/>
      <c r="Y232" s="4"/>
      <c r="Z232" s="4"/>
    </row>
    <row r="233" ht="14.25" customHeight="1">
      <c r="A233" s="65"/>
      <c r="B233" s="51" t="str">
        <f>'2.Páginas de la muestra'!C14</f>
        <v>Alias7</v>
      </c>
      <c r="C233" s="6"/>
      <c r="D233" s="47"/>
      <c r="K233" s="4"/>
      <c r="L233" s="4"/>
      <c r="M233" s="4"/>
      <c r="N233" s="4"/>
      <c r="O233" s="4"/>
      <c r="P233" s="4"/>
      <c r="Q233" s="4"/>
      <c r="R233" s="4"/>
      <c r="S233" s="4"/>
      <c r="T233" s="4"/>
      <c r="U233" s="4"/>
      <c r="V233" s="4"/>
      <c r="W233" s="4"/>
      <c r="X233" s="4"/>
      <c r="Y233" s="4"/>
      <c r="Z233" s="4"/>
    </row>
    <row r="234" ht="14.25" customHeight="1">
      <c r="A234" s="65"/>
      <c r="B234" s="51" t="str">
        <f>'2.Páginas de la muestra'!C15</f>
        <v>Alias8</v>
      </c>
      <c r="C234" s="6"/>
      <c r="D234" s="47"/>
      <c r="K234" s="4"/>
      <c r="L234" s="4"/>
      <c r="M234" s="4"/>
      <c r="N234" s="4"/>
      <c r="O234" s="4"/>
      <c r="P234" s="4"/>
      <c r="Q234" s="4"/>
      <c r="R234" s="4"/>
      <c r="S234" s="4"/>
      <c r="T234" s="4"/>
      <c r="U234" s="4"/>
      <c r="V234" s="4"/>
      <c r="W234" s="4"/>
      <c r="X234" s="4"/>
      <c r="Y234" s="4"/>
      <c r="Z234" s="4"/>
    </row>
    <row r="235" ht="14.25" customHeight="1">
      <c r="A235" s="65"/>
      <c r="B235" s="51" t="str">
        <f>'2.Páginas de la muestra'!C16</f>
        <v>Alias9</v>
      </c>
      <c r="C235" s="6"/>
      <c r="D235" s="47"/>
      <c r="K235" s="4"/>
      <c r="L235" s="4"/>
      <c r="M235" s="4"/>
      <c r="N235" s="4"/>
      <c r="O235" s="4"/>
      <c r="P235" s="4"/>
      <c r="Q235" s="4"/>
      <c r="R235" s="4"/>
      <c r="S235" s="4"/>
      <c r="T235" s="4"/>
      <c r="U235" s="4"/>
      <c r="V235" s="4"/>
      <c r="W235" s="4"/>
      <c r="X235" s="4"/>
      <c r="Y235" s="4"/>
      <c r="Z235" s="4"/>
    </row>
    <row r="236" ht="14.25" customHeight="1">
      <c r="A236" s="65"/>
      <c r="B236" s="51" t="str">
        <f>'2.Páginas de la muestra'!C17</f>
        <v>Alias10</v>
      </c>
      <c r="C236" s="6"/>
      <c r="D236" s="47"/>
      <c r="K236" s="4"/>
      <c r="L236" s="4"/>
      <c r="M236" s="4"/>
      <c r="N236" s="4"/>
      <c r="O236" s="4"/>
      <c r="P236" s="4"/>
      <c r="Q236" s="4"/>
      <c r="R236" s="4"/>
      <c r="S236" s="4"/>
      <c r="T236" s="4"/>
      <c r="U236" s="4"/>
      <c r="V236" s="4"/>
      <c r="W236" s="4"/>
      <c r="X236" s="4"/>
      <c r="Y236" s="4"/>
      <c r="Z236" s="4"/>
    </row>
    <row r="237" ht="14.25" customHeight="1">
      <c r="A237" s="65"/>
      <c r="B237" s="51" t="str">
        <f>'2.Páginas de la muestra'!C18</f>
        <v>Alias11</v>
      </c>
      <c r="C237" s="6"/>
      <c r="D237" s="47"/>
      <c r="K237" s="4"/>
      <c r="L237" s="4"/>
      <c r="M237" s="4"/>
      <c r="N237" s="4"/>
      <c r="O237" s="4"/>
      <c r="P237" s="4"/>
      <c r="Q237" s="4"/>
      <c r="R237" s="4"/>
      <c r="S237" s="4"/>
      <c r="T237" s="4"/>
      <c r="U237" s="4"/>
      <c r="V237" s="4"/>
      <c r="W237" s="4"/>
      <c r="X237" s="4"/>
      <c r="Y237" s="4"/>
      <c r="Z237" s="4"/>
    </row>
    <row r="238" ht="14.25" customHeight="1">
      <c r="A238" s="65"/>
      <c r="B238" s="51" t="str">
        <f>'2.Páginas de la muestra'!C19</f>
        <v>Alias12</v>
      </c>
      <c r="C238" s="6"/>
      <c r="D238" s="47"/>
      <c r="K238" s="4"/>
      <c r="L238" s="4"/>
      <c r="M238" s="4"/>
      <c r="N238" s="4"/>
      <c r="O238" s="4"/>
      <c r="P238" s="4"/>
      <c r="Q238" s="4"/>
      <c r="R238" s="4"/>
      <c r="S238" s="4"/>
      <c r="T238" s="4"/>
      <c r="U238" s="4"/>
      <c r="V238" s="4"/>
      <c r="W238" s="4"/>
      <c r="X238" s="4"/>
      <c r="Y238" s="4"/>
      <c r="Z238" s="4"/>
    </row>
    <row r="239" ht="14.25" customHeight="1">
      <c r="A239" s="65"/>
      <c r="B239" s="51" t="str">
        <f>'2.Páginas de la muestra'!C20</f>
        <v>Alias13</v>
      </c>
      <c r="C239" s="6"/>
      <c r="D239" s="47"/>
      <c r="K239" s="4"/>
      <c r="L239" s="4"/>
      <c r="M239" s="4"/>
      <c r="N239" s="4"/>
      <c r="O239" s="4"/>
      <c r="P239" s="4"/>
      <c r="Q239" s="4"/>
      <c r="R239" s="4"/>
      <c r="S239" s="4"/>
      <c r="T239" s="4"/>
      <c r="U239" s="4"/>
      <c r="V239" s="4"/>
      <c r="W239" s="4"/>
      <c r="X239" s="4"/>
      <c r="Y239" s="4"/>
      <c r="Z239" s="4"/>
    </row>
    <row r="240" ht="14.25" customHeight="1">
      <c r="A240" s="65"/>
      <c r="B240" s="51" t="str">
        <f>'2.Páginas de la muestra'!C21</f>
        <v>Alias14</v>
      </c>
      <c r="C240" s="6"/>
      <c r="D240" s="47"/>
      <c r="K240" s="4"/>
      <c r="L240" s="4"/>
      <c r="M240" s="4"/>
      <c r="N240" s="4"/>
      <c r="O240" s="4"/>
      <c r="P240" s="4"/>
      <c r="Q240" s="4"/>
      <c r="R240" s="4"/>
      <c r="S240" s="4"/>
      <c r="T240" s="4"/>
      <c r="U240" s="4"/>
      <c r="V240" s="4"/>
      <c r="W240" s="4"/>
      <c r="X240" s="4"/>
      <c r="Y240" s="4"/>
      <c r="Z240" s="4"/>
    </row>
    <row r="241" ht="14.25" customHeight="1">
      <c r="A241" s="67"/>
      <c r="B241" s="51" t="str">
        <f>'2.Páginas de la muestra'!C22</f>
        <v>Alias15</v>
      </c>
      <c r="C241" s="6"/>
      <c r="D241" s="47"/>
      <c r="K241" s="4"/>
      <c r="L241" s="4"/>
      <c r="M241" s="4"/>
      <c r="N241" s="4"/>
      <c r="O241" s="4"/>
      <c r="P241" s="4"/>
      <c r="Q241" s="4"/>
      <c r="R241" s="4"/>
      <c r="S241" s="4"/>
      <c r="T241" s="4"/>
      <c r="U241" s="4"/>
      <c r="V241" s="4"/>
      <c r="W241" s="4"/>
      <c r="X241" s="4"/>
      <c r="Y241" s="4"/>
      <c r="Z241" s="4"/>
    </row>
    <row r="242" ht="14.25" customHeight="1">
      <c r="A242" s="68"/>
      <c r="C242" s="56" t="s">
        <v>74</v>
      </c>
      <c r="D242" s="56" t="str">
        <f>IF(C245&gt;0,Hoja4!A6,IF(C246='2.Páginas de la muestra'!B5,Hoja4!A7,IF(SUM(C244:C246)=0,"",Hoja4!A5)))</f>
        <v>Sí</v>
      </c>
      <c r="K242" s="4"/>
      <c r="L242" s="4"/>
      <c r="M242" s="4"/>
      <c r="N242" s="4"/>
      <c r="O242" s="4"/>
      <c r="P242" s="4"/>
      <c r="Q242" s="4"/>
      <c r="R242" s="4"/>
      <c r="S242" s="4"/>
      <c r="T242" s="4"/>
      <c r="U242" s="4"/>
      <c r="V242" s="4"/>
      <c r="W242" s="4"/>
      <c r="X242" s="4"/>
      <c r="Y242" s="4"/>
      <c r="Z242" s="4"/>
    </row>
    <row r="243" ht="14.25" customHeight="1">
      <c r="A243" s="68"/>
      <c r="B243" s="69"/>
      <c r="C243" s="47"/>
      <c r="D243" s="47"/>
      <c r="K243" s="4"/>
      <c r="L243" s="4"/>
      <c r="M243" s="4"/>
      <c r="N243" s="4"/>
      <c r="O243" s="4"/>
      <c r="P243" s="4"/>
      <c r="Q243" s="4"/>
      <c r="R243" s="4"/>
      <c r="S243" s="4"/>
      <c r="T243" s="4"/>
      <c r="U243" s="4"/>
      <c r="V243" s="4"/>
      <c r="W243" s="4"/>
      <c r="X243" s="4"/>
      <c r="Y243" s="4"/>
      <c r="Z243" s="4"/>
    </row>
    <row r="244" ht="14.25" customHeight="1">
      <c r="A244" s="57" t="s">
        <v>220</v>
      </c>
      <c r="B244" s="58" t="s">
        <v>93</v>
      </c>
      <c r="C244" s="70">
        <f>COUNTIF(C227:C241,Hoja4!A5)</f>
        <v>3</v>
      </c>
      <c r="D244" s="47"/>
      <c r="K244" s="4"/>
      <c r="L244" s="4"/>
      <c r="M244" s="4"/>
      <c r="N244" s="4"/>
      <c r="O244" s="4"/>
      <c r="P244" s="4"/>
      <c r="Q244" s="4"/>
      <c r="R244" s="4"/>
      <c r="S244" s="4"/>
      <c r="T244" s="4"/>
      <c r="U244" s="4"/>
      <c r="V244" s="4"/>
      <c r="W244" s="4"/>
      <c r="X244" s="4"/>
      <c r="Y244" s="4"/>
      <c r="Z244" s="4"/>
    </row>
    <row r="245" ht="14.25" customHeight="1">
      <c r="A245" s="68"/>
      <c r="B245" s="58" t="s">
        <v>94</v>
      </c>
      <c r="C245" s="70">
        <f>COUNTIF(C227:C241,Hoja4!A6)</f>
        <v>0</v>
      </c>
      <c r="D245" s="47"/>
      <c r="K245" s="4"/>
      <c r="L245" s="4"/>
      <c r="M245" s="4"/>
      <c r="N245" s="4"/>
      <c r="O245" s="4"/>
      <c r="P245" s="4"/>
      <c r="Q245" s="4"/>
      <c r="R245" s="4"/>
      <c r="S245" s="4"/>
      <c r="T245" s="4"/>
      <c r="U245" s="4"/>
      <c r="V245" s="4"/>
      <c r="W245" s="4"/>
      <c r="X245" s="4"/>
      <c r="Y245" s="4"/>
      <c r="Z245" s="4"/>
    </row>
    <row r="246" ht="14.25" customHeight="1">
      <c r="A246" s="68"/>
      <c r="B246" s="58" t="s">
        <v>95</v>
      </c>
      <c r="C246" s="70">
        <f>COUNTIF(C227:C241,Hoja4!A7)</f>
        <v>0</v>
      </c>
      <c r="D246" s="47"/>
      <c r="K246" s="4"/>
      <c r="L246" s="4"/>
      <c r="M246" s="4"/>
      <c r="N246" s="4"/>
      <c r="O246" s="4"/>
      <c r="P246" s="4"/>
      <c r="Q246" s="4"/>
      <c r="R246" s="4"/>
      <c r="S246" s="4"/>
      <c r="T246" s="4"/>
      <c r="U246" s="4"/>
      <c r="V246" s="4"/>
      <c r="W246" s="4"/>
      <c r="X246" s="4"/>
      <c r="Y246" s="4"/>
      <c r="Z246" s="4"/>
    </row>
    <row r="247" ht="14.25" customHeight="1">
      <c r="A247" s="68"/>
      <c r="B247" s="69"/>
      <c r="C247" s="47"/>
      <c r="D247" s="47"/>
      <c r="K247" s="4"/>
      <c r="L247" s="4"/>
      <c r="M247" s="4"/>
      <c r="N247" s="4"/>
      <c r="O247" s="4"/>
      <c r="P247" s="4"/>
      <c r="Q247" s="4"/>
      <c r="R247" s="4"/>
      <c r="S247" s="4"/>
      <c r="T247" s="4"/>
      <c r="U247" s="4"/>
      <c r="V247" s="4"/>
      <c r="W247" s="4"/>
      <c r="X247" s="4"/>
      <c r="Y247" s="4"/>
      <c r="Z247" s="4"/>
    </row>
    <row r="248" ht="18.0" customHeight="1">
      <c r="A248" s="63" t="s">
        <v>221</v>
      </c>
      <c r="B248" s="28"/>
      <c r="C248" s="18" t="s">
        <v>61</v>
      </c>
      <c r="D248" s="47"/>
      <c r="E248" s="46" t="s">
        <v>222</v>
      </c>
      <c r="K248" s="4"/>
      <c r="L248" s="4"/>
      <c r="M248" s="4"/>
      <c r="N248" s="4"/>
      <c r="O248" s="4"/>
      <c r="P248" s="4"/>
      <c r="Q248" s="4"/>
      <c r="R248" s="4"/>
      <c r="S248" s="4"/>
      <c r="T248" s="4"/>
      <c r="U248" s="4"/>
      <c r="V248" s="4"/>
      <c r="W248" s="4"/>
      <c r="X248" s="4"/>
      <c r="Y248" s="4"/>
      <c r="Z248" s="4"/>
    </row>
    <row r="249" ht="18.0" customHeight="1">
      <c r="A249" s="64" t="s">
        <v>223</v>
      </c>
      <c r="B249" s="51" t="str">
        <f>'2.Páginas de la muestra'!C8</f>
        <v>Sinpromi</v>
      </c>
      <c r="C249" s="52" t="s">
        <v>87</v>
      </c>
      <c r="D249" s="47"/>
      <c r="E249" s="4" t="s">
        <v>224</v>
      </c>
      <c r="K249" s="4"/>
      <c r="L249" s="4"/>
      <c r="M249" s="4"/>
      <c r="N249" s="4"/>
      <c r="O249" s="4"/>
      <c r="P249" s="4"/>
      <c r="Q249" s="4"/>
      <c r="R249" s="4"/>
      <c r="S249" s="4"/>
      <c r="T249" s="4"/>
      <c r="U249" s="4"/>
      <c r="V249" s="4"/>
      <c r="W249" s="4"/>
      <c r="X249" s="4"/>
      <c r="Y249" s="4"/>
      <c r="Z249" s="4"/>
    </row>
    <row r="250" ht="14.25" customHeight="1">
      <c r="A250" s="65"/>
      <c r="B250" s="51" t="str">
        <f>'2.Páginas de la muestra'!C9</f>
        <v>Once</v>
      </c>
      <c r="C250" s="52" t="s">
        <v>87</v>
      </c>
      <c r="E250" s="4" t="s">
        <v>225</v>
      </c>
      <c r="K250" s="4"/>
      <c r="L250" s="4"/>
      <c r="M250" s="4"/>
      <c r="N250" s="4"/>
      <c r="O250" s="4"/>
      <c r="P250" s="4"/>
      <c r="Q250" s="4"/>
      <c r="R250" s="4"/>
      <c r="S250" s="4"/>
      <c r="T250" s="4"/>
      <c r="U250" s="4"/>
      <c r="V250" s="4"/>
      <c r="W250" s="4"/>
      <c r="X250" s="4"/>
      <c r="Y250" s="4"/>
      <c r="Z250" s="4"/>
    </row>
    <row r="251" ht="14.25" customHeight="1">
      <c r="A251" s="65"/>
      <c r="B251" s="51" t="str">
        <f>'2.Páginas de la muestra'!C10</f>
        <v>ESIT ULL</v>
      </c>
      <c r="C251" s="52" t="s">
        <v>87</v>
      </c>
      <c r="K251" s="4"/>
      <c r="L251" s="4"/>
      <c r="M251" s="4"/>
      <c r="N251" s="4"/>
      <c r="O251" s="4"/>
      <c r="P251" s="4"/>
      <c r="Q251" s="4"/>
      <c r="R251" s="4"/>
      <c r="S251" s="4"/>
      <c r="T251" s="4"/>
      <c r="U251" s="4"/>
      <c r="V251" s="4"/>
      <c r="W251" s="4"/>
      <c r="X251" s="4"/>
      <c r="Y251" s="4"/>
      <c r="Z251" s="4"/>
    </row>
    <row r="252" ht="14.25" customHeight="1">
      <c r="A252" s="65"/>
      <c r="B252" s="51" t="str">
        <f>'2.Páginas de la muestra'!C11</f>
        <v>Alias4</v>
      </c>
      <c r="C252" s="6"/>
      <c r="K252" s="4"/>
      <c r="L252" s="4"/>
      <c r="M252" s="4"/>
      <c r="N252" s="4"/>
      <c r="O252" s="4"/>
      <c r="P252" s="4"/>
      <c r="Q252" s="4"/>
      <c r="R252" s="4"/>
      <c r="S252" s="4"/>
      <c r="T252" s="4"/>
      <c r="U252" s="4"/>
      <c r="V252" s="4"/>
      <c r="W252" s="4"/>
      <c r="X252" s="4"/>
      <c r="Y252" s="4"/>
      <c r="Z252" s="4"/>
    </row>
    <row r="253" ht="14.25" customHeight="1">
      <c r="A253" s="65"/>
      <c r="B253" s="51" t="str">
        <f>'2.Páginas de la muestra'!C12</f>
        <v>Alias5</v>
      </c>
      <c r="C253" s="6"/>
      <c r="D253" s="47"/>
      <c r="K253" s="4"/>
      <c r="L253" s="4"/>
      <c r="M253" s="4"/>
      <c r="N253" s="4"/>
      <c r="O253" s="4"/>
      <c r="P253" s="4"/>
      <c r="Q253" s="4"/>
      <c r="R253" s="4"/>
      <c r="S253" s="4"/>
      <c r="T253" s="4"/>
      <c r="U253" s="4"/>
      <c r="V253" s="4"/>
      <c r="W253" s="4"/>
      <c r="X253" s="4"/>
      <c r="Y253" s="4"/>
      <c r="Z253" s="4"/>
    </row>
    <row r="254" ht="14.25" customHeight="1">
      <c r="A254" s="65"/>
      <c r="B254" s="51" t="str">
        <f>'2.Páginas de la muestra'!C13</f>
        <v>Alias6</v>
      </c>
      <c r="C254" s="6"/>
      <c r="D254" s="47"/>
      <c r="K254" s="4"/>
      <c r="L254" s="4"/>
      <c r="M254" s="4"/>
      <c r="N254" s="4"/>
      <c r="O254" s="4"/>
      <c r="P254" s="4"/>
      <c r="Q254" s="4"/>
      <c r="R254" s="4"/>
      <c r="S254" s="4"/>
      <c r="T254" s="4"/>
      <c r="U254" s="4"/>
      <c r="V254" s="4"/>
      <c r="W254" s="4"/>
      <c r="X254" s="4"/>
      <c r="Y254" s="4"/>
      <c r="Z254" s="4"/>
    </row>
    <row r="255" ht="14.25" customHeight="1">
      <c r="A255" s="65"/>
      <c r="B255" s="51" t="str">
        <f>'2.Páginas de la muestra'!C14</f>
        <v>Alias7</v>
      </c>
      <c r="C255" s="6"/>
      <c r="D255" s="47"/>
      <c r="K255" s="4"/>
      <c r="L255" s="4"/>
      <c r="M255" s="4"/>
      <c r="N255" s="4"/>
      <c r="O255" s="4"/>
      <c r="P255" s="4"/>
      <c r="Q255" s="4"/>
      <c r="R255" s="4"/>
      <c r="S255" s="4"/>
      <c r="T255" s="4"/>
      <c r="U255" s="4"/>
      <c r="V255" s="4"/>
      <c r="W255" s="4"/>
      <c r="X255" s="4"/>
      <c r="Y255" s="4"/>
      <c r="Z255" s="4"/>
    </row>
    <row r="256" ht="14.25" customHeight="1">
      <c r="A256" s="65"/>
      <c r="B256" s="51" t="str">
        <f>'2.Páginas de la muestra'!C15</f>
        <v>Alias8</v>
      </c>
      <c r="C256" s="6"/>
      <c r="D256" s="47"/>
      <c r="K256" s="4"/>
      <c r="L256" s="4"/>
      <c r="M256" s="4"/>
      <c r="N256" s="4"/>
      <c r="O256" s="4"/>
      <c r="P256" s="4"/>
      <c r="Q256" s="4"/>
      <c r="R256" s="4"/>
      <c r="S256" s="4"/>
      <c r="T256" s="4"/>
      <c r="U256" s="4"/>
      <c r="V256" s="4"/>
      <c r="W256" s="4"/>
      <c r="X256" s="4"/>
      <c r="Y256" s="4"/>
      <c r="Z256" s="4"/>
    </row>
    <row r="257" ht="14.25" customHeight="1">
      <c r="A257" s="65"/>
      <c r="B257" s="51" t="str">
        <f>'2.Páginas de la muestra'!C16</f>
        <v>Alias9</v>
      </c>
      <c r="C257" s="6"/>
      <c r="D257" s="47"/>
      <c r="K257" s="4"/>
      <c r="L257" s="4"/>
      <c r="M257" s="4"/>
      <c r="N257" s="4"/>
      <c r="O257" s="4"/>
      <c r="P257" s="4"/>
      <c r="Q257" s="4"/>
      <c r="R257" s="4"/>
      <c r="S257" s="4"/>
      <c r="T257" s="4"/>
      <c r="U257" s="4"/>
      <c r="V257" s="4"/>
      <c r="W257" s="4"/>
      <c r="X257" s="4"/>
      <c r="Y257" s="4"/>
      <c r="Z257" s="4"/>
    </row>
    <row r="258" ht="14.25" customHeight="1">
      <c r="A258" s="65"/>
      <c r="B258" s="51" t="str">
        <f>'2.Páginas de la muestra'!C17</f>
        <v>Alias10</v>
      </c>
      <c r="C258" s="6"/>
      <c r="D258" s="47"/>
      <c r="K258" s="4"/>
      <c r="L258" s="4"/>
      <c r="M258" s="4"/>
      <c r="N258" s="4"/>
      <c r="O258" s="4"/>
      <c r="P258" s="4"/>
      <c r="Q258" s="4"/>
      <c r="R258" s="4"/>
      <c r="S258" s="4"/>
      <c r="T258" s="4"/>
      <c r="U258" s="4"/>
      <c r="V258" s="4"/>
      <c r="W258" s="4"/>
      <c r="X258" s="4"/>
      <c r="Y258" s="4"/>
      <c r="Z258" s="4"/>
    </row>
    <row r="259" ht="14.25" customHeight="1">
      <c r="A259" s="65"/>
      <c r="B259" s="51" t="str">
        <f>'2.Páginas de la muestra'!C18</f>
        <v>Alias11</v>
      </c>
      <c r="C259" s="6"/>
      <c r="D259" s="47"/>
      <c r="K259" s="4"/>
      <c r="L259" s="4"/>
      <c r="M259" s="4"/>
      <c r="N259" s="4"/>
      <c r="O259" s="4"/>
      <c r="P259" s="4"/>
      <c r="Q259" s="4"/>
      <c r="R259" s="4"/>
      <c r="S259" s="4"/>
      <c r="T259" s="4"/>
      <c r="U259" s="4"/>
      <c r="V259" s="4"/>
      <c r="W259" s="4"/>
      <c r="X259" s="4"/>
      <c r="Y259" s="4"/>
      <c r="Z259" s="4"/>
    </row>
    <row r="260" ht="14.25" customHeight="1">
      <c r="A260" s="65"/>
      <c r="B260" s="51" t="str">
        <f>'2.Páginas de la muestra'!C19</f>
        <v>Alias12</v>
      </c>
      <c r="C260" s="6"/>
      <c r="D260" s="47"/>
      <c r="K260" s="4"/>
      <c r="L260" s="4"/>
      <c r="M260" s="4"/>
      <c r="N260" s="4"/>
      <c r="O260" s="4"/>
      <c r="P260" s="4"/>
      <c r="Q260" s="4"/>
      <c r="R260" s="4"/>
      <c r="S260" s="4"/>
      <c r="T260" s="4"/>
      <c r="U260" s="4"/>
      <c r="V260" s="4"/>
      <c r="W260" s="4"/>
      <c r="X260" s="4"/>
      <c r="Y260" s="4"/>
      <c r="Z260" s="4"/>
    </row>
    <row r="261" ht="14.25" customHeight="1">
      <c r="A261" s="65"/>
      <c r="B261" s="51" t="str">
        <f>'2.Páginas de la muestra'!C20</f>
        <v>Alias13</v>
      </c>
      <c r="C261" s="6"/>
      <c r="D261" s="47"/>
      <c r="K261" s="4"/>
      <c r="L261" s="4"/>
      <c r="M261" s="4"/>
      <c r="N261" s="4"/>
      <c r="O261" s="4"/>
      <c r="P261" s="4"/>
      <c r="Q261" s="4"/>
      <c r="R261" s="4"/>
      <c r="S261" s="4"/>
      <c r="T261" s="4"/>
      <c r="U261" s="4"/>
      <c r="V261" s="4"/>
      <c r="W261" s="4"/>
      <c r="X261" s="4"/>
      <c r="Y261" s="4"/>
      <c r="Z261" s="4"/>
    </row>
    <row r="262" ht="14.25" customHeight="1">
      <c r="A262" s="65"/>
      <c r="B262" s="51" t="str">
        <f>'2.Páginas de la muestra'!C21</f>
        <v>Alias14</v>
      </c>
      <c r="C262" s="6"/>
      <c r="D262" s="47"/>
      <c r="K262" s="4"/>
      <c r="L262" s="4"/>
      <c r="M262" s="4"/>
      <c r="N262" s="4"/>
      <c r="O262" s="4"/>
      <c r="P262" s="4"/>
      <c r="Q262" s="4"/>
      <c r="R262" s="4"/>
      <c r="S262" s="4"/>
      <c r="T262" s="4"/>
      <c r="U262" s="4"/>
      <c r="V262" s="4"/>
      <c r="W262" s="4"/>
      <c r="X262" s="4"/>
      <c r="Y262" s="4"/>
      <c r="Z262" s="4"/>
    </row>
    <row r="263" ht="14.25" customHeight="1">
      <c r="A263" s="67"/>
      <c r="B263" s="51" t="str">
        <f>'2.Páginas de la muestra'!C22</f>
        <v>Alias15</v>
      </c>
      <c r="C263" s="6"/>
      <c r="D263" s="47"/>
      <c r="K263" s="4"/>
      <c r="L263" s="4"/>
      <c r="M263" s="4"/>
      <c r="N263" s="4"/>
      <c r="O263" s="4"/>
      <c r="P263" s="4"/>
      <c r="Q263" s="4"/>
      <c r="R263" s="4"/>
      <c r="S263" s="4"/>
      <c r="T263" s="4"/>
      <c r="U263" s="4"/>
      <c r="V263" s="4"/>
      <c r="W263" s="4"/>
      <c r="X263" s="4"/>
      <c r="Y263" s="4"/>
      <c r="Z263" s="4"/>
    </row>
    <row r="264" ht="14.25" customHeight="1">
      <c r="A264" s="68"/>
      <c r="C264" s="56" t="s">
        <v>74</v>
      </c>
      <c r="D264" s="56" t="str">
        <f>IF(C267&gt;0,Hoja4!A6,IF(C268='2.Páginas de la muestra'!B5,Hoja4!A7,IF(SUM(C266:C268)=0,"",Hoja4!A5)))</f>
        <v>Sí</v>
      </c>
      <c r="K264" s="4"/>
      <c r="L264" s="4"/>
      <c r="M264" s="4"/>
      <c r="N264" s="4"/>
      <c r="O264" s="4"/>
      <c r="P264" s="4"/>
      <c r="Q264" s="4"/>
      <c r="R264" s="4"/>
      <c r="S264" s="4"/>
      <c r="T264" s="4"/>
      <c r="U264" s="4"/>
      <c r="V264" s="4"/>
      <c r="W264" s="4"/>
      <c r="X264" s="4"/>
      <c r="Y264" s="4"/>
      <c r="Z264" s="4"/>
    </row>
    <row r="265" ht="14.25" customHeight="1">
      <c r="A265" s="68"/>
      <c r="B265" s="69"/>
      <c r="C265" s="47"/>
      <c r="D265" s="47"/>
      <c r="K265" s="4"/>
      <c r="L265" s="4"/>
      <c r="M265" s="4"/>
      <c r="N265" s="4"/>
      <c r="O265" s="4"/>
      <c r="P265" s="4"/>
      <c r="Q265" s="4"/>
      <c r="R265" s="4"/>
      <c r="S265" s="4"/>
      <c r="T265" s="4"/>
      <c r="U265" s="4"/>
      <c r="V265" s="4"/>
      <c r="W265" s="4"/>
      <c r="X265" s="4"/>
      <c r="Y265" s="4"/>
      <c r="Z265" s="4"/>
    </row>
    <row r="266" ht="14.25" customHeight="1">
      <c r="A266" s="57" t="s">
        <v>231</v>
      </c>
      <c r="B266" s="58" t="s">
        <v>93</v>
      </c>
      <c r="C266" s="70">
        <f>COUNTIF(C249:C263,Hoja4!A5)</f>
        <v>0</v>
      </c>
      <c r="D266" s="47"/>
      <c r="K266" s="4"/>
      <c r="L266" s="4"/>
      <c r="M266" s="4"/>
      <c r="N266" s="4"/>
      <c r="O266" s="4"/>
      <c r="P266" s="4"/>
      <c r="Q266" s="4"/>
      <c r="R266" s="4"/>
      <c r="S266" s="4"/>
      <c r="T266" s="4"/>
      <c r="U266" s="4"/>
      <c r="V266" s="4"/>
      <c r="W266" s="4"/>
      <c r="X266" s="4"/>
      <c r="Y266" s="4"/>
      <c r="Z266" s="4"/>
    </row>
    <row r="267" ht="14.25" customHeight="1">
      <c r="A267" s="68"/>
      <c r="B267" s="58" t="s">
        <v>94</v>
      </c>
      <c r="C267" s="70">
        <f>COUNTIF(C249:C263,Hoja4!A6)</f>
        <v>0</v>
      </c>
      <c r="D267" s="47"/>
      <c r="K267" s="4"/>
      <c r="L267" s="4"/>
      <c r="M267" s="4"/>
      <c r="N267" s="4"/>
      <c r="O267" s="4"/>
      <c r="P267" s="4"/>
      <c r="Q267" s="4"/>
      <c r="R267" s="4"/>
      <c r="S267" s="4"/>
      <c r="T267" s="4"/>
      <c r="U267" s="4"/>
      <c r="V267" s="4"/>
      <c r="W267" s="4"/>
      <c r="X267" s="4"/>
      <c r="Y267" s="4"/>
      <c r="Z267" s="4"/>
    </row>
    <row r="268" ht="14.25" customHeight="1">
      <c r="A268" s="68"/>
      <c r="B268" s="58" t="s">
        <v>95</v>
      </c>
      <c r="C268" s="70">
        <f>COUNTIF(C249:C263,Hoja4!A7)</f>
        <v>3</v>
      </c>
      <c r="D268" s="47"/>
      <c r="K268" s="4"/>
      <c r="L268" s="4"/>
      <c r="M268" s="4"/>
      <c r="N268" s="4"/>
      <c r="O268" s="4"/>
      <c r="P268" s="4"/>
      <c r="Q268" s="4"/>
      <c r="R268" s="4"/>
      <c r="S268" s="4"/>
      <c r="T268" s="4"/>
      <c r="U268" s="4"/>
      <c r="V268" s="4"/>
      <c r="W268" s="4"/>
      <c r="X268" s="4"/>
      <c r="Y268" s="4"/>
      <c r="Z268" s="4"/>
    </row>
    <row r="269" ht="14.25" customHeight="1">
      <c r="A269" s="68"/>
      <c r="B269" s="69"/>
      <c r="C269" s="47"/>
      <c r="D269" s="47"/>
      <c r="K269" s="4"/>
      <c r="L269" s="4"/>
      <c r="M269" s="4"/>
      <c r="N269" s="4"/>
      <c r="O269" s="4"/>
      <c r="P269" s="4"/>
      <c r="Q269" s="4"/>
      <c r="R269" s="4"/>
      <c r="S269" s="4"/>
      <c r="T269" s="4"/>
      <c r="U269" s="4"/>
      <c r="V269" s="4"/>
      <c r="W269" s="4"/>
      <c r="X269" s="4"/>
      <c r="Y269" s="4"/>
      <c r="Z269" s="4"/>
    </row>
    <row r="270" ht="18.0" customHeight="1">
      <c r="A270" s="63" t="s">
        <v>232</v>
      </c>
      <c r="B270" s="28"/>
      <c r="C270" s="18" t="s">
        <v>61</v>
      </c>
      <c r="D270" s="47"/>
      <c r="E270" s="46" t="s">
        <v>233</v>
      </c>
      <c r="K270" s="4"/>
      <c r="L270" s="4"/>
      <c r="M270" s="4"/>
      <c r="N270" s="4"/>
      <c r="O270" s="4"/>
      <c r="P270" s="4"/>
      <c r="Q270" s="4"/>
      <c r="R270" s="4"/>
      <c r="S270" s="4"/>
      <c r="T270" s="4"/>
      <c r="U270" s="4"/>
      <c r="V270" s="4"/>
      <c r="W270" s="4"/>
      <c r="X270" s="4"/>
      <c r="Y270" s="4"/>
      <c r="Z270" s="4"/>
    </row>
    <row r="271" ht="18.0" customHeight="1">
      <c r="A271" s="64" t="s">
        <v>234</v>
      </c>
      <c r="B271" s="51" t="str">
        <f>'2.Páginas de la muestra'!C8</f>
        <v>Sinpromi</v>
      </c>
      <c r="C271" s="52" t="s">
        <v>87</v>
      </c>
      <c r="D271" s="47"/>
      <c r="E271" s="4" t="s">
        <v>235</v>
      </c>
      <c r="K271" s="4"/>
      <c r="L271" s="4"/>
      <c r="M271" s="4"/>
      <c r="N271" s="4"/>
      <c r="O271" s="4"/>
      <c r="P271" s="4"/>
      <c r="Q271" s="4"/>
      <c r="R271" s="4"/>
      <c r="S271" s="4"/>
      <c r="T271" s="4"/>
      <c r="U271" s="4"/>
      <c r="V271" s="4"/>
      <c r="W271" s="4"/>
      <c r="X271" s="4"/>
      <c r="Y271" s="4"/>
      <c r="Z271" s="4"/>
    </row>
    <row r="272" ht="14.25" customHeight="1">
      <c r="A272" s="65"/>
      <c r="B272" s="51" t="str">
        <f>'2.Páginas de la muestra'!C9</f>
        <v>Once</v>
      </c>
      <c r="C272" s="52" t="s">
        <v>87</v>
      </c>
      <c r="E272" s="4" t="s">
        <v>236</v>
      </c>
      <c r="K272" s="4"/>
      <c r="L272" s="4"/>
      <c r="M272" s="4"/>
      <c r="N272" s="4"/>
      <c r="O272" s="4"/>
      <c r="P272" s="4"/>
      <c r="Q272" s="4"/>
      <c r="R272" s="4"/>
      <c r="S272" s="4"/>
      <c r="T272" s="4"/>
      <c r="U272" s="4"/>
      <c r="V272" s="4"/>
      <c r="W272" s="4"/>
      <c r="X272" s="4"/>
      <c r="Y272" s="4"/>
      <c r="Z272" s="4"/>
    </row>
    <row r="273" ht="14.25" customHeight="1">
      <c r="A273" s="65"/>
      <c r="B273" s="51" t="str">
        <f>'2.Páginas de la muestra'!C10</f>
        <v>ESIT ULL</v>
      </c>
      <c r="C273" s="52" t="s">
        <v>87</v>
      </c>
      <c r="K273" s="4"/>
      <c r="L273" s="4"/>
      <c r="M273" s="4"/>
      <c r="N273" s="4"/>
      <c r="O273" s="4"/>
      <c r="P273" s="4"/>
      <c r="Q273" s="4"/>
      <c r="R273" s="4"/>
      <c r="S273" s="4"/>
      <c r="T273" s="4"/>
      <c r="U273" s="4"/>
      <c r="V273" s="4"/>
      <c r="W273" s="4"/>
      <c r="X273" s="4"/>
      <c r="Y273" s="4"/>
      <c r="Z273" s="4"/>
    </row>
    <row r="274" ht="14.25" customHeight="1">
      <c r="A274" s="65"/>
      <c r="B274" s="51" t="str">
        <f>'2.Páginas de la muestra'!C11</f>
        <v>Alias4</v>
      </c>
      <c r="C274" s="6"/>
      <c r="K274" s="4"/>
      <c r="L274" s="4"/>
      <c r="M274" s="4"/>
      <c r="N274" s="4"/>
      <c r="O274" s="4"/>
      <c r="P274" s="4"/>
      <c r="Q274" s="4"/>
      <c r="R274" s="4"/>
      <c r="S274" s="4"/>
      <c r="T274" s="4"/>
      <c r="U274" s="4"/>
      <c r="V274" s="4"/>
      <c r="W274" s="4"/>
      <c r="X274" s="4"/>
      <c r="Y274" s="4"/>
      <c r="Z274" s="4"/>
    </row>
    <row r="275" ht="14.25" customHeight="1">
      <c r="A275" s="65"/>
      <c r="B275" s="51" t="str">
        <f>'2.Páginas de la muestra'!C12</f>
        <v>Alias5</v>
      </c>
      <c r="C275" s="6"/>
      <c r="D275" s="47"/>
      <c r="K275" s="4"/>
      <c r="L275" s="4"/>
      <c r="M275" s="4"/>
      <c r="N275" s="4"/>
      <c r="O275" s="4"/>
      <c r="P275" s="4"/>
      <c r="Q275" s="4"/>
      <c r="R275" s="4"/>
      <c r="S275" s="4"/>
      <c r="T275" s="4"/>
      <c r="U275" s="4"/>
      <c r="V275" s="4"/>
      <c r="W275" s="4"/>
      <c r="X275" s="4"/>
      <c r="Y275" s="4"/>
      <c r="Z275" s="4"/>
    </row>
    <row r="276" ht="14.25" customHeight="1">
      <c r="A276" s="65"/>
      <c r="B276" s="51" t="str">
        <f>'2.Páginas de la muestra'!C13</f>
        <v>Alias6</v>
      </c>
      <c r="C276" s="6"/>
      <c r="D276" s="47"/>
      <c r="K276" s="4"/>
      <c r="L276" s="4"/>
      <c r="M276" s="4"/>
      <c r="N276" s="4"/>
      <c r="O276" s="4"/>
      <c r="P276" s="4"/>
      <c r="Q276" s="4"/>
      <c r="R276" s="4"/>
      <c r="S276" s="4"/>
      <c r="T276" s="4"/>
      <c r="U276" s="4"/>
      <c r="V276" s="4"/>
      <c r="W276" s="4"/>
      <c r="X276" s="4"/>
      <c r="Y276" s="4"/>
      <c r="Z276" s="4"/>
    </row>
    <row r="277" ht="14.25" customHeight="1">
      <c r="A277" s="65"/>
      <c r="B277" s="51" t="str">
        <f>'2.Páginas de la muestra'!C14</f>
        <v>Alias7</v>
      </c>
      <c r="C277" s="6"/>
      <c r="D277" s="47"/>
      <c r="K277" s="4"/>
      <c r="L277" s="4"/>
      <c r="M277" s="4"/>
      <c r="N277" s="4"/>
      <c r="O277" s="4"/>
      <c r="P277" s="4"/>
      <c r="Q277" s="4"/>
      <c r="R277" s="4"/>
      <c r="S277" s="4"/>
      <c r="T277" s="4"/>
      <c r="U277" s="4"/>
      <c r="V277" s="4"/>
      <c r="W277" s="4"/>
      <c r="X277" s="4"/>
      <c r="Y277" s="4"/>
      <c r="Z277" s="4"/>
    </row>
    <row r="278" ht="14.25" customHeight="1">
      <c r="A278" s="65"/>
      <c r="B278" s="51" t="str">
        <f>'2.Páginas de la muestra'!C15</f>
        <v>Alias8</v>
      </c>
      <c r="C278" s="6"/>
      <c r="D278" s="47"/>
      <c r="K278" s="4"/>
      <c r="L278" s="4"/>
      <c r="M278" s="4"/>
      <c r="N278" s="4"/>
      <c r="O278" s="4"/>
      <c r="P278" s="4"/>
      <c r="Q278" s="4"/>
      <c r="R278" s="4"/>
      <c r="S278" s="4"/>
      <c r="T278" s="4"/>
      <c r="U278" s="4"/>
      <c r="V278" s="4"/>
      <c r="W278" s="4"/>
      <c r="X278" s="4"/>
      <c r="Y278" s="4"/>
      <c r="Z278" s="4"/>
    </row>
    <row r="279" ht="14.25" customHeight="1">
      <c r="A279" s="65"/>
      <c r="B279" s="51" t="str">
        <f>'2.Páginas de la muestra'!C16</f>
        <v>Alias9</v>
      </c>
      <c r="C279" s="6"/>
      <c r="D279" s="47"/>
      <c r="K279" s="4"/>
      <c r="L279" s="4"/>
      <c r="M279" s="4"/>
      <c r="N279" s="4"/>
      <c r="O279" s="4"/>
      <c r="P279" s="4"/>
      <c r="Q279" s="4"/>
      <c r="R279" s="4"/>
      <c r="S279" s="4"/>
      <c r="T279" s="4"/>
      <c r="U279" s="4"/>
      <c r="V279" s="4"/>
      <c r="W279" s="4"/>
      <c r="X279" s="4"/>
      <c r="Y279" s="4"/>
      <c r="Z279" s="4"/>
    </row>
    <row r="280" ht="14.25" customHeight="1">
      <c r="A280" s="65"/>
      <c r="B280" s="51" t="str">
        <f>'2.Páginas de la muestra'!C17</f>
        <v>Alias10</v>
      </c>
      <c r="C280" s="6"/>
      <c r="D280" s="47"/>
      <c r="K280" s="4"/>
      <c r="L280" s="4"/>
      <c r="M280" s="4"/>
      <c r="N280" s="4"/>
      <c r="O280" s="4"/>
      <c r="P280" s="4"/>
      <c r="Q280" s="4"/>
      <c r="R280" s="4"/>
      <c r="S280" s="4"/>
      <c r="T280" s="4"/>
      <c r="U280" s="4"/>
      <c r="V280" s="4"/>
      <c r="W280" s="4"/>
      <c r="X280" s="4"/>
      <c r="Y280" s="4"/>
      <c r="Z280" s="4"/>
    </row>
    <row r="281" ht="14.25" customHeight="1">
      <c r="A281" s="65"/>
      <c r="B281" s="51" t="str">
        <f>'2.Páginas de la muestra'!C18</f>
        <v>Alias11</v>
      </c>
      <c r="C281" s="6"/>
      <c r="D281" s="47"/>
      <c r="K281" s="4"/>
      <c r="L281" s="4"/>
      <c r="M281" s="4"/>
      <c r="N281" s="4"/>
      <c r="O281" s="4"/>
      <c r="P281" s="4"/>
      <c r="Q281" s="4"/>
      <c r="R281" s="4"/>
      <c r="S281" s="4"/>
      <c r="T281" s="4"/>
      <c r="U281" s="4"/>
      <c r="V281" s="4"/>
      <c r="W281" s="4"/>
      <c r="X281" s="4"/>
      <c r="Y281" s="4"/>
      <c r="Z281" s="4"/>
    </row>
    <row r="282" ht="14.25" customHeight="1">
      <c r="A282" s="65"/>
      <c r="B282" s="51" t="str">
        <f>'2.Páginas de la muestra'!C19</f>
        <v>Alias12</v>
      </c>
      <c r="C282" s="6"/>
      <c r="D282" s="47"/>
      <c r="K282" s="4"/>
      <c r="L282" s="4"/>
      <c r="M282" s="4"/>
      <c r="N282" s="4"/>
      <c r="O282" s="4"/>
      <c r="P282" s="4"/>
      <c r="Q282" s="4"/>
      <c r="R282" s="4"/>
      <c r="S282" s="4"/>
      <c r="T282" s="4"/>
      <c r="U282" s="4"/>
      <c r="V282" s="4"/>
      <c r="W282" s="4"/>
      <c r="X282" s="4"/>
      <c r="Y282" s="4"/>
      <c r="Z282" s="4"/>
    </row>
    <row r="283" ht="14.25" customHeight="1">
      <c r="A283" s="65"/>
      <c r="B283" s="51" t="str">
        <f>'2.Páginas de la muestra'!C20</f>
        <v>Alias13</v>
      </c>
      <c r="C283" s="6"/>
      <c r="D283" s="47"/>
      <c r="K283" s="4"/>
      <c r="L283" s="4"/>
      <c r="M283" s="4"/>
      <c r="N283" s="4"/>
      <c r="O283" s="4"/>
      <c r="P283" s="4"/>
      <c r="Q283" s="4"/>
      <c r="R283" s="4"/>
      <c r="S283" s="4"/>
      <c r="T283" s="4"/>
      <c r="U283" s="4"/>
      <c r="V283" s="4"/>
      <c r="W283" s="4"/>
      <c r="X283" s="4"/>
      <c r="Y283" s="4"/>
      <c r="Z283" s="4"/>
    </row>
    <row r="284" ht="14.25" customHeight="1">
      <c r="A284" s="65"/>
      <c r="B284" s="51" t="str">
        <f>'2.Páginas de la muestra'!C21</f>
        <v>Alias14</v>
      </c>
      <c r="C284" s="6"/>
      <c r="D284" s="47"/>
      <c r="K284" s="4"/>
      <c r="L284" s="4"/>
      <c r="M284" s="4"/>
      <c r="N284" s="4"/>
      <c r="O284" s="4"/>
      <c r="P284" s="4"/>
      <c r="Q284" s="4"/>
      <c r="R284" s="4"/>
      <c r="S284" s="4"/>
      <c r="T284" s="4"/>
      <c r="U284" s="4"/>
      <c r="V284" s="4"/>
      <c r="W284" s="4"/>
      <c r="X284" s="4"/>
      <c r="Y284" s="4"/>
      <c r="Z284" s="4"/>
    </row>
    <row r="285" ht="14.25" customHeight="1">
      <c r="A285" s="67"/>
      <c r="B285" s="51" t="str">
        <f>'2.Páginas de la muestra'!C22</f>
        <v>Alias15</v>
      </c>
      <c r="C285" s="6"/>
      <c r="D285" s="47"/>
      <c r="K285" s="4"/>
      <c r="L285" s="4"/>
      <c r="M285" s="4"/>
      <c r="N285" s="4"/>
      <c r="O285" s="4"/>
      <c r="P285" s="4"/>
      <c r="Q285" s="4"/>
      <c r="R285" s="4"/>
      <c r="S285" s="4"/>
      <c r="T285" s="4"/>
      <c r="U285" s="4"/>
      <c r="V285" s="4"/>
      <c r="W285" s="4"/>
      <c r="X285" s="4"/>
      <c r="Y285" s="4"/>
      <c r="Z285" s="4"/>
    </row>
    <row r="286" ht="14.25" customHeight="1">
      <c r="A286" s="68"/>
      <c r="C286" s="56" t="s">
        <v>74</v>
      </c>
      <c r="D286" s="56" t="str">
        <f>IF(C289&gt;0,Hoja4!A6,IF(C290='2.Páginas de la muestra'!B5,Hoja4!A7,IF(SUM(C288:C290)=0,"",Hoja4!A5)))</f>
        <v>Sí</v>
      </c>
      <c r="K286" s="4"/>
      <c r="L286" s="4"/>
      <c r="M286" s="4"/>
      <c r="N286" s="4"/>
      <c r="O286" s="4"/>
      <c r="P286" s="4"/>
      <c r="Q286" s="4"/>
      <c r="R286" s="4"/>
      <c r="S286" s="4"/>
      <c r="T286" s="4"/>
      <c r="U286" s="4"/>
      <c r="V286" s="4"/>
      <c r="W286" s="4"/>
      <c r="X286" s="4"/>
      <c r="Y286" s="4"/>
      <c r="Z286" s="4"/>
    </row>
    <row r="287" ht="14.25" customHeight="1">
      <c r="A287" s="68"/>
      <c r="B287" s="69"/>
      <c r="C287" s="47"/>
      <c r="D287" s="47"/>
      <c r="K287" s="4"/>
      <c r="L287" s="4"/>
      <c r="M287" s="4"/>
      <c r="N287" s="4"/>
      <c r="O287" s="4"/>
      <c r="P287" s="4"/>
      <c r="Q287" s="4"/>
      <c r="R287" s="4"/>
      <c r="S287" s="4"/>
      <c r="T287" s="4"/>
      <c r="U287" s="4"/>
      <c r="V287" s="4"/>
      <c r="W287" s="4"/>
      <c r="X287" s="4"/>
      <c r="Y287" s="4"/>
      <c r="Z287" s="4"/>
    </row>
    <row r="288" ht="14.25" customHeight="1">
      <c r="A288" s="57" t="s">
        <v>239</v>
      </c>
      <c r="B288" s="58" t="s">
        <v>93</v>
      </c>
      <c r="C288" s="70">
        <f>COUNTIF(C271:C285,Hoja4!A5)</f>
        <v>0</v>
      </c>
      <c r="D288" s="47"/>
      <c r="K288" s="4"/>
      <c r="L288" s="4"/>
      <c r="M288" s="4"/>
      <c r="N288" s="4"/>
      <c r="O288" s="4"/>
      <c r="P288" s="4"/>
      <c r="Q288" s="4"/>
      <c r="R288" s="4"/>
      <c r="S288" s="4"/>
      <c r="T288" s="4"/>
      <c r="U288" s="4"/>
      <c r="V288" s="4"/>
      <c r="W288" s="4"/>
      <c r="X288" s="4"/>
      <c r="Y288" s="4"/>
      <c r="Z288" s="4"/>
    </row>
    <row r="289" ht="14.25" customHeight="1">
      <c r="A289" s="68"/>
      <c r="B289" s="58" t="s">
        <v>94</v>
      </c>
      <c r="C289" s="70">
        <f>COUNTIF(C271:C285,Hoja4!A6)</f>
        <v>0</v>
      </c>
      <c r="D289" s="47"/>
      <c r="K289" s="4"/>
      <c r="L289" s="4"/>
      <c r="M289" s="4"/>
      <c r="N289" s="4"/>
      <c r="O289" s="4"/>
      <c r="P289" s="4"/>
      <c r="Q289" s="4"/>
      <c r="R289" s="4"/>
      <c r="S289" s="4"/>
      <c r="T289" s="4"/>
      <c r="U289" s="4"/>
      <c r="V289" s="4"/>
      <c r="W289" s="4"/>
      <c r="X289" s="4"/>
      <c r="Y289" s="4"/>
      <c r="Z289" s="4"/>
    </row>
    <row r="290" ht="14.25" customHeight="1">
      <c r="A290" s="68"/>
      <c r="B290" s="58" t="s">
        <v>95</v>
      </c>
      <c r="C290" s="70">
        <f>COUNTIF(C271:C285,Hoja4!A7)</f>
        <v>3</v>
      </c>
      <c r="D290" s="47"/>
      <c r="K290" s="4"/>
      <c r="L290" s="4"/>
      <c r="M290" s="4"/>
      <c r="N290" s="4"/>
      <c r="O290" s="4"/>
      <c r="P290" s="4"/>
      <c r="Q290" s="4"/>
      <c r="R290" s="4"/>
      <c r="S290" s="4"/>
      <c r="T290" s="4"/>
      <c r="U290" s="4"/>
      <c r="V290" s="4"/>
      <c r="W290" s="4"/>
      <c r="X290" s="4"/>
      <c r="Y290" s="4"/>
      <c r="Z290" s="4"/>
    </row>
    <row r="291" ht="14.25" customHeight="1">
      <c r="A291" s="68"/>
      <c r="B291" s="69"/>
      <c r="C291" s="47"/>
      <c r="D291" s="47"/>
      <c r="K291" s="4"/>
      <c r="L291" s="4"/>
      <c r="M291" s="4"/>
      <c r="N291" s="4"/>
      <c r="O291" s="4"/>
      <c r="P291" s="4"/>
      <c r="Q291" s="4"/>
      <c r="R291" s="4"/>
      <c r="S291" s="4"/>
      <c r="T291" s="4"/>
      <c r="U291" s="4"/>
      <c r="V291" s="4"/>
      <c r="W291" s="4"/>
      <c r="X291" s="4"/>
      <c r="Y291" s="4"/>
      <c r="Z291" s="4"/>
    </row>
    <row r="292" ht="18.0" customHeight="1">
      <c r="A292" s="63" t="s">
        <v>242</v>
      </c>
      <c r="B292" s="28"/>
      <c r="C292" s="18" t="s">
        <v>61</v>
      </c>
      <c r="D292" s="47"/>
      <c r="E292" s="46" t="s">
        <v>243</v>
      </c>
      <c r="K292" s="4"/>
      <c r="L292" s="4"/>
      <c r="M292" s="4"/>
      <c r="N292" s="4"/>
      <c r="O292" s="4"/>
      <c r="P292" s="4"/>
      <c r="Q292" s="4"/>
      <c r="R292" s="4"/>
      <c r="S292" s="4"/>
      <c r="T292" s="4"/>
      <c r="U292" s="4"/>
      <c r="V292" s="4"/>
      <c r="W292" s="4"/>
      <c r="X292" s="4"/>
      <c r="Y292" s="4"/>
      <c r="Z292" s="4"/>
    </row>
    <row r="293" ht="18.0" customHeight="1">
      <c r="A293" s="64" t="s">
        <v>244</v>
      </c>
      <c r="B293" s="51" t="str">
        <f>'2.Páginas de la muestra'!C8</f>
        <v>Sinpromi</v>
      </c>
      <c r="C293" s="52" t="s">
        <v>87</v>
      </c>
      <c r="D293" s="47"/>
      <c r="E293" s="4" t="s">
        <v>246</v>
      </c>
      <c r="K293" s="4"/>
      <c r="L293" s="4"/>
      <c r="M293" s="4"/>
      <c r="N293" s="4"/>
      <c r="O293" s="4"/>
      <c r="P293" s="4"/>
      <c r="Q293" s="4"/>
      <c r="R293" s="4"/>
      <c r="S293" s="4"/>
      <c r="T293" s="4"/>
      <c r="U293" s="4"/>
      <c r="V293" s="4"/>
      <c r="W293" s="4"/>
      <c r="X293" s="4"/>
      <c r="Y293" s="4"/>
      <c r="Z293" s="4"/>
    </row>
    <row r="294" ht="14.25" customHeight="1">
      <c r="A294" s="65"/>
      <c r="B294" s="51" t="str">
        <f>'2.Páginas de la muestra'!C9</f>
        <v>Once</v>
      </c>
      <c r="C294" s="52" t="s">
        <v>87</v>
      </c>
      <c r="E294" s="4" t="s">
        <v>247</v>
      </c>
      <c r="K294" s="4"/>
      <c r="L294" s="4"/>
      <c r="M294" s="4"/>
      <c r="N294" s="4"/>
      <c r="O294" s="4"/>
      <c r="P294" s="4"/>
      <c r="Q294" s="4"/>
      <c r="R294" s="4"/>
      <c r="S294" s="4"/>
      <c r="T294" s="4"/>
      <c r="U294" s="4"/>
      <c r="V294" s="4"/>
      <c r="W294" s="4"/>
      <c r="X294" s="4"/>
      <c r="Y294" s="4"/>
      <c r="Z294" s="4"/>
    </row>
    <row r="295" ht="14.25" customHeight="1">
      <c r="A295" s="65"/>
      <c r="B295" s="51" t="str">
        <f>'2.Páginas de la muestra'!C10</f>
        <v>ESIT ULL</v>
      </c>
      <c r="C295" s="52" t="s">
        <v>87</v>
      </c>
      <c r="K295" s="4"/>
      <c r="L295" s="4"/>
      <c r="M295" s="4"/>
      <c r="N295" s="4"/>
      <c r="O295" s="4"/>
      <c r="P295" s="4"/>
      <c r="Q295" s="4"/>
      <c r="R295" s="4"/>
      <c r="S295" s="4"/>
      <c r="T295" s="4"/>
      <c r="U295" s="4"/>
      <c r="V295" s="4"/>
      <c r="W295" s="4"/>
      <c r="X295" s="4"/>
      <c r="Y295" s="4"/>
      <c r="Z295" s="4"/>
    </row>
    <row r="296" ht="14.25" customHeight="1">
      <c r="A296" s="65"/>
      <c r="B296" s="51" t="str">
        <f>'2.Páginas de la muestra'!C11</f>
        <v>Alias4</v>
      </c>
      <c r="C296" s="6"/>
      <c r="K296" s="4"/>
      <c r="L296" s="4"/>
      <c r="M296" s="4"/>
      <c r="N296" s="4"/>
      <c r="O296" s="4"/>
      <c r="P296" s="4"/>
      <c r="Q296" s="4"/>
      <c r="R296" s="4"/>
      <c r="S296" s="4"/>
      <c r="T296" s="4"/>
      <c r="U296" s="4"/>
      <c r="V296" s="4"/>
      <c r="W296" s="4"/>
      <c r="X296" s="4"/>
      <c r="Y296" s="4"/>
      <c r="Z296" s="4"/>
    </row>
    <row r="297" ht="14.25" customHeight="1">
      <c r="A297" s="65"/>
      <c r="B297" s="51" t="str">
        <f>'2.Páginas de la muestra'!C12</f>
        <v>Alias5</v>
      </c>
      <c r="C297" s="6"/>
      <c r="D297" s="47"/>
      <c r="K297" s="4"/>
      <c r="L297" s="4"/>
      <c r="M297" s="4"/>
      <c r="N297" s="4"/>
      <c r="O297" s="4"/>
      <c r="P297" s="4"/>
      <c r="Q297" s="4"/>
      <c r="R297" s="4"/>
      <c r="S297" s="4"/>
      <c r="T297" s="4"/>
      <c r="U297" s="4"/>
      <c r="V297" s="4"/>
      <c r="W297" s="4"/>
      <c r="X297" s="4"/>
      <c r="Y297" s="4"/>
      <c r="Z297" s="4"/>
    </row>
    <row r="298" ht="14.25" customHeight="1">
      <c r="A298" s="65"/>
      <c r="B298" s="51" t="str">
        <f>'2.Páginas de la muestra'!C13</f>
        <v>Alias6</v>
      </c>
      <c r="C298" s="6"/>
      <c r="D298" s="47"/>
      <c r="K298" s="4"/>
      <c r="L298" s="4"/>
      <c r="M298" s="4"/>
      <c r="N298" s="4"/>
      <c r="O298" s="4"/>
      <c r="P298" s="4"/>
      <c r="Q298" s="4"/>
      <c r="R298" s="4"/>
      <c r="S298" s="4"/>
      <c r="T298" s="4"/>
      <c r="U298" s="4"/>
      <c r="V298" s="4"/>
      <c r="W298" s="4"/>
      <c r="X298" s="4"/>
      <c r="Y298" s="4"/>
      <c r="Z298" s="4"/>
    </row>
    <row r="299" ht="14.25" customHeight="1">
      <c r="A299" s="65"/>
      <c r="B299" s="51" t="str">
        <f>'2.Páginas de la muestra'!C14</f>
        <v>Alias7</v>
      </c>
      <c r="C299" s="6"/>
      <c r="D299" s="47"/>
      <c r="K299" s="4"/>
      <c r="L299" s="4"/>
      <c r="M299" s="4"/>
      <c r="N299" s="4"/>
      <c r="O299" s="4"/>
      <c r="P299" s="4"/>
      <c r="Q299" s="4"/>
      <c r="R299" s="4"/>
      <c r="S299" s="4"/>
      <c r="T299" s="4"/>
      <c r="U299" s="4"/>
      <c r="V299" s="4"/>
      <c r="W299" s="4"/>
      <c r="X299" s="4"/>
      <c r="Y299" s="4"/>
      <c r="Z299" s="4"/>
    </row>
    <row r="300" ht="14.25" customHeight="1">
      <c r="A300" s="65"/>
      <c r="B300" s="51" t="str">
        <f>'2.Páginas de la muestra'!C15</f>
        <v>Alias8</v>
      </c>
      <c r="C300" s="6"/>
      <c r="D300" s="47"/>
      <c r="K300" s="4"/>
      <c r="L300" s="4"/>
      <c r="M300" s="4"/>
      <c r="N300" s="4"/>
      <c r="O300" s="4"/>
      <c r="P300" s="4"/>
      <c r="Q300" s="4"/>
      <c r="R300" s="4"/>
      <c r="S300" s="4"/>
      <c r="T300" s="4"/>
      <c r="U300" s="4"/>
      <c r="V300" s="4"/>
      <c r="W300" s="4"/>
      <c r="X300" s="4"/>
      <c r="Y300" s="4"/>
      <c r="Z300" s="4"/>
    </row>
    <row r="301" ht="14.25" customHeight="1">
      <c r="A301" s="65"/>
      <c r="B301" s="51" t="str">
        <f>'2.Páginas de la muestra'!C16</f>
        <v>Alias9</v>
      </c>
      <c r="C301" s="6"/>
      <c r="D301" s="47"/>
      <c r="K301" s="4"/>
      <c r="L301" s="4"/>
      <c r="M301" s="4"/>
      <c r="N301" s="4"/>
      <c r="O301" s="4"/>
      <c r="P301" s="4"/>
      <c r="Q301" s="4"/>
      <c r="R301" s="4"/>
      <c r="S301" s="4"/>
      <c r="T301" s="4"/>
      <c r="U301" s="4"/>
      <c r="V301" s="4"/>
      <c r="W301" s="4"/>
      <c r="X301" s="4"/>
      <c r="Y301" s="4"/>
      <c r="Z301" s="4"/>
    </row>
    <row r="302" ht="14.25" customHeight="1">
      <c r="A302" s="65"/>
      <c r="B302" s="51" t="str">
        <f>'2.Páginas de la muestra'!C17</f>
        <v>Alias10</v>
      </c>
      <c r="C302" s="6"/>
      <c r="D302" s="47"/>
      <c r="K302" s="4"/>
      <c r="L302" s="4"/>
      <c r="M302" s="4"/>
      <c r="N302" s="4"/>
      <c r="O302" s="4"/>
      <c r="P302" s="4"/>
      <c r="Q302" s="4"/>
      <c r="R302" s="4"/>
      <c r="S302" s="4"/>
      <c r="T302" s="4"/>
      <c r="U302" s="4"/>
      <c r="V302" s="4"/>
      <c r="W302" s="4"/>
      <c r="X302" s="4"/>
      <c r="Y302" s="4"/>
      <c r="Z302" s="4"/>
    </row>
    <row r="303" ht="14.25" customHeight="1">
      <c r="A303" s="65"/>
      <c r="B303" s="51" t="str">
        <f>'2.Páginas de la muestra'!C18</f>
        <v>Alias11</v>
      </c>
      <c r="C303" s="6"/>
      <c r="D303" s="47"/>
      <c r="K303" s="4"/>
      <c r="L303" s="4"/>
      <c r="M303" s="4"/>
      <c r="N303" s="4"/>
      <c r="O303" s="4"/>
      <c r="P303" s="4"/>
      <c r="Q303" s="4"/>
      <c r="R303" s="4"/>
      <c r="S303" s="4"/>
      <c r="T303" s="4"/>
      <c r="U303" s="4"/>
      <c r="V303" s="4"/>
      <c r="W303" s="4"/>
      <c r="X303" s="4"/>
      <c r="Y303" s="4"/>
      <c r="Z303" s="4"/>
    </row>
    <row r="304" ht="14.25" customHeight="1">
      <c r="A304" s="65"/>
      <c r="B304" s="51" t="str">
        <f>'2.Páginas de la muestra'!C19</f>
        <v>Alias12</v>
      </c>
      <c r="C304" s="6"/>
      <c r="D304" s="47"/>
      <c r="K304" s="4"/>
      <c r="L304" s="4"/>
      <c r="M304" s="4"/>
      <c r="N304" s="4"/>
      <c r="O304" s="4"/>
      <c r="P304" s="4"/>
      <c r="Q304" s="4"/>
      <c r="R304" s="4"/>
      <c r="S304" s="4"/>
      <c r="T304" s="4"/>
      <c r="U304" s="4"/>
      <c r="V304" s="4"/>
      <c r="W304" s="4"/>
      <c r="X304" s="4"/>
      <c r="Y304" s="4"/>
      <c r="Z304" s="4"/>
    </row>
    <row r="305" ht="14.25" customHeight="1">
      <c r="A305" s="65"/>
      <c r="B305" s="51" t="str">
        <f>'2.Páginas de la muestra'!C20</f>
        <v>Alias13</v>
      </c>
      <c r="C305" s="6"/>
      <c r="D305" s="47"/>
      <c r="K305" s="4"/>
      <c r="L305" s="4"/>
      <c r="M305" s="4"/>
      <c r="N305" s="4"/>
      <c r="O305" s="4"/>
      <c r="P305" s="4"/>
      <c r="Q305" s="4"/>
      <c r="R305" s="4"/>
      <c r="S305" s="4"/>
      <c r="T305" s="4"/>
      <c r="U305" s="4"/>
      <c r="V305" s="4"/>
      <c r="W305" s="4"/>
      <c r="X305" s="4"/>
      <c r="Y305" s="4"/>
      <c r="Z305" s="4"/>
    </row>
    <row r="306" ht="14.25" customHeight="1">
      <c r="A306" s="65"/>
      <c r="B306" s="51" t="str">
        <f>'2.Páginas de la muestra'!C21</f>
        <v>Alias14</v>
      </c>
      <c r="C306" s="6"/>
      <c r="D306" s="47"/>
      <c r="K306" s="4"/>
      <c r="L306" s="4"/>
      <c r="M306" s="4"/>
      <c r="N306" s="4"/>
      <c r="O306" s="4"/>
      <c r="P306" s="4"/>
      <c r="Q306" s="4"/>
      <c r="R306" s="4"/>
      <c r="S306" s="4"/>
      <c r="T306" s="4"/>
      <c r="U306" s="4"/>
      <c r="V306" s="4"/>
      <c r="W306" s="4"/>
      <c r="X306" s="4"/>
      <c r="Y306" s="4"/>
      <c r="Z306" s="4"/>
    </row>
    <row r="307" ht="14.25" customHeight="1">
      <c r="A307" s="67"/>
      <c r="B307" s="51" t="str">
        <f>'2.Páginas de la muestra'!C22</f>
        <v>Alias15</v>
      </c>
      <c r="C307" s="6"/>
      <c r="D307" s="47"/>
      <c r="K307" s="4"/>
      <c r="L307" s="4"/>
      <c r="M307" s="4"/>
      <c r="N307" s="4"/>
      <c r="O307" s="4"/>
      <c r="P307" s="4"/>
      <c r="Q307" s="4"/>
      <c r="R307" s="4"/>
      <c r="S307" s="4"/>
      <c r="T307" s="4"/>
      <c r="U307" s="4"/>
      <c r="V307" s="4"/>
      <c r="W307" s="4"/>
      <c r="X307" s="4"/>
      <c r="Y307" s="4"/>
      <c r="Z307" s="4"/>
    </row>
    <row r="308" ht="14.25" customHeight="1">
      <c r="A308" s="68"/>
      <c r="C308" s="56" t="s">
        <v>74</v>
      </c>
      <c r="D308" s="56" t="str">
        <f>IF(C311&gt;0,Hoja4!A6,IF(C312='2.Páginas de la muestra'!B5,Hoja4!A7,IF(SUM(C310:C312)=0,"",Hoja4!A5)))</f>
        <v>Sí</v>
      </c>
      <c r="K308" s="4"/>
      <c r="L308" s="4"/>
      <c r="M308" s="4"/>
      <c r="N308" s="4"/>
      <c r="O308" s="4"/>
      <c r="P308" s="4"/>
      <c r="Q308" s="4"/>
      <c r="R308" s="4"/>
      <c r="S308" s="4"/>
      <c r="T308" s="4"/>
      <c r="U308" s="4"/>
      <c r="V308" s="4"/>
      <c r="W308" s="4"/>
      <c r="X308" s="4"/>
      <c r="Y308" s="4"/>
      <c r="Z308" s="4"/>
    </row>
    <row r="309" ht="14.25" customHeight="1">
      <c r="A309" s="68"/>
      <c r="B309" s="69"/>
      <c r="C309" s="47"/>
      <c r="D309" s="47"/>
      <c r="K309" s="4"/>
      <c r="L309" s="4"/>
      <c r="M309" s="4"/>
      <c r="N309" s="4"/>
      <c r="O309" s="4"/>
      <c r="P309" s="4"/>
      <c r="Q309" s="4"/>
      <c r="R309" s="4"/>
      <c r="S309" s="4"/>
      <c r="T309" s="4"/>
      <c r="U309" s="4"/>
      <c r="V309" s="4"/>
      <c r="W309" s="4"/>
      <c r="X309" s="4"/>
      <c r="Y309" s="4"/>
      <c r="Z309" s="4"/>
    </row>
    <row r="310" ht="14.25" customHeight="1">
      <c r="A310" s="57" t="s">
        <v>249</v>
      </c>
      <c r="B310" s="58" t="s">
        <v>93</v>
      </c>
      <c r="C310" s="70">
        <f>COUNTIF(C293:C307,Hoja4!A5)</f>
        <v>0</v>
      </c>
      <c r="D310" s="47"/>
      <c r="K310" s="4"/>
      <c r="L310" s="4"/>
      <c r="M310" s="4"/>
      <c r="N310" s="4"/>
      <c r="O310" s="4"/>
      <c r="P310" s="4"/>
      <c r="Q310" s="4"/>
      <c r="R310" s="4"/>
      <c r="S310" s="4"/>
      <c r="T310" s="4"/>
      <c r="U310" s="4"/>
      <c r="V310" s="4"/>
      <c r="W310" s="4"/>
      <c r="X310" s="4"/>
      <c r="Y310" s="4"/>
      <c r="Z310" s="4"/>
    </row>
    <row r="311" ht="14.25" customHeight="1">
      <c r="A311" s="68"/>
      <c r="B311" s="58" t="s">
        <v>94</v>
      </c>
      <c r="C311" s="70">
        <f>COUNTIF(C293:C307,Hoja4!A6)</f>
        <v>0</v>
      </c>
      <c r="D311" s="47"/>
      <c r="K311" s="4"/>
      <c r="L311" s="4"/>
      <c r="M311" s="4"/>
      <c r="N311" s="4"/>
      <c r="O311" s="4"/>
      <c r="P311" s="4"/>
      <c r="Q311" s="4"/>
      <c r="R311" s="4"/>
      <c r="S311" s="4"/>
      <c r="T311" s="4"/>
      <c r="U311" s="4"/>
      <c r="V311" s="4"/>
      <c r="W311" s="4"/>
      <c r="X311" s="4"/>
      <c r="Y311" s="4"/>
      <c r="Z311" s="4"/>
    </row>
    <row r="312" ht="14.25" customHeight="1">
      <c r="A312" s="68"/>
      <c r="B312" s="58" t="s">
        <v>95</v>
      </c>
      <c r="C312" s="70">
        <f>COUNTIF(C293:C307,Hoja4!A7)</f>
        <v>3</v>
      </c>
      <c r="D312" s="47"/>
      <c r="K312" s="4"/>
      <c r="L312" s="4"/>
      <c r="M312" s="4"/>
      <c r="N312" s="4"/>
      <c r="O312" s="4"/>
      <c r="P312" s="4"/>
      <c r="Q312" s="4"/>
      <c r="R312" s="4"/>
      <c r="S312" s="4"/>
      <c r="T312" s="4"/>
      <c r="U312" s="4"/>
      <c r="V312" s="4"/>
      <c r="W312" s="4"/>
      <c r="X312" s="4"/>
      <c r="Y312" s="4"/>
      <c r="Z312" s="4"/>
    </row>
    <row r="313" ht="14.25" customHeight="1">
      <c r="A313" s="68"/>
      <c r="B313" s="69"/>
      <c r="C313" s="47"/>
      <c r="D313" s="47"/>
      <c r="K313" s="4"/>
      <c r="L313" s="4"/>
      <c r="M313" s="4"/>
      <c r="N313" s="4"/>
      <c r="O313" s="4"/>
      <c r="P313" s="4"/>
      <c r="Q313" s="4"/>
      <c r="R313" s="4"/>
      <c r="S313" s="4"/>
      <c r="T313" s="4"/>
      <c r="U313" s="4"/>
      <c r="V313" s="4"/>
      <c r="W313" s="4"/>
      <c r="X313" s="4"/>
      <c r="Y313" s="4"/>
      <c r="Z313" s="4"/>
    </row>
    <row r="314" ht="18.0" customHeight="1">
      <c r="A314" s="63" t="s">
        <v>250</v>
      </c>
      <c r="B314" s="28"/>
      <c r="C314" s="18" t="s">
        <v>61</v>
      </c>
      <c r="D314" s="47"/>
      <c r="E314" s="46" t="s">
        <v>251</v>
      </c>
      <c r="K314" s="4"/>
      <c r="L314" s="4"/>
      <c r="M314" s="4"/>
      <c r="N314" s="4"/>
      <c r="O314" s="4"/>
      <c r="P314" s="4"/>
      <c r="Q314" s="4"/>
      <c r="R314" s="4"/>
      <c r="S314" s="4"/>
      <c r="T314" s="4"/>
      <c r="U314" s="4"/>
      <c r="V314" s="4"/>
      <c r="W314" s="4"/>
      <c r="X314" s="4"/>
      <c r="Y314" s="4"/>
      <c r="Z314" s="4"/>
    </row>
    <row r="315" ht="18.0" customHeight="1">
      <c r="A315" s="64" t="s">
        <v>252</v>
      </c>
      <c r="B315" s="51" t="str">
        <f>'2.Páginas de la muestra'!C8</f>
        <v>Sinpromi</v>
      </c>
      <c r="C315" s="52" t="s">
        <v>87</v>
      </c>
      <c r="D315" s="47"/>
      <c r="E315" s="4" t="s">
        <v>253</v>
      </c>
      <c r="K315" s="4"/>
      <c r="L315" s="4"/>
      <c r="M315" s="4"/>
      <c r="N315" s="4"/>
      <c r="O315" s="4"/>
      <c r="P315" s="4"/>
      <c r="Q315" s="4"/>
      <c r="R315" s="4"/>
      <c r="S315" s="4"/>
      <c r="T315" s="4"/>
      <c r="U315" s="4"/>
      <c r="V315" s="4"/>
      <c r="W315" s="4"/>
      <c r="X315" s="4"/>
      <c r="Y315" s="4"/>
      <c r="Z315" s="4"/>
    </row>
    <row r="316" ht="14.25" customHeight="1">
      <c r="A316" s="65"/>
      <c r="B316" s="51" t="str">
        <f>'2.Páginas de la muestra'!C9</f>
        <v>Once</v>
      </c>
      <c r="C316" s="52" t="s">
        <v>87</v>
      </c>
      <c r="E316" s="4" t="s">
        <v>254</v>
      </c>
      <c r="K316" s="4"/>
      <c r="L316" s="4"/>
      <c r="M316" s="4"/>
      <c r="N316" s="4"/>
      <c r="O316" s="4"/>
      <c r="P316" s="4"/>
      <c r="Q316" s="4"/>
      <c r="R316" s="4"/>
      <c r="S316" s="4"/>
      <c r="T316" s="4"/>
      <c r="U316" s="4"/>
      <c r="V316" s="4"/>
      <c r="W316" s="4"/>
      <c r="X316" s="4"/>
      <c r="Y316" s="4"/>
      <c r="Z316" s="4"/>
    </row>
    <row r="317" ht="14.25" customHeight="1">
      <c r="A317" s="65"/>
      <c r="B317" s="51" t="str">
        <f>'2.Páginas de la muestra'!C10</f>
        <v>ESIT ULL</v>
      </c>
      <c r="C317" s="52" t="s">
        <v>87</v>
      </c>
      <c r="K317" s="4"/>
      <c r="L317" s="4"/>
      <c r="M317" s="4"/>
      <c r="N317" s="4"/>
      <c r="O317" s="4"/>
      <c r="P317" s="4"/>
      <c r="Q317" s="4"/>
      <c r="R317" s="4"/>
      <c r="S317" s="4"/>
      <c r="T317" s="4"/>
      <c r="U317" s="4"/>
      <c r="V317" s="4"/>
      <c r="W317" s="4"/>
      <c r="X317" s="4"/>
      <c r="Y317" s="4"/>
      <c r="Z317" s="4"/>
    </row>
    <row r="318" ht="14.25" customHeight="1">
      <c r="A318" s="65"/>
      <c r="B318" s="51" t="str">
        <f>'2.Páginas de la muestra'!C11</f>
        <v>Alias4</v>
      </c>
      <c r="C318" s="6"/>
      <c r="K318" s="4"/>
      <c r="L318" s="4"/>
      <c r="M318" s="4"/>
      <c r="N318" s="4"/>
      <c r="O318" s="4"/>
      <c r="P318" s="4"/>
      <c r="Q318" s="4"/>
      <c r="R318" s="4"/>
      <c r="S318" s="4"/>
      <c r="T318" s="4"/>
      <c r="U318" s="4"/>
      <c r="V318" s="4"/>
      <c r="W318" s="4"/>
      <c r="X318" s="4"/>
      <c r="Y318" s="4"/>
      <c r="Z318" s="4"/>
    </row>
    <row r="319" ht="14.25" customHeight="1">
      <c r="A319" s="65"/>
      <c r="B319" s="51" t="str">
        <f>'2.Páginas de la muestra'!C12</f>
        <v>Alias5</v>
      </c>
      <c r="C319" s="6"/>
      <c r="D319" s="47"/>
      <c r="K319" s="4"/>
      <c r="L319" s="4"/>
      <c r="M319" s="4"/>
      <c r="N319" s="4"/>
      <c r="O319" s="4"/>
      <c r="P319" s="4"/>
      <c r="Q319" s="4"/>
      <c r="R319" s="4"/>
      <c r="S319" s="4"/>
      <c r="T319" s="4"/>
      <c r="U319" s="4"/>
      <c r="V319" s="4"/>
      <c r="W319" s="4"/>
      <c r="X319" s="4"/>
      <c r="Y319" s="4"/>
      <c r="Z319" s="4"/>
    </row>
    <row r="320" ht="14.25" customHeight="1">
      <c r="A320" s="65"/>
      <c r="B320" s="51" t="str">
        <f>'2.Páginas de la muestra'!C13</f>
        <v>Alias6</v>
      </c>
      <c r="C320" s="6"/>
      <c r="D320" s="47"/>
      <c r="K320" s="4"/>
      <c r="L320" s="4"/>
      <c r="M320" s="4"/>
      <c r="N320" s="4"/>
      <c r="O320" s="4"/>
      <c r="P320" s="4"/>
      <c r="Q320" s="4"/>
      <c r="R320" s="4"/>
      <c r="S320" s="4"/>
      <c r="T320" s="4"/>
      <c r="U320" s="4"/>
      <c r="V320" s="4"/>
      <c r="W320" s="4"/>
      <c r="X320" s="4"/>
      <c r="Y320" s="4"/>
      <c r="Z320" s="4"/>
    </row>
    <row r="321" ht="14.25" customHeight="1">
      <c r="A321" s="65"/>
      <c r="B321" s="51" t="str">
        <f>'2.Páginas de la muestra'!C14</f>
        <v>Alias7</v>
      </c>
      <c r="C321" s="6"/>
      <c r="D321" s="47"/>
      <c r="K321" s="4"/>
      <c r="L321" s="4"/>
      <c r="M321" s="4"/>
      <c r="N321" s="4"/>
      <c r="O321" s="4"/>
      <c r="P321" s="4"/>
      <c r="Q321" s="4"/>
      <c r="R321" s="4"/>
      <c r="S321" s="4"/>
      <c r="T321" s="4"/>
      <c r="U321" s="4"/>
      <c r="V321" s="4"/>
      <c r="W321" s="4"/>
      <c r="X321" s="4"/>
      <c r="Y321" s="4"/>
      <c r="Z321" s="4"/>
    </row>
    <row r="322" ht="14.25" customHeight="1">
      <c r="A322" s="65"/>
      <c r="B322" s="51" t="str">
        <f>'2.Páginas de la muestra'!C15</f>
        <v>Alias8</v>
      </c>
      <c r="C322" s="6"/>
      <c r="D322" s="47"/>
      <c r="K322" s="4"/>
      <c r="L322" s="4"/>
      <c r="M322" s="4"/>
      <c r="N322" s="4"/>
      <c r="O322" s="4"/>
      <c r="P322" s="4"/>
      <c r="Q322" s="4"/>
      <c r="R322" s="4"/>
      <c r="S322" s="4"/>
      <c r="T322" s="4"/>
      <c r="U322" s="4"/>
      <c r="V322" s="4"/>
      <c r="W322" s="4"/>
      <c r="X322" s="4"/>
      <c r="Y322" s="4"/>
      <c r="Z322" s="4"/>
    </row>
    <row r="323" ht="14.25" customHeight="1">
      <c r="A323" s="65"/>
      <c r="B323" s="51" t="str">
        <f>'2.Páginas de la muestra'!C16</f>
        <v>Alias9</v>
      </c>
      <c r="C323" s="6"/>
      <c r="D323" s="47"/>
      <c r="K323" s="4"/>
      <c r="L323" s="4"/>
      <c r="M323" s="4"/>
      <c r="N323" s="4"/>
      <c r="O323" s="4"/>
      <c r="P323" s="4"/>
      <c r="Q323" s="4"/>
      <c r="R323" s="4"/>
      <c r="S323" s="4"/>
      <c r="T323" s="4"/>
      <c r="U323" s="4"/>
      <c r="V323" s="4"/>
      <c r="W323" s="4"/>
      <c r="X323" s="4"/>
      <c r="Y323" s="4"/>
      <c r="Z323" s="4"/>
    </row>
    <row r="324" ht="14.25" customHeight="1">
      <c r="A324" s="65"/>
      <c r="B324" s="51" t="str">
        <f>'2.Páginas de la muestra'!C17</f>
        <v>Alias10</v>
      </c>
      <c r="C324" s="6"/>
      <c r="D324" s="47"/>
      <c r="K324" s="4"/>
      <c r="L324" s="4"/>
      <c r="M324" s="4"/>
      <c r="N324" s="4"/>
      <c r="O324" s="4"/>
      <c r="P324" s="4"/>
      <c r="Q324" s="4"/>
      <c r="R324" s="4"/>
      <c r="S324" s="4"/>
      <c r="T324" s="4"/>
      <c r="U324" s="4"/>
      <c r="V324" s="4"/>
      <c r="W324" s="4"/>
      <c r="X324" s="4"/>
      <c r="Y324" s="4"/>
      <c r="Z324" s="4"/>
    </row>
    <row r="325" ht="14.25" customHeight="1">
      <c r="A325" s="65"/>
      <c r="B325" s="51" t="str">
        <f>'2.Páginas de la muestra'!C18</f>
        <v>Alias11</v>
      </c>
      <c r="C325" s="6"/>
      <c r="D325" s="47"/>
      <c r="K325" s="4"/>
      <c r="L325" s="4"/>
      <c r="M325" s="4"/>
      <c r="N325" s="4"/>
      <c r="O325" s="4"/>
      <c r="P325" s="4"/>
      <c r="Q325" s="4"/>
      <c r="R325" s="4"/>
      <c r="S325" s="4"/>
      <c r="T325" s="4"/>
      <c r="U325" s="4"/>
      <c r="V325" s="4"/>
      <c r="W325" s="4"/>
      <c r="X325" s="4"/>
      <c r="Y325" s="4"/>
      <c r="Z325" s="4"/>
    </row>
    <row r="326" ht="14.25" customHeight="1">
      <c r="A326" s="65"/>
      <c r="B326" s="51" t="str">
        <f>'2.Páginas de la muestra'!C19</f>
        <v>Alias12</v>
      </c>
      <c r="C326" s="6"/>
      <c r="D326" s="47"/>
      <c r="K326" s="4"/>
      <c r="L326" s="4"/>
      <c r="M326" s="4"/>
      <c r="N326" s="4"/>
      <c r="O326" s="4"/>
      <c r="P326" s="4"/>
      <c r="Q326" s="4"/>
      <c r="R326" s="4"/>
      <c r="S326" s="4"/>
      <c r="T326" s="4"/>
      <c r="U326" s="4"/>
      <c r="V326" s="4"/>
      <c r="W326" s="4"/>
      <c r="X326" s="4"/>
      <c r="Y326" s="4"/>
      <c r="Z326" s="4"/>
    </row>
    <row r="327" ht="14.25" customHeight="1">
      <c r="A327" s="65"/>
      <c r="B327" s="51" t="str">
        <f>'2.Páginas de la muestra'!C20</f>
        <v>Alias13</v>
      </c>
      <c r="C327" s="6"/>
      <c r="D327" s="47"/>
      <c r="K327" s="4"/>
      <c r="L327" s="4"/>
      <c r="M327" s="4"/>
      <c r="N327" s="4"/>
      <c r="O327" s="4"/>
      <c r="P327" s="4"/>
      <c r="Q327" s="4"/>
      <c r="R327" s="4"/>
      <c r="S327" s="4"/>
      <c r="T327" s="4"/>
      <c r="U327" s="4"/>
      <c r="V327" s="4"/>
      <c r="W327" s="4"/>
      <c r="X327" s="4"/>
      <c r="Y327" s="4"/>
      <c r="Z327" s="4"/>
    </row>
    <row r="328" ht="14.25" customHeight="1">
      <c r="A328" s="65"/>
      <c r="B328" s="51" t="str">
        <f>'2.Páginas de la muestra'!C21</f>
        <v>Alias14</v>
      </c>
      <c r="C328" s="6"/>
      <c r="D328" s="47"/>
      <c r="K328" s="4"/>
      <c r="L328" s="4"/>
      <c r="M328" s="4"/>
      <c r="N328" s="4"/>
      <c r="O328" s="4"/>
      <c r="P328" s="4"/>
      <c r="Q328" s="4"/>
      <c r="R328" s="4"/>
      <c r="S328" s="4"/>
      <c r="T328" s="4"/>
      <c r="U328" s="4"/>
      <c r="V328" s="4"/>
      <c r="W328" s="4"/>
      <c r="X328" s="4"/>
      <c r="Y328" s="4"/>
      <c r="Z328" s="4"/>
    </row>
    <row r="329" ht="14.25" customHeight="1">
      <c r="A329" s="67"/>
      <c r="B329" s="51" t="str">
        <f>'2.Páginas de la muestra'!C22</f>
        <v>Alias15</v>
      </c>
      <c r="C329" s="6"/>
      <c r="D329" s="47"/>
      <c r="K329" s="4"/>
      <c r="L329" s="4"/>
      <c r="M329" s="4"/>
      <c r="N329" s="4"/>
      <c r="O329" s="4"/>
      <c r="P329" s="4"/>
      <c r="Q329" s="4"/>
      <c r="R329" s="4"/>
      <c r="S329" s="4"/>
      <c r="T329" s="4"/>
      <c r="U329" s="4"/>
      <c r="V329" s="4"/>
      <c r="W329" s="4"/>
      <c r="X329" s="4"/>
      <c r="Y329" s="4"/>
      <c r="Z329" s="4"/>
    </row>
    <row r="330" ht="14.25" customHeight="1">
      <c r="A330" s="68"/>
      <c r="C330" s="56" t="s">
        <v>74</v>
      </c>
      <c r="D330" s="56" t="str">
        <f>IF(C333&gt;0,Hoja4!A6,IF(C334='2.Páginas de la muestra'!B5,Hoja4!A7,IF(SUM(C332:C334)=0,"",Hoja4!A5)))</f>
        <v>Sí</v>
      </c>
      <c r="K330" s="4"/>
      <c r="L330" s="4"/>
      <c r="M330" s="4"/>
      <c r="N330" s="4"/>
      <c r="O330" s="4"/>
      <c r="P330" s="4"/>
      <c r="Q330" s="4"/>
      <c r="R330" s="4"/>
      <c r="S330" s="4"/>
      <c r="T330" s="4"/>
      <c r="U330" s="4"/>
      <c r="V330" s="4"/>
      <c r="W330" s="4"/>
      <c r="X330" s="4"/>
      <c r="Y330" s="4"/>
      <c r="Z330" s="4"/>
    </row>
    <row r="331" ht="14.25" customHeight="1">
      <c r="A331" s="68"/>
      <c r="B331" s="69"/>
      <c r="C331" s="47"/>
      <c r="D331" s="47"/>
      <c r="K331" s="4"/>
      <c r="L331" s="4"/>
      <c r="M331" s="4"/>
      <c r="N331" s="4"/>
      <c r="O331" s="4"/>
      <c r="P331" s="4"/>
      <c r="Q331" s="4"/>
      <c r="R331" s="4"/>
      <c r="S331" s="4"/>
      <c r="T331" s="4"/>
      <c r="U331" s="4"/>
      <c r="V331" s="4"/>
      <c r="W331" s="4"/>
      <c r="X331" s="4"/>
      <c r="Y331" s="4"/>
      <c r="Z331" s="4"/>
    </row>
    <row r="332" ht="14.25" customHeight="1">
      <c r="A332" s="57" t="s">
        <v>259</v>
      </c>
      <c r="B332" s="58" t="s">
        <v>93</v>
      </c>
      <c r="C332" s="70">
        <f>COUNTIF(C315:C329,Hoja4!A5)</f>
        <v>0</v>
      </c>
      <c r="D332" s="47"/>
      <c r="K332" s="4"/>
      <c r="L332" s="4"/>
      <c r="M332" s="4"/>
      <c r="N332" s="4"/>
      <c r="O332" s="4"/>
      <c r="P332" s="4"/>
      <c r="Q332" s="4"/>
      <c r="R332" s="4"/>
      <c r="S332" s="4"/>
      <c r="T332" s="4"/>
      <c r="U332" s="4"/>
      <c r="V332" s="4"/>
      <c r="W332" s="4"/>
      <c r="X332" s="4"/>
      <c r="Y332" s="4"/>
      <c r="Z332" s="4"/>
    </row>
    <row r="333" ht="14.25" customHeight="1">
      <c r="A333" s="68"/>
      <c r="B333" s="58" t="s">
        <v>94</v>
      </c>
      <c r="C333" s="70">
        <f>COUNTIF(C315:C329,Hoja4!A6)</f>
        <v>0</v>
      </c>
      <c r="D333" s="47"/>
      <c r="K333" s="4"/>
      <c r="L333" s="4"/>
      <c r="M333" s="4"/>
      <c r="N333" s="4"/>
      <c r="O333" s="4"/>
      <c r="P333" s="4"/>
      <c r="Q333" s="4"/>
      <c r="R333" s="4"/>
      <c r="S333" s="4"/>
      <c r="T333" s="4"/>
      <c r="U333" s="4"/>
      <c r="V333" s="4"/>
      <c r="W333" s="4"/>
      <c r="X333" s="4"/>
      <c r="Y333" s="4"/>
      <c r="Z333" s="4"/>
    </row>
    <row r="334" ht="14.25" customHeight="1">
      <c r="A334" s="68"/>
      <c r="B334" s="58" t="s">
        <v>95</v>
      </c>
      <c r="C334" s="70">
        <f>COUNTIF(C315:C329,Hoja4!A7)</f>
        <v>3</v>
      </c>
      <c r="D334" s="47"/>
      <c r="K334" s="4"/>
      <c r="L334" s="4"/>
      <c r="M334" s="4"/>
      <c r="N334" s="4"/>
      <c r="O334" s="4"/>
      <c r="P334" s="4"/>
      <c r="Q334" s="4"/>
      <c r="R334" s="4"/>
      <c r="S334" s="4"/>
      <c r="T334" s="4"/>
      <c r="U334" s="4"/>
      <c r="V334" s="4"/>
      <c r="W334" s="4"/>
      <c r="X334" s="4"/>
      <c r="Y334" s="4"/>
      <c r="Z334" s="4"/>
    </row>
    <row r="335" ht="14.25" customHeight="1">
      <c r="A335" s="68"/>
      <c r="B335" s="69"/>
      <c r="C335" s="47"/>
      <c r="D335" s="47"/>
      <c r="K335" s="4"/>
      <c r="L335" s="4"/>
      <c r="M335" s="4"/>
      <c r="N335" s="4"/>
      <c r="O335" s="4"/>
      <c r="P335" s="4"/>
      <c r="Q335" s="4"/>
      <c r="R335" s="4"/>
      <c r="S335" s="4"/>
      <c r="T335" s="4"/>
      <c r="U335" s="4"/>
      <c r="V335" s="4"/>
      <c r="W335" s="4"/>
      <c r="X335" s="4"/>
      <c r="Y335" s="4"/>
      <c r="Z335" s="4"/>
    </row>
    <row r="336" ht="18.0" customHeight="1">
      <c r="A336" s="63" t="s">
        <v>261</v>
      </c>
      <c r="B336" s="28"/>
      <c r="C336" s="18" t="s">
        <v>61</v>
      </c>
      <c r="D336" s="47"/>
      <c r="E336" s="46" t="s">
        <v>262</v>
      </c>
      <c r="K336" s="4"/>
      <c r="L336" s="4"/>
      <c r="M336" s="4"/>
      <c r="N336" s="4"/>
      <c r="O336" s="4"/>
      <c r="P336" s="4"/>
      <c r="Q336" s="4"/>
      <c r="R336" s="4"/>
      <c r="S336" s="4"/>
      <c r="T336" s="4"/>
      <c r="U336" s="4"/>
      <c r="V336" s="4"/>
      <c r="W336" s="4"/>
      <c r="X336" s="4"/>
      <c r="Y336" s="4"/>
      <c r="Z336" s="4"/>
    </row>
    <row r="337" ht="18.0" customHeight="1">
      <c r="A337" s="64" t="s">
        <v>263</v>
      </c>
      <c r="B337" s="51" t="str">
        <f>'2.Páginas de la muestra'!C8</f>
        <v>Sinpromi</v>
      </c>
      <c r="C337" s="52" t="s">
        <v>54</v>
      </c>
      <c r="D337" s="47"/>
      <c r="E337" s="4" t="s">
        <v>264</v>
      </c>
      <c r="K337" s="4"/>
      <c r="L337" s="4"/>
      <c r="M337" s="4"/>
      <c r="N337" s="4"/>
      <c r="O337" s="4"/>
      <c r="P337" s="4"/>
      <c r="Q337" s="4"/>
      <c r="R337" s="4"/>
      <c r="S337" s="4"/>
      <c r="T337" s="4"/>
      <c r="U337" s="4"/>
      <c r="V337" s="4"/>
      <c r="W337" s="4"/>
      <c r="X337" s="4"/>
      <c r="Y337" s="4"/>
      <c r="Z337" s="4"/>
    </row>
    <row r="338" ht="14.25" customHeight="1">
      <c r="A338" s="65"/>
      <c r="B338" s="51" t="str">
        <f>'2.Páginas de la muestra'!C9</f>
        <v>Once</v>
      </c>
      <c r="C338" s="52" t="s">
        <v>54</v>
      </c>
      <c r="E338" s="4" t="s">
        <v>265</v>
      </c>
      <c r="K338" s="4"/>
      <c r="L338" s="4"/>
      <c r="M338" s="4"/>
      <c r="N338" s="4"/>
      <c r="O338" s="4"/>
      <c r="P338" s="4"/>
      <c r="Q338" s="4"/>
      <c r="R338" s="4"/>
      <c r="S338" s="4"/>
      <c r="T338" s="4"/>
      <c r="U338" s="4"/>
      <c r="V338" s="4"/>
      <c r="W338" s="4"/>
      <c r="X338" s="4"/>
      <c r="Y338" s="4"/>
      <c r="Z338" s="4"/>
    </row>
    <row r="339" ht="14.25" customHeight="1">
      <c r="A339" s="65"/>
      <c r="B339" s="51" t="str">
        <f>'2.Páginas de la muestra'!C10</f>
        <v>ESIT ULL</v>
      </c>
      <c r="C339" s="52" t="s">
        <v>54</v>
      </c>
      <c r="E339" s="4" t="s">
        <v>266</v>
      </c>
      <c r="K339" s="4"/>
      <c r="L339" s="4"/>
      <c r="M339" s="4"/>
      <c r="N339" s="4"/>
      <c r="O339" s="4"/>
      <c r="P339" s="4"/>
      <c r="Q339" s="4"/>
      <c r="R339" s="4"/>
      <c r="S339" s="4"/>
      <c r="T339" s="4"/>
      <c r="U339" s="4"/>
      <c r="V339" s="4"/>
      <c r="W339" s="4"/>
      <c r="X339" s="4"/>
      <c r="Y339" s="4"/>
      <c r="Z339" s="4"/>
    </row>
    <row r="340" ht="14.25" customHeight="1">
      <c r="A340" s="65"/>
      <c r="B340" s="51" t="str">
        <f>'2.Páginas de la muestra'!C11</f>
        <v>Alias4</v>
      </c>
      <c r="C340" s="6"/>
      <c r="K340" s="4"/>
      <c r="L340" s="4"/>
      <c r="M340" s="4"/>
      <c r="N340" s="4"/>
      <c r="O340" s="4"/>
      <c r="P340" s="4"/>
      <c r="Q340" s="4"/>
      <c r="R340" s="4"/>
      <c r="S340" s="4"/>
      <c r="T340" s="4"/>
      <c r="U340" s="4"/>
      <c r="V340" s="4"/>
      <c r="W340" s="4"/>
      <c r="X340" s="4"/>
      <c r="Y340" s="4"/>
      <c r="Z340" s="4"/>
    </row>
    <row r="341" ht="14.25" customHeight="1">
      <c r="A341" s="65"/>
      <c r="B341" s="51" t="str">
        <f>'2.Páginas de la muestra'!C12</f>
        <v>Alias5</v>
      </c>
      <c r="C341" s="6"/>
      <c r="D341" s="47"/>
      <c r="E341" s="4" t="s">
        <v>72</v>
      </c>
      <c r="K341" s="4"/>
      <c r="L341" s="4"/>
      <c r="M341" s="4"/>
      <c r="N341" s="4"/>
      <c r="O341" s="4"/>
      <c r="P341" s="4"/>
      <c r="Q341" s="4"/>
      <c r="R341" s="4"/>
      <c r="S341" s="4"/>
      <c r="T341" s="4"/>
      <c r="U341" s="4"/>
      <c r="V341" s="4"/>
      <c r="W341" s="4"/>
      <c r="X341" s="4"/>
      <c r="Y341" s="4"/>
      <c r="Z341" s="4"/>
    </row>
    <row r="342" ht="14.25" customHeight="1">
      <c r="A342" s="65"/>
      <c r="B342" s="51" t="str">
        <f>'2.Páginas de la muestra'!C13</f>
        <v>Alias6</v>
      </c>
      <c r="C342" s="6"/>
      <c r="D342" s="47"/>
      <c r="E342" s="66" t="s">
        <v>267</v>
      </c>
      <c r="K342" s="4"/>
      <c r="L342" s="4"/>
      <c r="M342" s="4"/>
      <c r="N342" s="4"/>
      <c r="O342" s="4"/>
      <c r="P342" s="4"/>
      <c r="Q342" s="4"/>
      <c r="R342" s="4"/>
      <c r="S342" s="4"/>
      <c r="T342" s="4"/>
      <c r="U342" s="4"/>
      <c r="V342" s="4"/>
      <c r="W342" s="4"/>
      <c r="X342" s="4"/>
      <c r="Y342" s="4"/>
      <c r="Z342" s="4"/>
    </row>
    <row r="343" ht="14.25" customHeight="1">
      <c r="A343" s="65"/>
      <c r="B343" s="51" t="str">
        <f>'2.Páginas de la muestra'!C14</f>
        <v>Alias7</v>
      </c>
      <c r="C343" s="6"/>
      <c r="D343" s="47"/>
      <c r="K343" s="4"/>
      <c r="L343" s="4"/>
      <c r="M343" s="4"/>
      <c r="N343" s="4"/>
      <c r="O343" s="4"/>
      <c r="P343" s="4"/>
      <c r="Q343" s="4"/>
      <c r="R343" s="4"/>
      <c r="S343" s="4"/>
      <c r="T343" s="4"/>
      <c r="U343" s="4"/>
      <c r="V343" s="4"/>
      <c r="W343" s="4"/>
      <c r="X343" s="4"/>
      <c r="Y343" s="4"/>
      <c r="Z343" s="4"/>
    </row>
    <row r="344" ht="14.25" customHeight="1">
      <c r="A344" s="65"/>
      <c r="B344" s="51" t="str">
        <f>'2.Páginas de la muestra'!C15</f>
        <v>Alias8</v>
      </c>
      <c r="C344" s="6"/>
      <c r="D344" s="47"/>
      <c r="K344" s="4"/>
      <c r="L344" s="4"/>
      <c r="M344" s="4"/>
      <c r="N344" s="4"/>
      <c r="O344" s="4"/>
      <c r="P344" s="4"/>
      <c r="Q344" s="4"/>
      <c r="R344" s="4"/>
      <c r="S344" s="4"/>
      <c r="T344" s="4"/>
      <c r="U344" s="4"/>
      <c r="V344" s="4"/>
      <c r="W344" s="4"/>
      <c r="X344" s="4"/>
      <c r="Y344" s="4"/>
      <c r="Z344" s="4"/>
    </row>
    <row r="345" ht="14.25" customHeight="1">
      <c r="A345" s="65"/>
      <c r="B345" s="51" t="str">
        <f>'2.Páginas de la muestra'!C16</f>
        <v>Alias9</v>
      </c>
      <c r="C345" s="6"/>
      <c r="D345" s="47"/>
      <c r="K345" s="4"/>
      <c r="L345" s="4"/>
      <c r="M345" s="4"/>
      <c r="N345" s="4"/>
      <c r="O345" s="4"/>
      <c r="P345" s="4"/>
      <c r="Q345" s="4"/>
      <c r="R345" s="4"/>
      <c r="S345" s="4"/>
      <c r="T345" s="4"/>
      <c r="U345" s="4"/>
      <c r="V345" s="4"/>
      <c r="W345" s="4"/>
      <c r="X345" s="4"/>
      <c r="Y345" s="4"/>
      <c r="Z345" s="4"/>
    </row>
    <row r="346" ht="14.25" customHeight="1">
      <c r="A346" s="65"/>
      <c r="B346" s="51" t="str">
        <f>'2.Páginas de la muestra'!C17</f>
        <v>Alias10</v>
      </c>
      <c r="C346" s="6"/>
      <c r="D346" s="47"/>
      <c r="K346" s="4"/>
      <c r="L346" s="4"/>
      <c r="M346" s="4"/>
      <c r="N346" s="4"/>
      <c r="O346" s="4"/>
      <c r="P346" s="4"/>
      <c r="Q346" s="4"/>
      <c r="R346" s="4"/>
      <c r="S346" s="4"/>
      <c r="T346" s="4"/>
      <c r="U346" s="4"/>
      <c r="V346" s="4"/>
      <c r="W346" s="4"/>
      <c r="X346" s="4"/>
      <c r="Y346" s="4"/>
      <c r="Z346" s="4"/>
    </row>
    <row r="347" ht="14.25" customHeight="1">
      <c r="A347" s="65"/>
      <c r="B347" s="51" t="str">
        <f>'2.Páginas de la muestra'!C18</f>
        <v>Alias11</v>
      </c>
      <c r="C347" s="6"/>
      <c r="D347" s="47"/>
      <c r="K347" s="4"/>
      <c r="L347" s="4"/>
      <c r="M347" s="4"/>
      <c r="N347" s="4"/>
      <c r="O347" s="4"/>
      <c r="P347" s="4"/>
      <c r="Q347" s="4"/>
      <c r="R347" s="4"/>
      <c r="S347" s="4"/>
      <c r="T347" s="4"/>
      <c r="U347" s="4"/>
      <c r="V347" s="4"/>
      <c r="W347" s="4"/>
      <c r="X347" s="4"/>
      <c r="Y347" s="4"/>
      <c r="Z347" s="4"/>
    </row>
    <row r="348" ht="14.25" customHeight="1">
      <c r="A348" s="65"/>
      <c r="B348" s="51" t="str">
        <f>'2.Páginas de la muestra'!C19</f>
        <v>Alias12</v>
      </c>
      <c r="C348" s="6"/>
      <c r="D348" s="47"/>
      <c r="K348" s="4"/>
      <c r="L348" s="4"/>
      <c r="M348" s="4"/>
      <c r="N348" s="4"/>
      <c r="O348" s="4"/>
      <c r="P348" s="4"/>
      <c r="Q348" s="4"/>
      <c r="R348" s="4"/>
      <c r="S348" s="4"/>
      <c r="T348" s="4"/>
      <c r="U348" s="4"/>
      <c r="V348" s="4"/>
      <c r="W348" s="4"/>
      <c r="X348" s="4"/>
      <c r="Y348" s="4"/>
      <c r="Z348" s="4"/>
    </row>
    <row r="349" ht="14.25" customHeight="1">
      <c r="A349" s="65"/>
      <c r="B349" s="51" t="str">
        <f>'2.Páginas de la muestra'!C20</f>
        <v>Alias13</v>
      </c>
      <c r="C349" s="6"/>
      <c r="D349" s="47"/>
      <c r="K349" s="4"/>
      <c r="L349" s="4"/>
      <c r="M349" s="4"/>
      <c r="N349" s="4"/>
      <c r="O349" s="4"/>
      <c r="P349" s="4"/>
      <c r="Q349" s="4"/>
      <c r="R349" s="4"/>
      <c r="S349" s="4"/>
      <c r="T349" s="4"/>
      <c r="U349" s="4"/>
      <c r="V349" s="4"/>
      <c r="W349" s="4"/>
      <c r="X349" s="4"/>
      <c r="Y349" s="4"/>
      <c r="Z349" s="4"/>
    </row>
    <row r="350" ht="14.25" customHeight="1">
      <c r="A350" s="65"/>
      <c r="B350" s="51" t="str">
        <f>'2.Páginas de la muestra'!C21</f>
        <v>Alias14</v>
      </c>
      <c r="C350" s="6"/>
      <c r="D350" s="47"/>
      <c r="K350" s="4"/>
      <c r="L350" s="4"/>
      <c r="M350" s="4"/>
      <c r="N350" s="4"/>
      <c r="O350" s="4"/>
      <c r="P350" s="4"/>
      <c r="Q350" s="4"/>
      <c r="R350" s="4"/>
      <c r="S350" s="4"/>
      <c r="T350" s="4"/>
      <c r="U350" s="4"/>
      <c r="V350" s="4"/>
      <c r="W350" s="4"/>
      <c r="X350" s="4"/>
      <c r="Y350" s="4"/>
      <c r="Z350" s="4"/>
    </row>
    <row r="351" ht="14.25" customHeight="1">
      <c r="A351" s="67"/>
      <c r="B351" s="51" t="str">
        <f>'2.Páginas de la muestra'!C22</f>
        <v>Alias15</v>
      </c>
      <c r="C351" s="6"/>
      <c r="D351" s="47"/>
      <c r="K351" s="4"/>
      <c r="L351" s="4"/>
      <c r="M351" s="4"/>
      <c r="N351" s="4"/>
      <c r="O351" s="4"/>
      <c r="P351" s="4"/>
      <c r="Q351" s="4"/>
      <c r="R351" s="4"/>
      <c r="S351" s="4"/>
      <c r="T351" s="4"/>
      <c r="U351" s="4"/>
      <c r="V351" s="4"/>
      <c r="W351" s="4"/>
      <c r="X351" s="4"/>
      <c r="Y351" s="4"/>
      <c r="Z351" s="4"/>
    </row>
    <row r="352" ht="14.25" customHeight="1">
      <c r="A352" s="68"/>
      <c r="C352" s="56" t="s">
        <v>74</v>
      </c>
      <c r="D352" s="56" t="str">
        <f>IF(C355&gt;0,Hoja4!A6,IF(C356='2.Páginas de la muestra'!B5,Hoja4!A7,IF(SUM(C354:C356)=0,"",Hoja4!A5)))</f>
        <v>Sí</v>
      </c>
      <c r="K352" s="4"/>
      <c r="L352" s="4"/>
      <c r="M352" s="4"/>
      <c r="N352" s="4"/>
      <c r="O352" s="4"/>
      <c r="P352" s="4"/>
      <c r="Q352" s="4"/>
      <c r="R352" s="4"/>
      <c r="S352" s="4"/>
      <c r="T352" s="4"/>
      <c r="U352" s="4"/>
      <c r="V352" s="4"/>
      <c r="W352" s="4"/>
      <c r="X352" s="4"/>
      <c r="Y352" s="4"/>
      <c r="Z352" s="4"/>
    </row>
    <row r="353" ht="14.25" customHeight="1">
      <c r="A353" s="68"/>
      <c r="B353" s="69"/>
      <c r="C353" s="47"/>
      <c r="D353" s="47"/>
      <c r="K353" s="4"/>
      <c r="L353" s="4"/>
      <c r="M353" s="4"/>
      <c r="N353" s="4"/>
      <c r="O353" s="4"/>
      <c r="P353" s="4"/>
      <c r="Q353" s="4"/>
      <c r="R353" s="4"/>
      <c r="S353" s="4"/>
      <c r="T353" s="4"/>
      <c r="U353" s="4"/>
      <c r="V353" s="4"/>
      <c r="W353" s="4"/>
      <c r="X353" s="4"/>
      <c r="Y353" s="4"/>
      <c r="Z353" s="4"/>
    </row>
    <row r="354" ht="14.25" customHeight="1">
      <c r="A354" s="57" t="s">
        <v>269</v>
      </c>
      <c r="B354" s="58" t="s">
        <v>93</v>
      </c>
      <c r="C354" s="70">
        <f>COUNTIF(C337:C351,Hoja4!A5)</f>
        <v>3</v>
      </c>
      <c r="D354" s="47"/>
      <c r="K354" s="4"/>
      <c r="L354" s="4"/>
      <c r="M354" s="4"/>
      <c r="N354" s="4"/>
      <c r="O354" s="4"/>
      <c r="P354" s="4"/>
      <c r="Q354" s="4"/>
      <c r="R354" s="4"/>
      <c r="S354" s="4"/>
      <c r="T354" s="4"/>
      <c r="U354" s="4"/>
      <c r="V354" s="4"/>
      <c r="W354" s="4"/>
      <c r="X354" s="4"/>
      <c r="Y354" s="4"/>
      <c r="Z354" s="4"/>
    </row>
    <row r="355" ht="14.25" customHeight="1">
      <c r="A355" s="68"/>
      <c r="B355" s="58" t="s">
        <v>94</v>
      </c>
      <c r="C355" s="70">
        <f>COUNTIF(C337:C351,Hoja4!A6)</f>
        <v>0</v>
      </c>
      <c r="D355" s="47"/>
      <c r="K355" s="4"/>
      <c r="L355" s="4"/>
      <c r="M355" s="4"/>
      <c r="N355" s="4"/>
      <c r="O355" s="4"/>
      <c r="P355" s="4"/>
      <c r="Q355" s="4"/>
      <c r="R355" s="4"/>
      <c r="S355" s="4"/>
      <c r="T355" s="4"/>
      <c r="U355" s="4"/>
      <c r="V355" s="4"/>
      <c r="W355" s="4"/>
      <c r="X355" s="4"/>
      <c r="Y355" s="4"/>
      <c r="Z355" s="4"/>
    </row>
    <row r="356" ht="14.25" customHeight="1">
      <c r="A356" s="68"/>
      <c r="B356" s="58" t="s">
        <v>95</v>
      </c>
      <c r="C356" s="70">
        <f>COUNTIF(C337:C351,Hoja4!A7)</f>
        <v>0</v>
      </c>
      <c r="D356" s="47"/>
      <c r="K356" s="4"/>
      <c r="L356" s="4"/>
      <c r="M356" s="4"/>
      <c r="N356" s="4"/>
      <c r="O356" s="4"/>
      <c r="P356" s="4"/>
      <c r="Q356" s="4"/>
      <c r="R356" s="4"/>
      <c r="S356" s="4"/>
      <c r="T356" s="4"/>
      <c r="U356" s="4"/>
      <c r="V356" s="4"/>
      <c r="W356" s="4"/>
      <c r="X356" s="4"/>
      <c r="Y356" s="4"/>
      <c r="Z356" s="4"/>
    </row>
    <row r="357" ht="14.25" customHeight="1">
      <c r="A357" s="68"/>
      <c r="B357" s="69"/>
      <c r="C357" s="47"/>
      <c r="D357" s="47"/>
      <c r="K357" s="4"/>
      <c r="L357" s="4"/>
      <c r="M357" s="4"/>
      <c r="N357" s="4"/>
      <c r="O357" s="4"/>
      <c r="P357" s="4"/>
      <c r="Q357" s="4"/>
      <c r="R357" s="4"/>
      <c r="S357" s="4"/>
      <c r="T357" s="4"/>
      <c r="U357" s="4"/>
      <c r="V357" s="4"/>
      <c r="W357" s="4"/>
      <c r="X357" s="4"/>
      <c r="Y357" s="4"/>
      <c r="Z357" s="4"/>
    </row>
    <row r="358" ht="18.75" customHeight="1">
      <c r="A358" s="63" t="s">
        <v>272</v>
      </c>
      <c r="B358" s="28"/>
      <c r="C358" s="18" t="s">
        <v>61</v>
      </c>
      <c r="D358" s="47"/>
      <c r="E358" s="46" t="s">
        <v>273</v>
      </c>
      <c r="K358" s="4"/>
      <c r="L358" s="4"/>
      <c r="M358" s="4"/>
      <c r="N358" s="4"/>
      <c r="O358" s="4"/>
      <c r="P358" s="4"/>
      <c r="Q358" s="4"/>
      <c r="R358" s="4"/>
      <c r="S358" s="4"/>
      <c r="T358" s="4"/>
      <c r="U358" s="4"/>
      <c r="V358" s="4"/>
      <c r="W358" s="4"/>
      <c r="X358" s="4"/>
      <c r="Y358" s="4"/>
      <c r="Z358" s="4"/>
    </row>
    <row r="359" ht="18.0" customHeight="1">
      <c r="A359" s="64" t="s">
        <v>275</v>
      </c>
      <c r="B359" s="51" t="str">
        <f>'2.Páginas de la muestra'!C8</f>
        <v>Sinpromi</v>
      </c>
      <c r="C359" s="52" t="s">
        <v>54</v>
      </c>
      <c r="D359" s="47"/>
      <c r="E359" s="4" t="s">
        <v>276</v>
      </c>
      <c r="K359" s="4"/>
      <c r="L359" s="4"/>
      <c r="M359" s="4"/>
      <c r="N359" s="4"/>
      <c r="O359" s="4"/>
      <c r="P359" s="4"/>
      <c r="Q359" s="4"/>
      <c r="R359" s="4"/>
      <c r="S359" s="4"/>
      <c r="T359" s="4"/>
      <c r="U359" s="4"/>
      <c r="V359" s="4"/>
      <c r="W359" s="4"/>
      <c r="X359" s="4"/>
      <c r="Y359" s="4"/>
      <c r="Z359" s="4"/>
    </row>
    <row r="360" ht="14.25" customHeight="1">
      <c r="A360" s="65"/>
      <c r="B360" s="51" t="str">
        <f>'2.Páginas de la muestra'!C9</f>
        <v>Once</v>
      </c>
      <c r="C360" s="52" t="s">
        <v>54</v>
      </c>
      <c r="K360" s="4"/>
      <c r="L360" s="4"/>
      <c r="M360" s="4"/>
      <c r="N360" s="4"/>
      <c r="O360" s="4"/>
      <c r="P360" s="4"/>
      <c r="Q360" s="4"/>
      <c r="R360" s="4"/>
      <c r="S360" s="4"/>
      <c r="T360" s="4"/>
      <c r="U360" s="4"/>
      <c r="V360" s="4"/>
      <c r="W360" s="4"/>
      <c r="X360" s="4"/>
      <c r="Y360" s="4"/>
      <c r="Z360" s="4"/>
    </row>
    <row r="361" ht="14.25" customHeight="1">
      <c r="A361" s="65"/>
      <c r="B361" s="51" t="str">
        <f>'2.Páginas de la muestra'!C10</f>
        <v>ESIT ULL</v>
      </c>
      <c r="C361" s="52" t="s">
        <v>32</v>
      </c>
      <c r="K361" s="4"/>
      <c r="L361" s="4"/>
      <c r="M361" s="4"/>
      <c r="N361" s="4"/>
      <c r="O361" s="4"/>
      <c r="P361" s="4"/>
      <c r="Q361" s="4"/>
      <c r="R361" s="4"/>
      <c r="S361" s="4"/>
      <c r="T361" s="4"/>
      <c r="U361" s="4"/>
      <c r="V361" s="4"/>
      <c r="W361" s="4"/>
      <c r="X361" s="4"/>
      <c r="Y361" s="4"/>
      <c r="Z361" s="4"/>
    </row>
    <row r="362" ht="14.25" customHeight="1">
      <c r="A362" s="65"/>
      <c r="B362" s="51" t="str">
        <f>'2.Páginas de la muestra'!C11</f>
        <v>Alias4</v>
      </c>
      <c r="C362" s="6"/>
      <c r="K362" s="4"/>
      <c r="L362" s="4"/>
      <c r="M362" s="4"/>
      <c r="N362" s="4"/>
      <c r="O362" s="4"/>
      <c r="P362" s="4"/>
      <c r="Q362" s="4"/>
      <c r="R362" s="4"/>
      <c r="S362" s="4"/>
      <c r="T362" s="4"/>
      <c r="U362" s="4"/>
      <c r="V362" s="4"/>
      <c r="W362" s="4"/>
      <c r="X362" s="4"/>
      <c r="Y362" s="4"/>
      <c r="Z362" s="4"/>
    </row>
    <row r="363" ht="14.25" customHeight="1">
      <c r="A363" s="65"/>
      <c r="B363" s="51" t="str">
        <f>'2.Páginas de la muestra'!C12</f>
        <v>Alias5</v>
      </c>
      <c r="C363" s="6"/>
      <c r="D363" s="47"/>
      <c r="K363" s="4"/>
      <c r="L363" s="4"/>
      <c r="M363" s="4"/>
      <c r="N363" s="4"/>
      <c r="O363" s="4"/>
      <c r="P363" s="4"/>
      <c r="Q363" s="4"/>
      <c r="R363" s="4"/>
      <c r="S363" s="4"/>
      <c r="T363" s="4"/>
      <c r="U363" s="4"/>
      <c r="V363" s="4"/>
      <c r="W363" s="4"/>
      <c r="X363" s="4"/>
      <c r="Y363" s="4"/>
      <c r="Z363" s="4"/>
    </row>
    <row r="364" ht="14.25" customHeight="1">
      <c r="A364" s="65"/>
      <c r="B364" s="51" t="str">
        <f>'2.Páginas de la muestra'!C13</f>
        <v>Alias6</v>
      </c>
      <c r="C364" s="6"/>
      <c r="D364" s="47"/>
      <c r="K364" s="4"/>
      <c r="L364" s="4"/>
      <c r="M364" s="4"/>
      <c r="N364" s="4"/>
      <c r="O364" s="4"/>
      <c r="P364" s="4"/>
      <c r="Q364" s="4"/>
      <c r="R364" s="4"/>
      <c r="S364" s="4"/>
      <c r="T364" s="4"/>
      <c r="U364" s="4"/>
      <c r="V364" s="4"/>
      <c r="W364" s="4"/>
      <c r="X364" s="4"/>
      <c r="Y364" s="4"/>
      <c r="Z364" s="4"/>
    </row>
    <row r="365" ht="14.25" customHeight="1">
      <c r="A365" s="65"/>
      <c r="B365" s="51" t="str">
        <f>'2.Páginas de la muestra'!C14</f>
        <v>Alias7</v>
      </c>
      <c r="C365" s="6"/>
      <c r="D365" s="47"/>
      <c r="K365" s="4"/>
      <c r="L365" s="4"/>
      <c r="M365" s="4"/>
      <c r="N365" s="4"/>
      <c r="O365" s="4"/>
      <c r="P365" s="4"/>
      <c r="Q365" s="4"/>
      <c r="R365" s="4"/>
      <c r="S365" s="4"/>
      <c r="T365" s="4"/>
      <c r="U365" s="4"/>
      <c r="V365" s="4"/>
      <c r="W365" s="4"/>
      <c r="X365" s="4"/>
      <c r="Y365" s="4"/>
      <c r="Z365" s="4"/>
    </row>
    <row r="366" ht="14.25" customHeight="1">
      <c r="A366" s="65"/>
      <c r="B366" s="51" t="str">
        <f>'2.Páginas de la muestra'!C15</f>
        <v>Alias8</v>
      </c>
      <c r="C366" s="6"/>
      <c r="D366" s="47"/>
      <c r="K366" s="4"/>
      <c r="L366" s="4"/>
      <c r="M366" s="4"/>
      <c r="N366" s="4"/>
      <c r="O366" s="4"/>
      <c r="P366" s="4"/>
      <c r="Q366" s="4"/>
      <c r="R366" s="4"/>
      <c r="S366" s="4"/>
      <c r="T366" s="4"/>
      <c r="U366" s="4"/>
      <c r="V366" s="4"/>
      <c r="W366" s="4"/>
      <c r="X366" s="4"/>
      <c r="Y366" s="4"/>
      <c r="Z366" s="4"/>
    </row>
    <row r="367" ht="14.25" customHeight="1">
      <c r="A367" s="65"/>
      <c r="B367" s="51" t="str">
        <f>'2.Páginas de la muestra'!C16</f>
        <v>Alias9</v>
      </c>
      <c r="C367" s="6"/>
      <c r="D367" s="47"/>
      <c r="K367" s="4"/>
      <c r="L367" s="4"/>
      <c r="M367" s="4"/>
      <c r="N367" s="4"/>
      <c r="O367" s="4"/>
      <c r="P367" s="4"/>
      <c r="Q367" s="4"/>
      <c r="R367" s="4"/>
      <c r="S367" s="4"/>
      <c r="T367" s="4"/>
      <c r="U367" s="4"/>
      <c r="V367" s="4"/>
      <c r="W367" s="4"/>
      <c r="X367" s="4"/>
      <c r="Y367" s="4"/>
      <c r="Z367" s="4"/>
    </row>
    <row r="368" ht="14.25" customHeight="1">
      <c r="A368" s="65"/>
      <c r="B368" s="51" t="str">
        <f>'2.Páginas de la muestra'!C17</f>
        <v>Alias10</v>
      </c>
      <c r="C368" s="6"/>
      <c r="D368" s="47"/>
      <c r="K368" s="4"/>
      <c r="L368" s="4"/>
      <c r="M368" s="4"/>
      <c r="N368" s="4"/>
      <c r="O368" s="4"/>
      <c r="P368" s="4"/>
      <c r="Q368" s="4"/>
      <c r="R368" s="4"/>
      <c r="S368" s="4"/>
      <c r="T368" s="4"/>
      <c r="U368" s="4"/>
      <c r="V368" s="4"/>
      <c r="W368" s="4"/>
      <c r="X368" s="4"/>
      <c r="Y368" s="4"/>
      <c r="Z368" s="4"/>
    </row>
    <row r="369" ht="14.25" customHeight="1">
      <c r="A369" s="65"/>
      <c r="B369" s="51" t="str">
        <f>'2.Páginas de la muestra'!C18</f>
        <v>Alias11</v>
      </c>
      <c r="C369" s="6"/>
      <c r="D369" s="47"/>
      <c r="K369" s="4"/>
      <c r="L369" s="4"/>
      <c r="M369" s="4"/>
      <c r="N369" s="4"/>
      <c r="O369" s="4"/>
      <c r="P369" s="4"/>
      <c r="Q369" s="4"/>
      <c r="R369" s="4"/>
      <c r="S369" s="4"/>
      <c r="T369" s="4"/>
      <c r="U369" s="4"/>
      <c r="V369" s="4"/>
      <c r="W369" s="4"/>
      <c r="X369" s="4"/>
      <c r="Y369" s="4"/>
      <c r="Z369" s="4"/>
    </row>
    <row r="370" ht="14.25" customHeight="1">
      <c r="A370" s="65"/>
      <c r="B370" s="51" t="str">
        <f>'2.Páginas de la muestra'!C19</f>
        <v>Alias12</v>
      </c>
      <c r="C370" s="6"/>
      <c r="D370" s="47"/>
      <c r="K370" s="4"/>
      <c r="L370" s="4"/>
      <c r="M370" s="4"/>
      <c r="N370" s="4"/>
      <c r="O370" s="4"/>
      <c r="P370" s="4"/>
      <c r="Q370" s="4"/>
      <c r="R370" s="4"/>
      <c r="S370" s="4"/>
      <c r="T370" s="4"/>
      <c r="U370" s="4"/>
      <c r="V370" s="4"/>
      <c r="W370" s="4"/>
      <c r="X370" s="4"/>
      <c r="Y370" s="4"/>
      <c r="Z370" s="4"/>
    </row>
    <row r="371" ht="14.25" customHeight="1">
      <c r="A371" s="65"/>
      <c r="B371" s="51" t="str">
        <f>'2.Páginas de la muestra'!C20</f>
        <v>Alias13</v>
      </c>
      <c r="C371" s="6"/>
      <c r="D371" s="47"/>
      <c r="K371" s="4"/>
      <c r="L371" s="4"/>
      <c r="M371" s="4"/>
      <c r="N371" s="4"/>
      <c r="O371" s="4"/>
      <c r="P371" s="4"/>
      <c r="Q371" s="4"/>
      <c r="R371" s="4"/>
      <c r="S371" s="4"/>
      <c r="T371" s="4"/>
      <c r="U371" s="4"/>
      <c r="V371" s="4"/>
      <c r="W371" s="4"/>
      <c r="X371" s="4"/>
      <c r="Y371" s="4"/>
      <c r="Z371" s="4"/>
    </row>
    <row r="372" ht="14.25" customHeight="1">
      <c r="A372" s="65"/>
      <c r="B372" s="51" t="str">
        <f>'2.Páginas de la muestra'!C21</f>
        <v>Alias14</v>
      </c>
      <c r="C372" s="6"/>
      <c r="D372" s="47"/>
      <c r="K372" s="4"/>
      <c r="L372" s="4"/>
      <c r="M372" s="4"/>
      <c r="N372" s="4"/>
      <c r="O372" s="4"/>
      <c r="P372" s="4"/>
      <c r="Q372" s="4"/>
      <c r="R372" s="4"/>
      <c r="S372" s="4"/>
      <c r="T372" s="4"/>
      <c r="U372" s="4"/>
      <c r="V372" s="4"/>
      <c r="W372" s="4"/>
      <c r="X372" s="4"/>
      <c r="Y372" s="4"/>
      <c r="Z372" s="4"/>
    </row>
    <row r="373" ht="14.25" customHeight="1">
      <c r="A373" s="67"/>
      <c r="B373" s="51" t="str">
        <f>'2.Páginas de la muestra'!C22</f>
        <v>Alias15</v>
      </c>
      <c r="C373" s="6"/>
      <c r="D373" s="47"/>
      <c r="K373" s="4"/>
      <c r="L373" s="4"/>
      <c r="M373" s="4"/>
      <c r="N373" s="4"/>
      <c r="O373" s="4"/>
      <c r="P373" s="4"/>
      <c r="Q373" s="4"/>
      <c r="R373" s="4"/>
      <c r="S373" s="4"/>
      <c r="T373" s="4"/>
      <c r="U373" s="4"/>
      <c r="V373" s="4"/>
      <c r="W373" s="4"/>
      <c r="X373" s="4"/>
      <c r="Y373" s="4"/>
      <c r="Z373" s="4"/>
    </row>
    <row r="374" ht="14.25" customHeight="1">
      <c r="A374" s="68"/>
      <c r="C374" s="56" t="s">
        <v>74</v>
      </c>
      <c r="D374" s="56" t="str">
        <f>IF(C377&gt;0,Hoja4!A6,IF(C378='2.Páginas de la muestra'!B5,Hoja4!A7,IF(SUM(C376:C378)=0,"",Hoja4!A5)))</f>
        <v>No</v>
      </c>
      <c r="K374" s="4"/>
      <c r="L374" s="4"/>
      <c r="M374" s="4"/>
      <c r="N374" s="4"/>
      <c r="O374" s="4"/>
      <c r="P374" s="4"/>
      <c r="Q374" s="4"/>
      <c r="R374" s="4"/>
      <c r="S374" s="4"/>
      <c r="T374" s="4"/>
      <c r="U374" s="4"/>
      <c r="V374" s="4"/>
      <c r="W374" s="4"/>
      <c r="X374" s="4"/>
      <c r="Y374" s="4"/>
      <c r="Z374" s="4"/>
    </row>
    <row r="375" ht="14.25" customHeight="1">
      <c r="A375" s="68"/>
      <c r="B375" s="69"/>
      <c r="C375" s="47"/>
      <c r="D375" s="47"/>
      <c r="K375" s="4"/>
      <c r="L375" s="4"/>
      <c r="M375" s="4"/>
      <c r="N375" s="4"/>
      <c r="O375" s="4"/>
      <c r="P375" s="4"/>
      <c r="Q375" s="4"/>
      <c r="R375" s="4"/>
      <c r="S375" s="4"/>
      <c r="T375" s="4"/>
      <c r="U375" s="4"/>
      <c r="V375" s="4"/>
      <c r="W375" s="4"/>
      <c r="X375" s="4"/>
      <c r="Y375" s="4"/>
      <c r="Z375" s="4"/>
    </row>
    <row r="376" ht="14.25" customHeight="1">
      <c r="A376" s="57" t="s">
        <v>279</v>
      </c>
      <c r="B376" s="58" t="s">
        <v>93</v>
      </c>
      <c r="C376" s="70">
        <f>COUNTIF(C359:C373,Hoja4!A5)</f>
        <v>2</v>
      </c>
      <c r="D376" s="47"/>
      <c r="K376" s="4"/>
      <c r="L376" s="4"/>
      <c r="M376" s="4"/>
      <c r="N376" s="4"/>
      <c r="O376" s="4"/>
      <c r="P376" s="4"/>
      <c r="Q376" s="4"/>
      <c r="R376" s="4"/>
      <c r="S376" s="4"/>
      <c r="T376" s="4"/>
      <c r="U376" s="4"/>
      <c r="V376" s="4"/>
      <c r="W376" s="4"/>
      <c r="X376" s="4"/>
      <c r="Y376" s="4"/>
      <c r="Z376" s="4"/>
    </row>
    <row r="377" ht="14.25" customHeight="1">
      <c r="A377" s="68"/>
      <c r="B377" s="58" t="s">
        <v>94</v>
      </c>
      <c r="C377" s="70">
        <f>COUNTIF(C359:C373,Hoja4!A6)</f>
        <v>1</v>
      </c>
      <c r="D377" s="47"/>
      <c r="K377" s="4"/>
      <c r="L377" s="4"/>
      <c r="M377" s="4"/>
      <c r="N377" s="4"/>
      <c r="O377" s="4"/>
      <c r="P377" s="4"/>
      <c r="Q377" s="4"/>
      <c r="R377" s="4"/>
      <c r="S377" s="4"/>
      <c r="T377" s="4"/>
      <c r="U377" s="4"/>
      <c r="V377" s="4"/>
      <c r="W377" s="4"/>
      <c r="X377" s="4"/>
      <c r="Y377" s="4"/>
      <c r="Z377" s="4"/>
    </row>
    <row r="378" ht="14.25" customHeight="1">
      <c r="A378" s="68"/>
      <c r="B378" s="58" t="s">
        <v>95</v>
      </c>
      <c r="C378" s="70">
        <f>COUNTIF(C359:C373,Hoja4!A7)</f>
        <v>0</v>
      </c>
      <c r="D378" s="47"/>
      <c r="K378" s="4"/>
      <c r="L378" s="4"/>
      <c r="M378" s="4"/>
      <c r="N378" s="4"/>
      <c r="O378" s="4"/>
      <c r="P378" s="4"/>
      <c r="Q378" s="4"/>
      <c r="R378" s="4"/>
      <c r="S378" s="4"/>
      <c r="T378" s="4"/>
      <c r="U378" s="4"/>
      <c r="V378" s="4"/>
      <c r="W378" s="4"/>
      <c r="X378" s="4"/>
      <c r="Y378" s="4"/>
      <c r="Z378" s="4"/>
    </row>
    <row r="379" ht="14.25" customHeight="1">
      <c r="A379" s="68"/>
      <c r="B379" s="69"/>
      <c r="C379" s="47"/>
      <c r="D379" s="47"/>
      <c r="K379" s="4"/>
      <c r="L379" s="4"/>
      <c r="M379" s="4"/>
      <c r="N379" s="4"/>
      <c r="O379" s="4"/>
      <c r="P379" s="4"/>
      <c r="Q379" s="4"/>
      <c r="R379" s="4"/>
      <c r="S379" s="4"/>
      <c r="T379" s="4"/>
      <c r="U379" s="4"/>
      <c r="V379" s="4"/>
      <c r="W379" s="4"/>
      <c r="X379" s="4"/>
      <c r="Y379" s="4"/>
      <c r="Z379" s="4"/>
    </row>
    <row r="380" ht="18.0" customHeight="1">
      <c r="A380" s="63" t="s">
        <v>280</v>
      </c>
      <c r="B380" s="28"/>
      <c r="C380" s="18" t="s">
        <v>61</v>
      </c>
      <c r="D380" s="47"/>
      <c r="E380" s="46" t="s">
        <v>281</v>
      </c>
      <c r="K380" s="4"/>
      <c r="L380" s="4"/>
      <c r="M380" s="4"/>
      <c r="N380" s="4"/>
      <c r="O380" s="4"/>
      <c r="P380" s="4"/>
      <c r="Q380" s="4"/>
      <c r="R380" s="4"/>
      <c r="S380" s="4"/>
      <c r="T380" s="4"/>
      <c r="U380" s="4"/>
      <c r="V380" s="4"/>
      <c r="W380" s="4"/>
      <c r="X380" s="4"/>
      <c r="Y380" s="4"/>
      <c r="Z380" s="4"/>
    </row>
    <row r="381" ht="18.0" customHeight="1">
      <c r="A381" s="64" t="s">
        <v>282</v>
      </c>
      <c r="B381" s="51" t="str">
        <f>'2.Páginas de la muestra'!C8</f>
        <v>Sinpromi</v>
      </c>
      <c r="C381" s="52" t="s">
        <v>54</v>
      </c>
      <c r="D381" s="47"/>
      <c r="E381" s="4" t="s">
        <v>284</v>
      </c>
      <c r="K381" s="4"/>
      <c r="L381" s="4"/>
      <c r="M381" s="4"/>
      <c r="N381" s="4"/>
      <c r="O381" s="4"/>
      <c r="P381" s="4"/>
      <c r="Q381" s="4"/>
      <c r="R381" s="4"/>
      <c r="S381" s="4"/>
      <c r="T381" s="4"/>
      <c r="U381" s="4"/>
      <c r="V381" s="4"/>
      <c r="W381" s="4"/>
      <c r="X381" s="4"/>
      <c r="Y381" s="4"/>
      <c r="Z381" s="4"/>
    </row>
    <row r="382" ht="14.25" customHeight="1">
      <c r="A382" s="65"/>
      <c r="B382" s="51" t="str">
        <f>'2.Páginas de la muestra'!C9</f>
        <v>Once</v>
      </c>
      <c r="C382" s="52" t="s">
        <v>54</v>
      </c>
      <c r="K382" s="4"/>
      <c r="L382" s="4"/>
      <c r="M382" s="4"/>
      <c r="N382" s="4"/>
      <c r="O382" s="4"/>
      <c r="P382" s="4"/>
      <c r="Q382" s="4"/>
      <c r="R382" s="4"/>
      <c r="S382" s="4"/>
      <c r="T382" s="4"/>
      <c r="U382" s="4"/>
      <c r="V382" s="4"/>
      <c r="W382" s="4"/>
      <c r="X382" s="4"/>
      <c r="Y382" s="4"/>
      <c r="Z382" s="4"/>
    </row>
    <row r="383" ht="14.25" customHeight="1">
      <c r="A383" s="65"/>
      <c r="B383" s="51" t="str">
        <f>'2.Páginas de la muestra'!C10</f>
        <v>ESIT ULL</v>
      </c>
      <c r="C383" s="52" t="s">
        <v>54</v>
      </c>
      <c r="K383" s="4"/>
      <c r="L383" s="4"/>
      <c r="M383" s="4"/>
      <c r="N383" s="4"/>
      <c r="O383" s="4"/>
      <c r="P383" s="4"/>
      <c r="Q383" s="4"/>
      <c r="R383" s="4"/>
      <c r="S383" s="4"/>
      <c r="T383" s="4"/>
      <c r="U383" s="4"/>
      <c r="V383" s="4"/>
      <c r="W383" s="4"/>
      <c r="X383" s="4"/>
      <c r="Y383" s="4"/>
      <c r="Z383" s="4"/>
    </row>
    <row r="384" ht="14.25" customHeight="1">
      <c r="A384" s="65"/>
      <c r="B384" s="51" t="str">
        <f>'2.Páginas de la muestra'!C11</f>
        <v>Alias4</v>
      </c>
      <c r="C384" s="6"/>
      <c r="K384" s="4"/>
      <c r="L384" s="4"/>
      <c r="M384" s="4"/>
      <c r="N384" s="4"/>
      <c r="O384" s="4"/>
      <c r="P384" s="4"/>
      <c r="Q384" s="4"/>
      <c r="R384" s="4"/>
      <c r="S384" s="4"/>
      <c r="T384" s="4"/>
      <c r="U384" s="4"/>
      <c r="V384" s="4"/>
      <c r="W384" s="4"/>
      <c r="X384" s="4"/>
      <c r="Y384" s="4"/>
      <c r="Z384" s="4"/>
    </row>
    <row r="385" ht="14.25" customHeight="1">
      <c r="A385" s="65"/>
      <c r="B385" s="51" t="str">
        <f>'2.Páginas de la muestra'!C12</f>
        <v>Alias5</v>
      </c>
      <c r="C385" s="6"/>
      <c r="D385" s="47"/>
      <c r="K385" s="4"/>
      <c r="L385" s="4"/>
      <c r="M385" s="4"/>
      <c r="N385" s="4"/>
      <c r="O385" s="4"/>
      <c r="P385" s="4"/>
      <c r="Q385" s="4"/>
      <c r="R385" s="4"/>
      <c r="S385" s="4"/>
      <c r="T385" s="4"/>
      <c r="U385" s="4"/>
      <c r="V385" s="4"/>
      <c r="W385" s="4"/>
      <c r="X385" s="4"/>
      <c r="Y385" s="4"/>
      <c r="Z385" s="4"/>
    </row>
    <row r="386" ht="14.25" customHeight="1">
      <c r="A386" s="65"/>
      <c r="B386" s="51" t="str">
        <f>'2.Páginas de la muestra'!C13</f>
        <v>Alias6</v>
      </c>
      <c r="C386" s="6"/>
      <c r="D386" s="47"/>
      <c r="K386" s="4"/>
      <c r="L386" s="4"/>
      <c r="M386" s="4"/>
      <c r="N386" s="4"/>
      <c r="O386" s="4"/>
      <c r="P386" s="4"/>
      <c r="Q386" s="4"/>
      <c r="R386" s="4"/>
      <c r="S386" s="4"/>
      <c r="T386" s="4"/>
      <c r="U386" s="4"/>
      <c r="V386" s="4"/>
      <c r="W386" s="4"/>
      <c r="X386" s="4"/>
      <c r="Y386" s="4"/>
      <c r="Z386" s="4"/>
    </row>
    <row r="387" ht="14.25" customHeight="1">
      <c r="A387" s="65"/>
      <c r="B387" s="51" t="str">
        <f>'2.Páginas de la muestra'!C14</f>
        <v>Alias7</v>
      </c>
      <c r="C387" s="6"/>
      <c r="D387" s="47"/>
      <c r="K387" s="4"/>
      <c r="L387" s="4"/>
      <c r="M387" s="4"/>
      <c r="N387" s="4"/>
      <c r="O387" s="4"/>
      <c r="P387" s="4"/>
      <c r="Q387" s="4"/>
      <c r="R387" s="4"/>
      <c r="S387" s="4"/>
      <c r="T387" s="4"/>
      <c r="U387" s="4"/>
      <c r="V387" s="4"/>
      <c r="W387" s="4"/>
      <c r="X387" s="4"/>
      <c r="Y387" s="4"/>
      <c r="Z387" s="4"/>
    </row>
    <row r="388" ht="14.25" customHeight="1">
      <c r="A388" s="65"/>
      <c r="B388" s="51" t="str">
        <f>'2.Páginas de la muestra'!C15</f>
        <v>Alias8</v>
      </c>
      <c r="C388" s="6"/>
      <c r="D388" s="47"/>
      <c r="K388" s="4"/>
      <c r="L388" s="4"/>
      <c r="M388" s="4"/>
      <c r="N388" s="4"/>
      <c r="O388" s="4"/>
      <c r="P388" s="4"/>
      <c r="Q388" s="4"/>
      <c r="R388" s="4"/>
      <c r="S388" s="4"/>
      <c r="T388" s="4"/>
      <c r="U388" s="4"/>
      <c r="V388" s="4"/>
      <c r="W388" s="4"/>
      <c r="X388" s="4"/>
      <c r="Y388" s="4"/>
      <c r="Z388" s="4"/>
    </row>
    <row r="389" ht="14.25" customHeight="1">
      <c r="A389" s="65"/>
      <c r="B389" s="51" t="str">
        <f>'2.Páginas de la muestra'!C16</f>
        <v>Alias9</v>
      </c>
      <c r="C389" s="6"/>
      <c r="D389" s="47"/>
      <c r="K389" s="4"/>
      <c r="L389" s="4"/>
      <c r="M389" s="4"/>
      <c r="N389" s="4"/>
      <c r="O389" s="4"/>
      <c r="P389" s="4"/>
      <c r="Q389" s="4"/>
      <c r="R389" s="4"/>
      <c r="S389" s="4"/>
      <c r="T389" s="4"/>
      <c r="U389" s="4"/>
      <c r="V389" s="4"/>
      <c r="W389" s="4"/>
      <c r="X389" s="4"/>
      <c r="Y389" s="4"/>
      <c r="Z389" s="4"/>
    </row>
    <row r="390" ht="14.25" customHeight="1">
      <c r="A390" s="65"/>
      <c r="B390" s="51" t="str">
        <f>'2.Páginas de la muestra'!C17</f>
        <v>Alias10</v>
      </c>
      <c r="C390" s="6"/>
      <c r="D390" s="47"/>
      <c r="K390" s="4"/>
      <c r="L390" s="4"/>
      <c r="M390" s="4"/>
      <c r="N390" s="4"/>
      <c r="O390" s="4"/>
      <c r="P390" s="4"/>
      <c r="Q390" s="4"/>
      <c r="R390" s="4"/>
      <c r="S390" s="4"/>
      <c r="T390" s="4"/>
      <c r="U390" s="4"/>
      <c r="V390" s="4"/>
      <c r="W390" s="4"/>
      <c r="X390" s="4"/>
      <c r="Y390" s="4"/>
      <c r="Z390" s="4"/>
    </row>
    <row r="391" ht="14.25" customHeight="1">
      <c r="A391" s="65"/>
      <c r="B391" s="51" t="str">
        <f>'2.Páginas de la muestra'!C18</f>
        <v>Alias11</v>
      </c>
      <c r="C391" s="6"/>
      <c r="D391" s="47"/>
      <c r="K391" s="4"/>
      <c r="L391" s="4"/>
      <c r="M391" s="4"/>
      <c r="N391" s="4"/>
      <c r="O391" s="4"/>
      <c r="P391" s="4"/>
      <c r="Q391" s="4"/>
      <c r="R391" s="4"/>
      <c r="S391" s="4"/>
      <c r="T391" s="4"/>
      <c r="U391" s="4"/>
      <c r="V391" s="4"/>
      <c r="W391" s="4"/>
      <c r="X391" s="4"/>
      <c r="Y391" s="4"/>
      <c r="Z391" s="4"/>
    </row>
    <row r="392" ht="14.25" customHeight="1">
      <c r="A392" s="65"/>
      <c r="B392" s="51" t="str">
        <f>'2.Páginas de la muestra'!C19</f>
        <v>Alias12</v>
      </c>
      <c r="C392" s="6"/>
      <c r="D392" s="47"/>
      <c r="K392" s="4"/>
      <c r="L392" s="4"/>
      <c r="M392" s="4"/>
      <c r="N392" s="4"/>
      <c r="O392" s="4"/>
      <c r="P392" s="4"/>
      <c r="Q392" s="4"/>
      <c r="R392" s="4"/>
      <c r="S392" s="4"/>
      <c r="T392" s="4"/>
      <c r="U392" s="4"/>
      <c r="V392" s="4"/>
      <c r="W392" s="4"/>
      <c r="X392" s="4"/>
      <c r="Y392" s="4"/>
      <c r="Z392" s="4"/>
    </row>
    <row r="393" ht="14.25" customHeight="1">
      <c r="A393" s="65"/>
      <c r="B393" s="51" t="str">
        <f>'2.Páginas de la muestra'!C20</f>
        <v>Alias13</v>
      </c>
      <c r="C393" s="6"/>
      <c r="D393" s="47"/>
      <c r="K393" s="4"/>
      <c r="L393" s="4"/>
      <c r="M393" s="4"/>
      <c r="N393" s="4"/>
      <c r="O393" s="4"/>
      <c r="P393" s="4"/>
      <c r="Q393" s="4"/>
      <c r="R393" s="4"/>
      <c r="S393" s="4"/>
      <c r="T393" s="4"/>
      <c r="U393" s="4"/>
      <c r="V393" s="4"/>
      <c r="W393" s="4"/>
      <c r="X393" s="4"/>
      <c r="Y393" s="4"/>
      <c r="Z393" s="4"/>
    </row>
    <row r="394" ht="14.25" customHeight="1">
      <c r="A394" s="65"/>
      <c r="B394" s="51" t="str">
        <f>'2.Páginas de la muestra'!C21</f>
        <v>Alias14</v>
      </c>
      <c r="C394" s="6"/>
      <c r="D394" s="47"/>
      <c r="K394" s="4"/>
      <c r="L394" s="4"/>
      <c r="M394" s="4"/>
      <c r="N394" s="4"/>
      <c r="O394" s="4"/>
      <c r="P394" s="4"/>
      <c r="Q394" s="4"/>
      <c r="R394" s="4"/>
      <c r="S394" s="4"/>
      <c r="T394" s="4"/>
      <c r="U394" s="4"/>
      <c r="V394" s="4"/>
      <c r="W394" s="4"/>
      <c r="X394" s="4"/>
      <c r="Y394" s="4"/>
      <c r="Z394" s="4"/>
    </row>
    <row r="395" ht="14.25" customHeight="1">
      <c r="A395" s="67"/>
      <c r="B395" s="51" t="str">
        <f>'2.Páginas de la muestra'!C22</f>
        <v>Alias15</v>
      </c>
      <c r="C395" s="6"/>
      <c r="D395" s="47"/>
      <c r="K395" s="4"/>
      <c r="L395" s="4"/>
      <c r="M395" s="4"/>
      <c r="N395" s="4"/>
      <c r="O395" s="4"/>
      <c r="P395" s="4"/>
      <c r="Q395" s="4"/>
      <c r="R395" s="4"/>
      <c r="S395" s="4"/>
      <c r="T395" s="4"/>
      <c r="U395" s="4"/>
      <c r="V395" s="4"/>
      <c r="W395" s="4"/>
      <c r="X395" s="4"/>
      <c r="Y395" s="4"/>
      <c r="Z395" s="4"/>
    </row>
    <row r="396" ht="14.25" customHeight="1">
      <c r="A396" s="68"/>
      <c r="C396" s="56" t="s">
        <v>74</v>
      </c>
      <c r="D396" s="56" t="str">
        <f>IF(C399&gt;0,Hoja4!A6,IF(C400='2.Páginas de la muestra'!B5,Hoja4!A7,IF(SUM(C398:C400)=0,"",Hoja4!A5)))</f>
        <v>Sí</v>
      </c>
      <c r="K396" s="4"/>
      <c r="L396" s="4"/>
      <c r="M396" s="4"/>
      <c r="N396" s="4"/>
      <c r="O396" s="4"/>
      <c r="P396" s="4"/>
      <c r="Q396" s="4"/>
      <c r="R396" s="4"/>
      <c r="S396" s="4"/>
      <c r="T396" s="4"/>
      <c r="U396" s="4"/>
      <c r="V396" s="4"/>
      <c r="W396" s="4"/>
      <c r="X396" s="4"/>
      <c r="Y396" s="4"/>
      <c r="Z396" s="4"/>
    </row>
    <row r="397" ht="14.25" customHeight="1">
      <c r="A397" s="68"/>
      <c r="B397" s="69"/>
      <c r="C397" s="47"/>
      <c r="D397" s="47"/>
      <c r="K397" s="4"/>
      <c r="L397" s="4"/>
      <c r="M397" s="4"/>
      <c r="N397" s="4"/>
      <c r="O397" s="4"/>
      <c r="P397" s="4"/>
      <c r="Q397" s="4"/>
      <c r="R397" s="4"/>
      <c r="S397" s="4"/>
      <c r="T397" s="4"/>
      <c r="U397" s="4"/>
      <c r="V397" s="4"/>
      <c r="W397" s="4"/>
      <c r="X397" s="4"/>
      <c r="Y397" s="4"/>
      <c r="Z397" s="4"/>
    </row>
    <row r="398" ht="14.25" customHeight="1">
      <c r="A398" s="57" t="s">
        <v>289</v>
      </c>
      <c r="B398" s="58" t="s">
        <v>93</v>
      </c>
      <c r="C398" s="70">
        <f>COUNTIF(C381:C395,Hoja4!A5)</f>
        <v>3</v>
      </c>
      <c r="D398" s="47"/>
      <c r="K398" s="4"/>
      <c r="L398" s="4"/>
      <c r="M398" s="4"/>
      <c r="N398" s="4"/>
      <c r="O398" s="4"/>
      <c r="P398" s="4"/>
      <c r="Q398" s="4"/>
      <c r="R398" s="4"/>
      <c r="S398" s="4"/>
      <c r="T398" s="4"/>
      <c r="U398" s="4"/>
      <c r="V398" s="4"/>
      <c r="W398" s="4"/>
      <c r="X398" s="4"/>
      <c r="Y398" s="4"/>
      <c r="Z398" s="4"/>
    </row>
    <row r="399" ht="14.25" customHeight="1">
      <c r="A399" s="68"/>
      <c r="B399" s="58" t="s">
        <v>94</v>
      </c>
      <c r="C399" s="70">
        <f>COUNTIF(C381:C395,Hoja4!A6)</f>
        <v>0</v>
      </c>
      <c r="D399" s="47"/>
      <c r="K399" s="4"/>
      <c r="L399" s="4"/>
      <c r="M399" s="4"/>
      <c r="N399" s="4"/>
      <c r="O399" s="4"/>
      <c r="P399" s="4"/>
      <c r="Q399" s="4"/>
      <c r="R399" s="4"/>
      <c r="S399" s="4"/>
      <c r="T399" s="4"/>
      <c r="U399" s="4"/>
      <c r="V399" s="4"/>
      <c r="W399" s="4"/>
      <c r="X399" s="4"/>
      <c r="Y399" s="4"/>
      <c r="Z399" s="4"/>
    </row>
    <row r="400" ht="14.25" customHeight="1">
      <c r="A400" s="68"/>
      <c r="B400" s="58" t="s">
        <v>95</v>
      </c>
      <c r="C400" s="70">
        <f>COUNTIF(C381:C395,Hoja4!A7)</f>
        <v>0</v>
      </c>
      <c r="D400" s="47"/>
      <c r="K400" s="4"/>
      <c r="L400" s="4"/>
      <c r="M400" s="4"/>
      <c r="N400" s="4"/>
      <c r="O400" s="4"/>
      <c r="P400" s="4"/>
      <c r="Q400" s="4"/>
      <c r="R400" s="4"/>
      <c r="S400" s="4"/>
      <c r="T400" s="4"/>
      <c r="U400" s="4"/>
      <c r="V400" s="4"/>
      <c r="W400" s="4"/>
      <c r="X400" s="4"/>
      <c r="Y400" s="4"/>
      <c r="Z400" s="4"/>
    </row>
    <row r="401" ht="14.25" customHeight="1">
      <c r="A401" s="68"/>
      <c r="B401" s="69"/>
      <c r="C401" s="47"/>
      <c r="D401" s="47"/>
      <c r="K401" s="4"/>
      <c r="L401" s="4"/>
      <c r="M401" s="4"/>
      <c r="N401" s="4"/>
      <c r="O401" s="4"/>
      <c r="P401" s="4"/>
      <c r="Q401" s="4"/>
      <c r="R401" s="4"/>
      <c r="S401" s="4"/>
      <c r="T401" s="4"/>
      <c r="U401" s="4"/>
      <c r="V401" s="4"/>
      <c r="W401" s="4"/>
      <c r="X401" s="4"/>
      <c r="Y401" s="4"/>
      <c r="Z401" s="4"/>
    </row>
    <row r="402" ht="18.0" customHeight="1">
      <c r="A402" s="63" t="s">
        <v>290</v>
      </c>
      <c r="B402" s="28"/>
      <c r="C402" s="18" t="s">
        <v>61</v>
      </c>
      <c r="D402" s="47"/>
      <c r="E402" s="46" t="s">
        <v>291</v>
      </c>
      <c r="K402" s="4"/>
      <c r="L402" s="4"/>
      <c r="M402" s="4"/>
      <c r="N402" s="4"/>
      <c r="O402" s="4"/>
      <c r="P402" s="4"/>
      <c r="Q402" s="4"/>
      <c r="R402" s="4"/>
      <c r="S402" s="4"/>
      <c r="T402" s="4"/>
      <c r="U402" s="4"/>
      <c r="V402" s="4"/>
      <c r="W402" s="4"/>
      <c r="X402" s="4"/>
      <c r="Y402" s="4"/>
      <c r="Z402" s="4"/>
    </row>
    <row r="403" ht="18.0" customHeight="1">
      <c r="A403" s="64" t="s">
        <v>292</v>
      </c>
      <c r="B403" s="51" t="str">
        <f>'2.Páginas de la muestra'!C8</f>
        <v>Sinpromi</v>
      </c>
      <c r="C403" s="52" t="s">
        <v>54</v>
      </c>
      <c r="D403" s="47"/>
      <c r="E403" s="4" t="s">
        <v>293</v>
      </c>
      <c r="K403" s="4"/>
      <c r="L403" s="4"/>
      <c r="M403" s="4"/>
      <c r="N403" s="4"/>
      <c r="O403" s="4"/>
      <c r="P403" s="4"/>
      <c r="Q403" s="4"/>
      <c r="R403" s="4"/>
      <c r="S403" s="4"/>
      <c r="T403" s="4"/>
      <c r="U403" s="4"/>
      <c r="V403" s="4"/>
      <c r="W403" s="4"/>
      <c r="X403" s="4"/>
      <c r="Y403" s="4"/>
      <c r="Z403" s="4"/>
    </row>
    <row r="404" ht="14.25" customHeight="1">
      <c r="A404" s="65"/>
      <c r="B404" s="51" t="str">
        <f>'2.Páginas de la muestra'!C9</f>
        <v>Once</v>
      </c>
      <c r="C404" s="52" t="s">
        <v>54</v>
      </c>
      <c r="E404" s="4" t="s">
        <v>294</v>
      </c>
      <c r="K404" s="4"/>
      <c r="L404" s="4"/>
      <c r="M404" s="4"/>
      <c r="N404" s="4"/>
      <c r="O404" s="4"/>
      <c r="P404" s="4"/>
      <c r="Q404" s="4"/>
      <c r="R404" s="4"/>
      <c r="S404" s="4"/>
      <c r="T404" s="4"/>
      <c r="U404" s="4"/>
      <c r="V404" s="4"/>
      <c r="W404" s="4"/>
      <c r="X404" s="4"/>
      <c r="Y404" s="4"/>
      <c r="Z404" s="4"/>
    </row>
    <row r="405" ht="14.25" customHeight="1">
      <c r="A405" s="65"/>
      <c r="B405" s="51" t="str">
        <f>'2.Páginas de la muestra'!C10</f>
        <v>ESIT ULL</v>
      </c>
      <c r="C405" s="52" t="s">
        <v>54</v>
      </c>
      <c r="K405" s="4"/>
      <c r="L405" s="4"/>
      <c r="M405" s="4"/>
      <c r="N405" s="4"/>
      <c r="O405" s="4"/>
      <c r="P405" s="4"/>
      <c r="Q405" s="4"/>
      <c r="R405" s="4"/>
      <c r="S405" s="4"/>
      <c r="T405" s="4"/>
      <c r="U405" s="4"/>
      <c r="V405" s="4"/>
      <c r="W405" s="4"/>
      <c r="X405" s="4"/>
      <c r="Y405" s="4"/>
      <c r="Z405" s="4"/>
    </row>
    <row r="406" ht="14.25" customHeight="1">
      <c r="A406" s="65"/>
      <c r="B406" s="51" t="str">
        <f>'2.Páginas de la muestra'!C11</f>
        <v>Alias4</v>
      </c>
      <c r="C406" s="6"/>
      <c r="K406" s="4"/>
      <c r="L406" s="4"/>
      <c r="M406" s="4"/>
      <c r="N406" s="4"/>
      <c r="O406" s="4"/>
      <c r="P406" s="4"/>
      <c r="Q406" s="4"/>
      <c r="R406" s="4"/>
      <c r="S406" s="4"/>
      <c r="T406" s="4"/>
      <c r="U406" s="4"/>
      <c r="V406" s="4"/>
      <c r="W406" s="4"/>
      <c r="X406" s="4"/>
      <c r="Y406" s="4"/>
      <c r="Z406" s="4"/>
    </row>
    <row r="407" ht="14.25" customHeight="1">
      <c r="A407" s="65"/>
      <c r="B407" s="51" t="str">
        <f>'2.Páginas de la muestra'!C12</f>
        <v>Alias5</v>
      </c>
      <c r="C407" s="6"/>
      <c r="D407" s="47"/>
      <c r="K407" s="4"/>
      <c r="L407" s="4"/>
      <c r="M407" s="4"/>
      <c r="N407" s="4"/>
      <c r="O407" s="4"/>
      <c r="P407" s="4"/>
      <c r="Q407" s="4"/>
      <c r="R407" s="4"/>
      <c r="S407" s="4"/>
      <c r="T407" s="4"/>
      <c r="U407" s="4"/>
      <c r="V407" s="4"/>
      <c r="W407" s="4"/>
      <c r="X407" s="4"/>
      <c r="Y407" s="4"/>
      <c r="Z407" s="4"/>
    </row>
    <row r="408" ht="14.25" customHeight="1">
      <c r="A408" s="65"/>
      <c r="B408" s="51" t="str">
        <f>'2.Páginas de la muestra'!C13</f>
        <v>Alias6</v>
      </c>
      <c r="C408" s="6"/>
      <c r="D408" s="47"/>
      <c r="K408" s="4"/>
      <c r="L408" s="4"/>
      <c r="M408" s="4"/>
      <c r="N408" s="4"/>
      <c r="O408" s="4"/>
      <c r="P408" s="4"/>
      <c r="Q408" s="4"/>
      <c r="R408" s="4"/>
      <c r="S408" s="4"/>
      <c r="T408" s="4"/>
      <c r="U408" s="4"/>
      <c r="V408" s="4"/>
      <c r="W408" s="4"/>
      <c r="X408" s="4"/>
      <c r="Y408" s="4"/>
      <c r="Z408" s="4"/>
    </row>
    <row r="409" ht="14.25" customHeight="1">
      <c r="A409" s="65"/>
      <c r="B409" s="51" t="str">
        <f>'2.Páginas de la muestra'!C14</f>
        <v>Alias7</v>
      </c>
      <c r="C409" s="6"/>
      <c r="D409" s="47"/>
      <c r="K409" s="4"/>
      <c r="L409" s="4"/>
      <c r="M409" s="4"/>
      <c r="N409" s="4"/>
      <c r="O409" s="4"/>
      <c r="P409" s="4"/>
      <c r="Q409" s="4"/>
      <c r="R409" s="4"/>
      <c r="S409" s="4"/>
      <c r="T409" s="4"/>
      <c r="U409" s="4"/>
      <c r="V409" s="4"/>
      <c r="W409" s="4"/>
      <c r="X409" s="4"/>
      <c r="Y409" s="4"/>
      <c r="Z409" s="4"/>
    </row>
    <row r="410" ht="14.25" customHeight="1">
      <c r="A410" s="65"/>
      <c r="B410" s="51" t="str">
        <f>'2.Páginas de la muestra'!C15</f>
        <v>Alias8</v>
      </c>
      <c r="C410" s="6"/>
      <c r="D410" s="47"/>
      <c r="K410" s="4"/>
      <c r="L410" s="4"/>
      <c r="M410" s="4"/>
      <c r="N410" s="4"/>
      <c r="O410" s="4"/>
      <c r="P410" s="4"/>
      <c r="Q410" s="4"/>
      <c r="R410" s="4"/>
      <c r="S410" s="4"/>
      <c r="T410" s="4"/>
      <c r="U410" s="4"/>
      <c r="V410" s="4"/>
      <c r="W410" s="4"/>
      <c r="X410" s="4"/>
      <c r="Y410" s="4"/>
      <c r="Z410" s="4"/>
    </row>
    <row r="411" ht="14.25" customHeight="1">
      <c r="A411" s="65"/>
      <c r="B411" s="51" t="str">
        <f>'2.Páginas de la muestra'!C16</f>
        <v>Alias9</v>
      </c>
      <c r="C411" s="6"/>
      <c r="D411" s="47"/>
      <c r="K411" s="4"/>
      <c r="L411" s="4"/>
      <c r="M411" s="4"/>
      <c r="N411" s="4"/>
      <c r="O411" s="4"/>
      <c r="P411" s="4"/>
      <c r="Q411" s="4"/>
      <c r="R411" s="4"/>
      <c r="S411" s="4"/>
      <c r="T411" s="4"/>
      <c r="U411" s="4"/>
      <c r="V411" s="4"/>
      <c r="W411" s="4"/>
      <c r="X411" s="4"/>
      <c r="Y411" s="4"/>
      <c r="Z411" s="4"/>
    </row>
    <row r="412" ht="14.25" customHeight="1">
      <c r="A412" s="65"/>
      <c r="B412" s="51" t="str">
        <f>'2.Páginas de la muestra'!C17</f>
        <v>Alias10</v>
      </c>
      <c r="C412" s="6"/>
      <c r="D412" s="47"/>
      <c r="K412" s="4"/>
      <c r="L412" s="4"/>
      <c r="M412" s="4"/>
      <c r="N412" s="4"/>
      <c r="O412" s="4"/>
      <c r="P412" s="4"/>
      <c r="Q412" s="4"/>
      <c r="R412" s="4"/>
      <c r="S412" s="4"/>
      <c r="T412" s="4"/>
      <c r="U412" s="4"/>
      <c r="V412" s="4"/>
      <c r="W412" s="4"/>
      <c r="X412" s="4"/>
      <c r="Y412" s="4"/>
      <c r="Z412" s="4"/>
    </row>
    <row r="413" ht="14.25" customHeight="1">
      <c r="A413" s="65"/>
      <c r="B413" s="51" t="str">
        <f>'2.Páginas de la muestra'!C18</f>
        <v>Alias11</v>
      </c>
      <c r="C413" s="6"/>
      <c r="D413" s="47"/>
      <c r="K413" s="4"/>
      <c r="L413" s="4"/>
      <c r="M413" s="4"/>
      <c r="N413" s="4"/>
      <c r="O413" s="4"/>
      <c r="P413" s="4"/>
      <c r="Q413" s="4"/>
      <c r="R413" s="4"/>
      <c r="S413" s="4"/>
      <c r="T413" s="4"/>
      <c r="U413" s="4"/>
      <c r="V413" s="4"/>
      <c r="W413" s="4"/>
      <c r="X413" s="4"/>
      <c r="Y413" s="4"/>
      <c r="Z413" s="4"/>
    </row>
    <row r="414" ht="14.25" customHeight="1">
      <c r="A414" s="65"/>
      <c r="B414" s="51" t="str">
        <f>'2.Páginas de la muestra'!C19</f>
        <v>Alias12</v>
      </c>
      <c r="C414" s="6"/>
      <c r="D414" s="47"/>
      <c r="K414" s="4"/>
      <c r="L414" s="4"/>
      <c r="M414" s="4"/>
      <c r="N414" s="4"/>
      <c r="O414" s="4"/>
      <c r="P414" s="4"/>
      <c r="Q414" s="4"/>
      <c r="R414" s="4"/>
      <c r="S414" s="4"/>
      <c r="T414" s="4"/>
      <c r="U414" s="4"/>
      <c r="V414" s="4"/>
      <c r="W414" s="4"/>
      <c r="X414" s="4"/>
      <c r="Y414" s="4"/>
      <c r="Z414" s="4"/>
    </row>
    <row r="415" ht="14.25" customHeight="1">
      <c r="A415" s="65"/>
      <c r="B415" s="51" t="str">
        <f>'2.Páginas de la muestra'!C20</f>
        <v>Alias13</v>
      </c>
      <c r="C415" s="6"/>
      <c r="D415" s="47"/>
      <c r="K415" s="4"/>
      <c r="L415" s="4"/>
      <c r="M415" s="4"/>
      <c r="N415" s="4"/>
      <c r="O415" s="4"/>
      <c r="P415" s="4"/>
      <c r="Q415" s="4"/>
      <c r="R415" s="4"/>
      <c r="S415" s="4"/>
      <c r="T415" s="4"/>
      <c r="U415" s="4"/>
      <c r="V415" s="4"/>
      <c r="W415" s="4"/>
      <c r="X415" s="4"/>
      <c r="Y415" s="4"/>
      <c r="Z415" s="4"/>
    </row>
    <row r="416" ht="14.25" customHeight="1">
      <c r="A416" s="65"/>
      <c r="B416" s="51" t="str">
        <f>'2.Páginas de la muestra'!C21</f>
        <v>Alias14</v>
      </c>
      <c r="C416" s="6"/>
      <c r="D416" s="47"/>
      <c r="K416" s="4"/>
      <c r="L416" s="4"/>
      <c r="M416" s="4"/>
      <c r="N416" s="4"/>
      <c r="O416" s="4"/>
      <c r="P416" s="4"/>
      <c r="Q416" s="4"/>
      <c r="R416" s="4"/>
      <c r="S416" s="4"/>
      <c r="T416" s="4"/>
      <c r="U416" s="4"/>
      <c r="V416" s="4"/>
      <c r="W416" s="4"/>
      <c r="X416" s="4"/>
      <c r="Y416" s="4"/>
      <c r="Z416" s="4"/>
    </row>
    <row r="417" ht="14.25" customHeight="1">
      <c r="A417" s="67"/>
      <c r="B417" s="51" t="str">
        <f>'2.Páginas de la muestra'!C22</f>
        <v>Alias15</v>
      </c>
      <c r="C417" s="6"/>
      <c r="D417" s="47"/>
      <c r="K417" s="4"/>
      <c r="L417" s="4"/>
      <c r="M417" s="4"/>
      <c r="N417" s="4"/>
      <c r="O417" s="4"/>
      <c r="P417" s="4"/>
      <c r="Q417" s="4"/>
      <c r="R417" s="4"/>
      <c r="S417" s="4"/>
      <c r="T417" s="4"/>
      <c r="U417" s="4"/>
      <c r="V417" s="4"/>
      <c r="W417" s="4"/>
      <c r="X417" s="4"/>
      <c r="Y417" s="4"/>
      <c r="Z417" s="4"/>
    </row>
    <row r="418" ht="14.25" customHeight="1">
      <c r="A418" s="68"/>
      <c r="C418" s="56" t="s">
        <v>74</v>
      </c>
      <c r="D418" s="56" t="str">
        <f>IF(C421&gt;0,Hoja4!A6,IF(C422='2.Páginas de la muestra'!B5,Hoja4!A7,IF(SUM(C420:C422)=0,"",Hoja4!A5)))</f>
        <v>Sí</v>
      </c>
      <c r="K418" s="4"/>
      <c r="L418" s="4"/>
      <c r="M418" s="4"/>
      <c r="N418" s="4"/>
      <c r="O418" s="4"/>
      <c r="P418" s="4"/>
      <c r="Q418" s="4"/>
      <c r="R418" s="4"/>
      <c r="S418" s="4"/>
      <c r="T418" s="4"/>
      <c r="U418" s="4"/>
      <c r="V418" s="4"/>
      <c r="W418" s="4"/>
      <c r="X418" s="4"/>
      <c r="Y418" s="4"/>
      <c r="Z418" s="4"/>
    </row>
    <row r="419" ht="14.25" customHeight="1">
      <c r="A419" s="68"/>
      <c r="B419" s="47"/>
      <c r="C419" s="47"/>
      <c r="D419" s="47"/>
      <c r="K419" s="4"/>
      <c r="L419" s="4"/>
      <c r="M419" s="4"/>
      <c r="N419" s="4"/>
      <c r="O419" s="4"/>
      <c r="P419" s="4"/>
      <c r="Q419" s="4"/>
      <c r="R419" s="4"/>
      <c r="S419" s="4"/>
      <c r="T419" s="4"/>
      <c r="U419" s="4"/>
      <c r="V419" s="4"/>
      <c r="W419" s="4"/>
      <c r="X419" s="4"/>
      <c r="Y419" s="4"/>
      <c r="Z419" s="4"/>
    </row>
    <row r="420" ht="14.25" customHeight="1">
      <c r="A420" s="57" t="s">
        <v>301</v>
      </c>
      <c r="B420" s="58" t="s">
        <v>93</v>
      </c>
      <c r="C420" s="70">
        <f>COUNTIF(C403:C417,Hoja4!A5)</f>
        <v>3</v>
      </c>
      <c r="D420" s="47"/>
      <c r="K420" s="4"/>
      <c r="L420" s="4"/>
      <c r="M420" s="4"/>
      <c r="N420" s="4"/>
      <c r="O420" s="4"/>
      <c r="P420" s="4"/>
      <c r="Q420" s="4"/>
      <c r="R420" s="4"/>
      <c r="S420" s="4"/>
      <c r="T420" s="4"/>
      <c r="U420" s="4"/>
      <c r="V420" s="4"/>
      <c r="W420" s="4"/>
      <c r="X420" s="4"/>
      <c r="Y420" s="4"/>
      <c r="Z420" s="4"/>
    </row>
    <row r="421" ht="14.25" customHeight="1">
      <c r="A421" s="68"/>
      <c r="B421" s="58" t="s">
        <v>94</v>
      </c>
      <c r="C421" s="70">
        <f>COUNTIF(C403:C417,Hoja4!A6)</f>
        <v>0</v>
      </c>
      <c r="D421" s="47"/>
      <c r="K421" s="4"/>
      <c r="L421" s="4"/>
      <c r="M421" s="4"/>
      <c r="N421" s="4"/>
      <c r="O421" s="4"/>
      <c r="P421" s="4"/>
      <c r="Q421" s="4"/>
      <c r="R421" s="4"/>
      <c r="S421" s="4"/>
      <c r="T421" s="4"/>
      <c r="U421" s="4"/>
      <c r="V421" s="4"/>
      <c r="W421" s="4"/>
      <c r="X421" s="4"/>
      <c r="Y421" s="4"/>
      <c r="Z421" s="4"/>
    </row>
    <row r="422" ht="14.25" customHeight="1">
      <c r="A422" s="68"/>
      <c r="B422" s="58" t="s">
        <v>95</v>
      </c>
      <c r="C422" s="70">
        <f>COUNTIF(C403:C417,Hoja4!A7)</f>
        <v>0</v>
      </c>
      <c r="D422" s="47"/>
      <c r="K422" s="4"/>
      <c r="L422" s="4"/>
      <c r="M422" s="4"/>
      <c r="N422" s="4"/>
      <c r="O422" s="4"/>
      <c r="P422" s="4"/>
      <c r="Q422" s="4"/>
      <c r="R422" s="4"/>
      <c r="S422" s="4"/>
      <c r="T422" s="4"/>
      <c r="U422" s="4"/>
      <c r="V422" s="4"/>
      <c r="W422" s="4"/>
      <c r="X422" s="4"/>
      <c r="Y422" s="4"/>
      <c r="Z422" s="4"/>
    </row>
    <row r="423" ht="14.25" customHeight="1">
      <c r="A423" s="68"/>
      <c r="B423" s="69"/>
      <c r="C423" s="47"/>
      <c r="D423" s="47"/>
      <c r="K423" s="4"/>
      <c r="L423" s="4"/>
      <c r="M423" s="4"/>
      <c r="N423" s="4"/>
      <c r="O423" s="4"/>
      <c r="P423" s="4"/>
      <c r="Q423" s="4"/>
      <c r="R423" s="4"/>
      <c r="S423" s="4"/>
      <c r="T423" s="4"/>
      <c r="U423" s="4"/>
      <c r="V423" s="4"/>
      <c r="W423" s="4"/>
      <c r="X423" s="4"/>
      <c r="Y423" s="4"/>
      <c r="Z423" s="4"/>
    </row>
    <row r="424" ht="18.0" customHeight="1">
      <c r="A424" s="63" t="s">
        <v>302</v>
      </c>
      <c r="B424" s="28"/>
      <c r="C424" s="18" t="s">
        <v>61</v>
      </c>
      <c r="D424" s="47"/>
      <c r="E424" s="46" t="s">
        <v>303</v>
      </c>
      <c r="K424" s="4"/>
      <c r="L424" s="4"/>
      <c r="M424" s="4"/>
      <c r="N424" s="4"/>
      <c r="O424" s="4"/>
      <c r="P424" s="4"/>
      <c r="Q424" s="4"/>
      <c r="R424" s="4"/>
      <c r="S424" s="4"/>
      <c r="T424" s="4"/>
      <c r="U424" s="4"/>
      <c r="V424" s="4"/>
      <c r="W424" s="4"/>
      <c r="X424" s="4"/>
      <c r="Y424" s="4"/>
      <c r="Z424" s="4"/>
    </row>
    <row r="425" ht="18.0" customHeight="1">
      <c r="A425" s="93" t="s">
        <v>304</v>
      </c>
      <c r="B425" s="51" t="str">
        <f>'2.Páginas de la muestra'!C8</f>
        <v>Sinpromi</v>
      </c>
      <c r="C425" s="52" t="s">
        <v>54</v>
      </c>
      <c r="D425" s="47"/>
      <c r="E425" s="94" t="s">
        <v>305</v>
      </c>
      <c r="K425" s="4"/>
      <c r="L425" s="4"/>
      <c r="M425" s="4"/>
      <c r="N425" s="4"/>
      <c r="O425" s="4"/>
      <c r="P425" s="4"/>
      <c r="Q425" s="4"/>
      <c r="R425" s="4"/>
      <c r="S425" s="4"/>
      <c r="T425" s="4"/>
      <c r="U425" s="4"/>
      <c r="V425" s="4"/>
      <c r="W425" s="4"/>
      <c r="X425" s="4"/>
      <c r="Y425" s="4"/>
      <c r="Z425" s="4"/>
    </row>
    <row r="426" ht="14.25" customHeight="1">
      <c r="A426" s="65"/>
      <c r="B426" s="51" t="str">
        <f>'2.Páginas de la muestra'!C9</f>
        <v>Once</v>
      </c>
      <c r="C426" s="52" t="s">
        <v>54</v>
      </c>
      <c r="E426" s="4" t="s">
        <v>306</v>
      </c>
      <c r="K426" s="4"/>
      <c r="L426" s="4"/>
      <c r="M426" s="4"/>
      <c r="N426" s="4"/>
      <c r="O426" s="4"/>
      <c r="P426" s="4"/>
      <c r="Q426" s="4"/>
      <c r="R426" s="4"/>
      <c r="S426" s="4"/>
      <c r="T426" s="4"/>
      <c r="U426" s="4"/>
      <c r="V426" s="4"/>
      <c r="W426" s="4"/>
      <c r="X426" s="4"/>
      <c r="Y426" s="4"/>
      <c r="Z426" s="4"/>
    </row>
    <row r="427" ht="14.25" customHeight="1">
      <c r="A427" s="65"/>
      <c r="B427" s="51" t="str">
        <f>'2.Páginas de la muestra'!C10</f>
        <v>ESIT ULL</v>
      </c>
      <c r="C427" s="52" t="s">
        <v>54</v>
      </c>
      <c r="K427" s="4"/>
      <c r="L427" s="4"/>
      <c r="M427" s="4"/>
      <c r="N427" s="4"/>
      <c r="O427" s="4"/>
      <c r="P427" s="4"/>
      <c r="Q427" s="4"/>
      <c r="R427" s="4"/>
      <c r="S427" s="4"/>
      <c r="T427" s="4"/>
      <c r="U427" s="4"/>
      <c r="V427" s="4"/>
      <c r="W427" s="4"/>
      <c r="X427" s="4"/>
      <c r="Y427" s="4"/>
      <c r="Z427" s="4"/>
    </row>
    <row r="428" ht="14.25" customHeight="1">
      <c r="A428" s="65"/>
      <c r="B428" s="51" t="str">
        <f>'2.Páginas de la muestra'!C11</f>
        <v>Alias4</v>
      </c>
      <c r="C428" s="6"/>
      <c r="K428" s="4"/>
      <c r="L428" s="4"/>
      <c r="M428" s="4"/>
      <c r="N428" s="4"/>
      <c r="O428" s="4"/>
      <c r="P428" s="4"/>
      <c r="Q428" s="4"/>
      <c r="R428" s="4"/>
      <c r="S428" s="4"/>
      <c r="T428" s="4"/>
      <c r="U428" s="4"/>
      <c r="V428" s="4"/>
      <c r="W428" s="4"/>
      <c r="X428" s="4"/>
      <c r="Y428" s="4"/>
      <c r="Z428" s="4"/>
    </row>
    <row r="429" ht="14.25" customHeight="1">
      <c r="A429" s="65"/>
      <c r="B429" s="51" t="str">
        <f>'2.Páginas de la muestra'!C12</f>
        <v>Alias5</v>
      </c>
      <c r="C429" s="6"/>
      <c r="D429" s="47"/>
      <c r="K429" s="4"/>
      <c r="L429" s="4"/>
      <c r="M429" s="4"/>
      <c r="N429" s="4"/>
      <c r="O429" s="4"/>
      <c r="P429" s="4"/>
      <c r="Q429" s="4"/>
      <c r="R429" s="4"/>
      <c r="S429" s="4"/>
      <c r="T429" s="4"/>
      <c r="U429" s="4"/>
      <c r="V429" s="4"/>
      <c r="W429" s="4"/>
      <c r="X429" s="4"/>
      <c r="Y429" s="4"/>
      <c r="Z429" s="4"/>
    </row>
    <row r="430" ht="14.25" customHeight="1">
      <c r="A430" s="65"/>
      <c r="B430" s="51" t="str">
        <f>'2.Páginas de la muestra'!C13</f>
        <v>Alias6</v>
      </c>
      <c r="C430" s="6"/>
      <c r="D430" s="47"/>
      <c r="K430" s="4"/>
      <c r="L430" s="4"/>
      <c r="M430" s="4"/>
      <c r="N430" s="4"/>
      <c r="O430" s="4"/>
      <c r="P430" s="4"/>
      <c r="Q430" s="4"/>
      <c r="R430" s="4"/>
      <c r="S430" s="4"/>
      <c r="T430" s="4"/>
      <c r="U430" s="4"/>
      <c r="V430" s="4"/>
      <c r="W430" s="4"/>
      <c r="X430" s="4"/>
      <c r="Y430" s="4"/>
      <c r="Z430" s="4"/>
    </row>
    <row r="431" ht="14.25" customHeight="1">
      <c r="A431" s="65"/>
      <c r="B431" s="51" t="str">
        <f>'2.Páginas de la muestra'!C14</f>
        <v>Alias7</v>
      </c>
      <c r="C431" s="6"/>
      <c r="D431" s="47"/>
      <c r="K431" s="4"/>
      <c r="L431" s="4"/>
      <c r="M431" s="4"/>
      <c r="N431" s="4"/>
      <c r="O431" s="4"/>
      <c r="P431" s="4"/>
      <c r="Q431" s="4"/>
      <c r="R431" s="4"/>
      <c r="S431" s="4"/>
      <c r="T431" s="4"/>
      <c r="U431" s="4"/>
      <c r="V431" s="4"/>
      <c r="W431" s="4"/>
      <c r="X431" s="4"/>
      <c r="Y431" s="4"/>
      <c r="Z431" s="4"/>
    </row>
    <row r="432" ht="14.25" customHeight="1">
      <c r="A432" s="65"/>
      <c r="B432" s="51" t="str">
        <f>'2.Páginas de la muestra'!C15</f>
        <v>Alias8</v>
      </c>
      <c r="C432" s="6"/>
      <c r="D432" s="47"/>
      <c r="K432" s="4"/>
      <c r="L432" s="4"/>
      <c r="M432" s="4"/>
      <c r="N432" s="4"/>
      <c r="O432" s="4"/>
      <c r="P432" s="4"/>
      <c r="Q432" s="4"/>
      <c r="R432" s="4"/>
      <c r="S432" s="4"/>
      <c r="T432" s="4"/>
      <c r="U432" s="4"/>
      <c r="V432" s="4"/>
      <c r="W432" s="4"/>
      <c r="X432" s="4"/>
      <c r="Y432" s="4"/>
      <c r="Z432" s="4"/>
    </row>
    <row r="433" ht="14.25" customHeight="1">
      <c r="A433" s="65"/>
      <c r="B433" s="51" t="str">
        <f>'2.Páginas de la muestra'!C16</f>
        <v>Alias9</v>
      </c>
      <c r="C433" s="6"/>
      <c r="D433" s="47"/>
      <c r="K433" s="4"/>
      <c r="L433" s="4"/>
      <c r="M433" s="4"/>
      <c r="N433" s="4"/>
      <c r="O433" s="4"/>
      <c r="P433" s="4"/>
      <c r="Q433" s="4"/>
      <c r="R433" s="4"/>
      <c r="S433" s="4"/>
      <c r="T433" s="4"/>
      <c r="U433" s="4"/>
      <c r="V433" s="4"/>
      <c r="W433" s="4"/>
      <c r="X433" s="4"/>
      <c r="Y433" s="4"/>
      <c r="Z433" s="4"/>
    </row>
    <row r="434" ht="14.25" customHeight="1">
      <c r="A434" s="65"/>
      <c r="B434" s="51" t="str">
        <f>'2.Páginas de la muestra'!C17</f>
        <v>Alias10</v>
      </c>
      <c r="C434" s="6"/>
      <c r="D434" s="47"/>
      <c r="K434" s="4"/>
      <c r="L434" s="4"/>
      <c r="M434" s="4"/>
      <c r="N434" s="4"/>
      <c r="O434" s="4"/>
      <c r="P434" s="4"/>
      <c r="Q434" s="4"/>
      <c r="R434" s="4"/>
      <c r="S434" s="4"/>
      <c r="T434" s="4"/>
      <c r="U434" s="4"/>
      <c r="V434" s="4"/>
      <c r="W434" s="4"/>
      <c r="X434" s="4"/>
      <c r="Y434" s="4"/>
      <c r="Z434" s="4"/>
    </row>
    <row r="435" ht="14.25" customHeight="1">
      <c r="A435" s="65"/>
      <c r="B435" s="51" t="str">
        <f>'2.Páginas de la muestra'!C18</f>
        <v>Alias11</v>
      </c>
      <c r="C435" s="6"/>
      <c r="D435" s="47"/>
      <c r="K435" s="4"/>
      <c r="L435" s="4"/>
      <c r="M435" s="4"/>
      <c r="N435" s="4"/>
      <c r="O435" s="4"/>
      <c r="P435" s="4"/>
      <c r="Q435" s="4"/>
      <c r="R435" s="4"/>
      <c r="S435" s="4"/>
      <c r="T435" s="4"/>
      <c r="U435" s="4"/>
      <c r="V435" s="4"/>
      <c r="W435" s="4"/>
      <c r="X435" s="4"/>
      <c r="Y435" s="4"/>
      <c r="Z435" s="4"/>
    </row>
    <row r="436" ht="14.25" customHeight="1">
      <c r="A436" s="65"/>
      <c r="B436" s="51" t="str">
        <f>'2.Páginas de la muestra'!C19</f>
        <v>Alias12</v>
      </c>
      <c r="C436" s="6"/>
      <c r="D436" s="47"/>
      <c r="K436" s="4"/>
      <c r="L436" s="4"/>
      <c r="M436" s="4"/>
      <c r="N436" s="4"/>
      <c r="O436" s="4"/>
      <c r="P436" s="4"/>
      <c r="Q436" s="4"/>
      <c r="R436" s="4"/>
      <c r="S436" s="4"/>
      <c r="T436" s="4"/>
      <c r="U436" s="4"/>
      <c r="V436" s="4"/>
      <c r="W436" s="4"/>
      <c r="X436" s="4"/>
      <c r="Y436" s="4"/>
      <c r="Z436" s="4"/>
    </row>
    <row r="437" ht="14.25" customHeight="1">
      <c r="A437" s="65"/>
      <c r="B437" s="51" t="str">
        <f>'2.Páginas de la muestra'!C20</f>
        <v>Alias13</v>
      </c>
      <c r="C437" s="6"/>
      <c r="D437" s="47"/>
      <c r="K437" s="4"/>
      <c r="L437" s="4"/>
      <c r="M437" s="4"/>
      <c r="N437" s="4"/>
      <c r="O437" s="4"/>
      <c r="P437" s="4"/>
      <c r="Q437" s="4"/>
      <c r="R437" s="4"/>
      <c r="S437" s="4"/>
      <c r="T437" s="4"/>
      <c r="U437" s="4"/>
      <c r="V437" s="4"/>
      <c r="W437" s="4"/>
      <c r="X437" s="4"/>
      <c r="Y437" s="4"/>
      <c r="Z437" s="4"/>
    </row>
    <row r="438" ht="14.25" customHeight="1">
      <c r="A438" s="65"/>
      <c r="B438" s="51" t="str">
        <f>'2.Páginas de la muestra'!C21</f>
        <v>Alias14</v>
      </c>
      <c r="C438" s="6"/>
      <c r="D438" s="47"/>
      <c r="K438" s="4"/>
      <c r="L438" s="4"/>
      <c r="M438" s="4"/>
      <c r="N438" s="4"/>
      <c r="O438" s="4"/>
      <c r="P438" s="4"/>
      <c r="Q438" s="4"/>
      <c r="R438" s="4"/>
      <c r="S438" s="4"/>
      <c r="T438" s="4"/>
      <c r="U438" s="4"/>
      <c r="V438" s="4"/>
      <c r="W438" s="4"/>
      <c r="X438" s="4"/>
      <c r="Y438" s="4"/>
      <c r="Z438" s="4"/>
    </row>
    <row r="439" ht="14.25" customHeight="1">
      <c r="A439" s="67"/>
      <c r="B439" s="51" t="str">
        <f>'2.Páginas de la muestra'!C22</f>
        <v>Alias15</v>
      </c>
      <c r="C439" s="6"/>
      <c r="D439" s="47"/>
      <c r="K439" s="4"/>
      <c r="L439" s="4"/>
      <c r="M439" s="4"/>
      <c r="N439" s="4"/>
      <c r="O439" s="4"/>
      <c r="P439" s="4"/>
      <c r="Q439" s="4"/>
      <c r="R439" s="4"/>
      <c r="S439" s="4"/>
      <c r="T439" s="4"/>
      <c r="U439" s="4"/>
      <c r="V439" s="4"/>
      <c r="W439" s="4"/>
      <c r="X439" s="4"/>
      <c r="Y439" s="4"/>
      <c r="Z439" s="4"/>
    </row>
    <row r="440" ht="14.25" customHeight="1">
      <c r="A440" s="68"/>
      <c r="C440" s="56" t="s">
        <v>74</v>
      </c>
      <c r="D440" s="56" t="str">
        <f>IF(C443&gt;0,Hoja4!A6,IF(C444='2.Páginas de la muestra'!B5,Hoja4!A7,IF(SUM(C442:C444)=0,"",Hoja4!A5)))</f>
        <v>Sí</v>
      </c>
      <c r="K440" s="4"/>
      <c r="L440" s="4"/>
      <c r="M440" s="4"/>
      <c r="N440" s="4"/>
      <c r="O440" s="4"/>
      <c r="P440" s="4"/>
      <c r="Q440" s="4"/>
      <c r="R440" s="4"/>
      <c r="S440" s="4"/>
      <c r="T440" s="4"/>
      <c r="U440" s="4"/>
      <c r="V440" s="4"/>
      <c r="W440" s="4"/>
      <c r="X440" s="4"/>
      <c r="Y440" s="4"/>
      <c r="Z440" s="4"/>
    </row>
    <row r="441" ht="14.25" customHeight="1">
      <c r="A441" s="68"/>
      <c r="B441" s="69"/>
      <c r="C441" s="47"/>
      <c r="D441" s="47"/>
      <c r="K441" s="4"/>
      <c r="L441" s="4"/>
      <c r="M441" s="4"/>
      <c r="N441" s="4"/>
      <c r="O441" s="4"/>
      <c r="P441" s="4"/>
      <c r="Q441" s="4"/>
      <c r="R441" s="4"/>
      <c r="S441" s="4"/>
      <c r="T441" s="4"/>
      <c r="U441" s="4"/>
      <c r="V441" s="4"/>
      <c r="W441" s="4"/>
      <c r="X441" s="4"/>
      <c r="Y441" s="4"/>
      <c r="Z441" s="4"/>
    </row>
    <row r="442" ht="14.25" customHeight="1">
      <c r="A442" s="57" t="s">
        <v>311</v>
      </c>
      <c r="B442" s="58" t="s">
        <v>93</v>
      </c>
      <c r="C442" s="70">
        <f>COUNTIF(C425:C439,Hoja4!A5)</f>
        <v>3</v>
      </c>
      <c r="D442" s="47"/>
      <c r="K442" s="4"/>
      <c r="L442" s="4"/>
      <c r="M442" s="4"/>
      <c r="N442" s="4"/>
      <c r="O442" s="4"/>
      <c r="P442" s="4"/>
      <c r="Q442" s="4"/>
      <c r="R442" s="4"/>
      <c r="S442" s="4"/>
      <c r="T442" s="4"/>
      <c r="U442" s="4"/>
      <c r="V442" s="4"/>
      <c r="W442" s="4"/>
      <c r="X442" s="4"/>
      <c r="Y442" s="4"/>
      <c r="Z442" s="4"/>
    </row>
    <row r="443" ht="14.25" customHeight="1">
      <c r="A443" s="68"/>
      <c r="B443" s="58" t="s">
        <v>94</v>
      </c>
      <c r="C443" s="70">
        <f>COUNTIF(C425:C439,Hoja4!A6)</f>
        <v>0</v>
      </c>
      <c r="D443" s="47"/>
      <c r="K443" s="4"/>
      <c r="L443" s="4"/>
      <c r="M443" s="4"/>
      <c r="N443" s="4"/>
      <c r="O443" s="4"/>
      <c r="P443" s="4"/>
      <c r="Q443" s="4"/>
      <c r="R443" s="4"/>
      <c r="S443" s="4"/>
      <c r="T443" s="4"/>
      <c r="U443" s="4"/>
      <c r="V443" s="4"/>
      <c r="W443" s="4"/>
      <c r="X443" s="4"/>
      <c r="Y443" s="4"/>
      <c r="Z443" s="4"/>
    </row>
    <row r="444" ht="14.25" customHeight="1">
      <c r="A444" s="68"/>
      <c r="B444" s="58" t="s">
        <v>95</v>
      </c>
      <c r="C444" s="70">
        <f>COUNTIF(C425:C439,Hoja4!A7)</f>
        <v>0</v>
      </c>
      <c r="D444" s="47"/>
      <c r="K444" s="4"/>
      <c r="L444" s="4"/>
      <c r="M444" s="4"/>
      <c r="N444" s="4"/>
      <c r="O444" s="4"/>
      <c r="P444" s="4"/>
      <c r="Q444" s="4"/>
      <c r="R444" s="4"/>
      <c r="S444" s="4"/>
      <c r="T444" s="4"/>
      <c r="U444" s="4"/>
      <c r="V444" s="4"/>
      <c r="W444" s="4"/>
      <c r="X444" s="4"/>
      <c r="Y444" s="4"/>
      <c r="Z444" s="4"/>
    </row>
    <row r="445" ht="14.25" customHeight="1">
      <c r="A445" s="68"/>
      <c r="B445" s="69"/>
      <c r="C445" s="47"/>
      <c r="D445" s="47"/>
      <c r="K445" s="4"/>
      <c r="L445" s="4"/>
      <c r="M445" s="4"/>
      <c r="N445" s="4"/>
      <c r="O445" s="4"/>
      <c r="P445" s="4"/>
      <c r="Q445" s="4"/>
      <c r="R445" s="4"/>
      <c r="S445" s="4"/>
      <c r="T445" s="4"/>
      <c r="U445" s="4"/>
      <c r="V445" s="4"/>
      <c r="W445" s="4"/>
      <c r="X445" s="4"/>
      <c r="Y445" s="4"/>
      <c r="Z445" s="4"/>
    </row>
    <row r="446" ht="18.0" customHeight="1">
      <c r="A446" s="63" t="s">
        <v>312</v>
      </c>
      <c r="B446" s="28"/>
      <c r="C446" s="18" t="s">
        <v>61</v>
      </c>
      <c r="D446" s="47"/>
      <c r="E446" s="46" t="s">
        <v>314</v>
      </c>
      <c r="K446" s="4"/>
      <c r="L446" s="4"/>
      <c r="M446" s="4"/>
      <c r="N446" s="4"/>
      <c r="O446" s="4"/>
      <c r="P446" s="4"/>
      <c r="Q446" s="4"/>
      <c r="R446" s="4"/>
      <c r="S446" s="4"/>
      <c r="T446" s="4"/>
      <c r="U446" s="4"/>
      <c r="V446" s="4"/>
      <c r="W446" s="4"/>
      <c r="X446" s="4"/>
      <c r="Y446" s="4"/>
      <c r="Z446" s="4"/>
    </row>
    <row r="447" ht="18.0" customHeight="1">
      <c r="A447" s="64" t="s">
        <v>315</v>
      </c>
      <c r="B447" s="51" t="str">
        <f>'2.Páginas de la muestra'!C8</f>
        <v>Sinpromi</v>
      </c>
      <c r="C447" s="52" t="s">
        <v>32</v>
      </c>
      <c r="D447" s="47"/>
      <c r="E447" s="4" t="s">
        <v>317</v>
      </c>
      <c r="K447" s="4"/>
      <c r="L447" s="4"/>
      <c r="M447" s="4"/>
      <c r="N447" s="4"/>
      <c r="O447" s="4"/>
      <c r="P447" s="4"/>
      <c r="Q447" s="4"/>
      <c r="R447" s="4"/>
      <c r="S447" s="4"/>
      <c r="T447" s="4"/>
      <c r="U447" s="4"/>
      <c r="V447" s="4"/>
      <c r="W447" s="4"/>
      <c r="X447" s="4"/>
      <c r="Y447" s="4"/>
      <c r="Z447" s="4"/>
    </row>
    <row r="448" ht="14.25" customHeight="1">
      <c r="A448" s="65"/>
      <c r="B448" s="51" t="str">
        <f>'2.Páginas de la muestra'!C9</f>
        <v>Once</v>
      </c>
      <c r="C448" s="52" t="s">
        <v>32</v>
      </c>
      <c r="E448" s="4" t="s">
        <v>318</v>
      </c>
      <c r="K448" s="4"/>
      <c r="L448" s="4"/>
      <c r="M448" s="4"/>
      <c r="N448" s="4"/>
      <c r="O448" s="4"/>
      <c r="P448" s="4"/>
      <c r="Q448" s="4"/>
      <c r="R448" s="4"/>
      <c r="S448" s="4"/>
      <c r="T448" s="4"/>
      <c r="U448" s="4"/>
      <c r="V448" s="4"/>
      <c r="W448" s="4"/>
      <c r="X448" s="4"/>
      <c r="Y448" s="4"/>
      <c r="Z448" s="4"/>
    </row>
    <row r="449" ht="14.25" customHeight="1">
      <c r="A449" s="65"/>
      <c r="B449" s="51" t="str">
        <f>'2.Páginas de la muestra'!C10</f>
        <v>ESIT ULL</v>
      </c>
      <c r="C449" s="52" t="s">
        <v>32</v>
      </c>
      <c r="K449" s="4"/>
      <c r="L449" s="4"/>
      <c r="M449" s="4"/>
      <c r="N449" s="4"/>
      <c r="O449" s="4"/>
      <c r="P449" s="4"/>
      <c r="Q449" s="4"/>
      <c r="R449" s="4"/>
      <c r="S449" s="4"/>
      <c r="T449" s="4"/>
      <c r="U449" s="4"/>
      <c r="V449" s="4"/>
      <c r="W449" s="4"/>
      <c r="X449" s="4"/>
      <c r="Y449" s="4"/>
      <c r="Z449" s="4"/>
    </row>
    <row r="450" ht="14.25" customHeight="1">
      <c r="A450" s="65"/>
      <c r="B450" s="51" t="str">
        <f>'2.Páginas de la muestra'!C11</f>
        <v>Alias4</v>
      </c>
      <c r="C450" s="6"/>
      <c r="K450" s="4"/>
      <c r="L450" s="4"/>
      <c r="M450" s="4"/>
      <c r="N450" s="4"/>
      <c r="O450" s="4"/>
      <c r="P450" s="4"/>
      <c r="Q450" s="4"/>
      <c r="R450" s="4"/>
      <c r="S450" s="4"/>
      <c r="T450" s="4"/>
      <c r="U450" s="4"/>
      <c r="V450" s="4"/>
      <c r="W450" s="4"/>
      <c r="X450" s="4"/>
      <c r="Y450" s="4"/>
      <c r="Z450" s="4"/>
    </row>
    <row r="451" ht="14.25" customHeight="1">
      <c r="A451" s="65"/>
      <c r="B451" s="51" t="str">
        <f>'2.Páginas de la muestra'!C12</f>
        <v>Alias5</v>
      </c>
      <c r="C451" s="6"/>
      <c r="D451" s="47"/>
      <c r="K451" s="4"/>
      <c r="L451" s="4"/>
      <c r="M451" s="4"/>
      <c r="N451" s="4"/>
      <c r="O451" s="4"/>
      <c r="P451" s="4"/>
      <c r="Q451" s="4"/>
      <c r="R451" s="4"/>
      <c r="S451" s="4"/>
      <c r="T451" s="4"/>
      <c r="U451" s="4"/>
      <c r="V451" s="4"/>
      <c r="W451" s="4"/>
      <c r="X451" s="4"/>
      <c r="Y451" s="4"/>
      <c r="Z451" s="4"/>
    </row>
    <row r="452" ht="14.25" customHeight="1">
      <c r="A452" s="65"/>
      <c r="B452" s="51" t="str">
        <f>'2.Páginas de la muestra'!C13</f>
        <v>Alias6</v>
      </c>
      <c r="C452" s="6"/>
      <c r="D452" s="47"/>
      <c r="K452" s="4"/>
      <c r="L452" s="4"/>
      <c r="M452" s="4"/>
      <c r="N452" s="4"/>
      <c r="O452" s="4"/>
      <c r="P452" s="4"/>
      <c r="Q452" s="4"/>
      <c r="R452" s="4"/>
      <c r="S452" s="4"/>
      <c r="T452" s="4"/>
      <c r="U452" s="4"/>
      <c r="V452" s="4"/>
      <c r="W452" s="4"/>
      <c r="X452" s="4"/>
      <c r="Y452" s="4"/>
      <c r="Z452" s="4"/>
    </row>
    <row r="453" ht="14.25" customHeight="1">
      <c r="A453" s="65"/>
      <c r="B453" s="51" t="str">
        <f>'2.Páginas de la muestra'!C14</f>
        <v>Alias7</v>
      </c>
      <c r="C453" s="6"/>
      <c r="D453" s="47"/>
      <c r="K453" s="4"/>
      <c r="L453" s="4"/>
      <c r="M453" s="4"/>
      <c r="N453" s="4"/>
      <c r="O453" s="4"/>
      <c r="P453" s="4"/>
      <c r="Q453" s="4"/>
      <c r="R453" s="4"/>
      <c r="S453" s="4"/>
      <c r="T453" s="4"/>
      <c r="U453" s="4"/>
      <c r="V453" s="4"/>
      <c r="W453" s="4"/>
      <c r="X453" s="4"/>
      <c r="Y453" s="4"/>
      <c r="Z453" s="4"/>
    </row>
    <row r="454" ht="14.25" customHeight="1">
      <c r="A454" s="65"/>
      <c r="B454" s="51" t="str">
        <f>'2.Páginas de la muestra'!C15</f>
        <v>Alias8</v>
      </c>
      <c r="C454" s="6"/>
      <c r="D454" s="47"/>
      <c r="K454" s="4"/>
      <c r="L454" s="4"/>
      <c r="M454" s="4"/>
      <c r="N454" s="4"/>
      <c r="O454" s="4"/>
      <c r="P454" s="4"/>
      <c r="Q454" s="4"/>
      <c r="R454" s="4"/>
      <c r="S454" s="4"/>
      <c r="T454" s="4"/>
      <c r="U454" s="4"/>
      <c r="V454" s="4"/>
      <c r="W454" s="4"/>
      <c r="X454" s="4"/>
      <c r="Y454" s="4"/>
      <c r="Z454" s="4"/>
    </row>
    <row r="455" ht="14.25" customHeight="1">
      <c r="A455" s="65"/>
      <c r="B455" s="51" t="str">
        <f>'2.Páginas de la muestra'!C16</f>
        <v>Alias9</v>
      </c>
      <c r="C455" s="6"/>
      <c r="D455" s="47"/>
      <c r="K455" s="4"/>
      <c r="L455" s="4"/>
      <c r="M455" s="4"/>
      <c r="N455" s="4"/>
      <c r="O455" s="4"/>
      <c r="P455" s="4"/>
      <c r="Q455" s="4"/>
      <c r="R455" s="4"/>
      <c r="S455" s="4"/>
      <c r="T455" s="4"/>
      <c r="U455" s="4"/>
      <c r="V455" s="4"/>
      <c r="W455" s="4"/>
      <c r="X455" s="4"/>
      <c r="Y455" s="4"/>
      <c r="Z455" s="4"/>
    </row>
    <row r="456" ht="14.25" customHeight="1">
      <c r="A456" s="65"/>
      <c r="B456" s="51" t="str">
        <f>'2.Páginas de la muestra'!C17</f>
        <v>Alias10</v>
      </c>
      <c r="C456" s="6"/>
      <c r="D456" s="47"/>
      <c r="K456" s="4"/>
      <c r="L456" s="4"/>
      <c r="M456" s="4"/>
      <c r="N456" s="4"/>
      <c r="O456" s="4"/>
      <c r="P456" s="4"/>
      <c r="Q456" s="4"/>
      <c r="R456" s="4"/>
      <c r="S456" s="4"/>
      <c r="T456" s="4"/>
      <c r="U456" s="4"/>
      <c r="V456" s="4"/>
      <c r="W456" s="4"/>
      <c r="X456" s="4"/>
      <c r="Y456" s="4"/>
      <c r="Z456" s="4"/>
    </row>
    <row r="457" ht="14.25" customHeight="1">
      <c r="A457" s="65"/>
      <c r="B457" s="51" t="str">
        <f>'2.Páginas de la muestra'!C18</f>
        <v>Alias11</v>
      </c>
      <c r="C457" s="6"/>
      <c r="D457" s="47"/>
      <c r="K457" s="4"/>
      <c r="L457" s="4"/>
      <c r="M457" s="4"/>
      <c r="N457" s="4"/>
      <c r="O457" s="4"/>
      <c r="P457" s="4"/>
      <c r="Q457" s="4"/>
      <c r="R457" s="4"/>
      <c r="S457" s="4"/>
      <c r="T457" s="4"/>
      <c r="U457" s="4"/>
      <c r="V457" s="4"/>
      <c r="W457" s="4"/>
      <c r="X457" s="4"/>
      <c r="Y457" s="4"/>
      <c r="Z457" s="4"/>
    </row>
    <row r="458" ht="14.25" customHeight="1">
      <c r="A458" s="65"/>
      <c r="B458" s="51" t="str">
        <f>'2.Páginas de la muestra'!C19</f>
        <v>Alias12</v>
      </c>
      <c r="C458" s="6"/>
      <c r="D458" s="47"/>
      <c r="K458" s="4"/>
      <c r="L458" s="4"/>
      <c r="M458" s="4"/>
      <c r="N458" s="4"/>
      <c r="O458" s="4"/>
      <c r="P458" s="4"/>
      <c r="Q458" s="4"/>
      <c r="R458" s="4"/>
      <c r="S458" s="4"/>
      <c r="T458" s="4"/>
      <c r="U458" s="4"/>
      <c r="V458" s="4"/>
      <c r="W458" s="4"/>
      <c r="X458" s="4"/>
      <c r="Y458" s="4"/>
      <c r="Z458" s="4"/>
    </row>
    <row r="459" ht="14.25" customHeight="1">
      <c r="A459" s="65"/>
      <c r="B459" s="51" t="str">
        <f>'2.Páginas de la muestra'!C20</f>
        <v>Alias13</v>
      </c>
      <c r="C459" s="6"/>
      <c r="D459" s="47"/>
      <c r="K459" s="4"/>
      <c r="L459" s="4"/>
      <c r="M459" s="4"/>
      <c r="N459" s="4"/>
      <c r="O459" s="4"/>
      <c r="P459" s="4"/>
      <c r="Q459" s="4"/>
      <c r="R459" s="4"/>
      <c r="S459" s="4"/>
      <c r="T459" s="4"/>
      <c r="U459" s="4"/>
      <c r="V459" s="4"/>
      <c r="W459" s="4"/>
      <c r="X459" s="4"/>
      <c r="Y459" s="4"/>
      <c r="Z459" s="4"/>
    </row>
    <row r="460" ht="14.25" customHeight="1">
      <c r="A460" s="65"/>
      <c r="B460" s="51" t="str">
        <f>'2.Páginas de la muestra'!C21</f>
        <v>Alias14</v>
      </c>
      <c r="C460" s="6"/>
      <c r="D460" s="47"/>
      <c r="K460" s="4"/>
      <c r="L460" s="4"/>
      <c r="M460" s="4"/>
      <c r="N460" s="4"/>
      <c r="O460" s="4"/>
      <c r="P460" s="4"/>
      <c r="Q460" s="4"/>
      <c r="R460" s="4"/>
      <c r="S460" s="4"/>
      <c r="T460" s="4"/>
      <c r="U460" s="4"/>
      <c r="V460" s="4"/>
      <c r="W460" s="4"/>
      <c r="X460" s="4"/>
      <c r="Y460" s="4"/>
      <c r="Z460" s="4"/>
    </row>
    <row r="461" ht="14.25" customHeight="1">
      <c r="A461" s="67"/>
      <c r="B461" s="51" t="str">
        <f>'2.Páginas de la muestra'!C22</f>
        <v>Alias15</v>
      </c>
      <c r="C461" s="6"/>
      <c r="D461" s="47"/>
      <c r="K461" s="4"/>
      <c r="L461" s="4"/>
      <c r="M461" s="4"/>
      <c r="N461" s="4"/>
      <c r="O461" s="4"/>
      <c r="P461" s="4"/>
      <c r="Q461" s="4"/>
      <c r="R461" s="4"/>
      <c r="S461" s="4"/>
      <c r="T461" s="4"/>
      <c r="U461" s="4"/>
      <c r="V461" s="4"/>
      <c r="W461" s="4"/>
      <c r="X461" s="4"/>
      <c r="Y461" s="4"/>
      <c r="Z461" s="4"/>
    </row>
    <row r="462" ht="14.25" customHeight="1">
      <c r="A462" s="68"/>
      <c r="C462" s="56" t="s">
        <v>74</v>
      </c>
      <c r="D462" s="56" t="str">
        <f>IF(C465&gt;0,Hoja4!A6,IF(C466='2.Páginas de la muestra'!B5,Hoja4!A7,IF(SUM(C464:C466)=0,"",Hoja4!A5)))</f>
        <v>No</v>
      </c>
      <c r="K462" s="4"/>
      <c r="L462" s="4"/>
      <c r="M462" s="4"/>
      <c r="N462" s="4"/>
      <c r="O462" s="4"/>
      <c r="P462" s="4"/>
      <c r="Q462" s="4"/>
      <c r="R462" s="4"/>
      <c r="S462" s="4"/>
      <c r="T462" s="4"/>
      <c r="U462" s="4"/>
      <c r="V462" s="4"/>
      <c r="W462" s="4"/>
      <c r="X462" s="4"/>
      <c r="Y462" s="4"/>
      <c r="Z462" s="4"/>
    </row>
    <row r="463" ht="14.25" customHeight="1">
      <c r="A463" s="68"/>
      <c r="B463" s="69"/>
      <c r="C463" s="47"/>
      <c r="D463" s="47"/>
      <c r="K463" s="4"/>
      <c r="L463" s="4"/>
      <c r="M463" s="4"/>
      <c r="N463" s="4"/>
      <c r="O463" s="4"/>
      <c r="P463" s="4"/>
      <c r="Q463" s="4"/>
      <c r="R463" s="4"/>
      <c r="S463" s="4"/>
      <c r="T463" s="4"/>
      <c r="U463" s="4"/>
      <c r="V463" s="4"/>
      <c r="W463" s="4"/>
      <c r="X463" s="4"/>
      <c r="Y463" s="4"/>
      <c r="Z463" s="4"/>
    </row>
    <row r="464" ht="14.25" customHeight="1">
      <c r="A464" s="57" t="s">
        <v>319</v>
      </c>
      <c r="B464" s="58" t="s">
        <v>93</v>
      </c>
      <c r="C464" s="70">
        <f>COUNTIF(C447:C461,Hoja4!A5)</f>
        <v>0</v>
      </c>
      <c r="D464" s="47"/>
      <c r="K464" s="4"/>
      <c r="L464" s="4"/>
      <c r="M464" s="4"/>
      <c r="N464" s="4"/>
      <c r="O464" s="4"/>
      <c r="P464" s="4"/>
      <c r="Q464" s="4"/>
      <c r="R464" s="4"/>
      <c r="S464" s="4"/>
      <c r="T464" s="4"/>
      <c r="U464" s="4"/>
      <c r="V464" s="4"/>
      <c r="W464" s="4"/>
      <c r="X464" s="4"/>
      <c r="Y464" s="4"/>
      <c r="Z464" s="4"/>
    </row>
    <row r="465" ht="14.25" customHeight="1">
      <c r="A465" s="68"/>
      <c r="B465" s="58" t="s">
        <v>94</v>
      </c>
      <c r="C465" s="70">
        <f>COUNTIF(C447:C461,Hoja4!A6)</f>
        <v>3</v>
      </c>
      <c r="D465" s="47"/>
      <c r="K465" s="4"/>
      <c r="L465" s="4"/>
      <c r="M465" s="4"/>
      <c r="N465" s="4"/>
      <c r="O465" s="4"/>
      <c r="P465" s="4"/>
      <c r="Q465" s="4"/>
      <c r="R465" s="4"/>
      <c r="S465" s="4"/>
      <c r="T465" s="4"/>
      <c r="U465" s="4"/>
      <c r="V465" s="4"/>
      <c r="W465" s="4"/>
      <c r="X465" s="4"/>
      <c r="Y465" s="4"/>
      <c r="Z465" s="4"/>
    </row>
    <row r="466" ht="14.25" customHeight="1">
      <c r="A466" s="68"/>
      <c r="B466" s="58" t="s">
        <v>95</v>
      </c>
      <c r="C466" s="70">
        <f>COUNTIF(C447:C461,Hoja4!A7)</f>
        <v>0</v>
      </c>
      <c r="D466" s="47"/>
      <c r="K466" s="4"/>
      <c r="L466" s="4"/>
      <c r="M466" s="4"/>
      <c r="N466" s="4"/>
      <c r="O466" s="4"/>
      <c r="P466" s="4"/>
      <c r="Q466" s="4"/>
      <c r="R466" s="4"/>
      <c r="S466" s="4"/>
      <c r="T466" s="4"/>
      <c r="U466" s="4"/>
      <c r="V466" s="4"/>
      <c r="W466" s="4"/>
      <c r="X466" s="4"/>
      <c r="Y466" s="4"/>
      <c r="Z466" s="4"/>
    </row>
    <row r="467" ht="14.25" customHeight="1">
      <c r="A467" s="68"/>
      <c r="B467" s="69"/>
      <c r="C467" s="47"/>
      <c r="D467" s="47"/>
      <c r="K467" s="4"/>
      <c r="L467" s="4"/>
      <c r="M467" s="4"/>
      <c r="N467" s="4"/>
      <c r="O467" s="4"/>
      <c r="P467" s="4"/>
      <c r="Q467" s="4"/>
      <c r="R467" s="4"/>
      <c r="S467" s="4"/>
      <c r="T467" s="4"/>
      <c r="U467" s="4"/>
      <c r="V467" s="4"/>
      <c r="W467" s="4"/>
      <c r="X467" s="4"/>
      <c r="Y467" s="4"/>
      <c r="Z467" s="4"/>
    </row>
    <row r="468" ht="18.0" customHeight="1">
      <c r="A468" s="63" t="s">
        <v>320</v>
      </c>
      <c r="B468" s="28"/>
      <c r="C468" s="18" t="s">
        <v>61</v>
      </c>
      <c r="D468" s="47"/>
      <c r="E468" s="46" t="s">
        <v>321</v>
      </c>
      <c r="K468" s="4"/>
      <c r="L468" s="4"/>
      <c r="M468" s="4"/>
      <c r="N468" s="4"/>
      <c r="O468" s="4"/>
      <c r="P468" s="4"/>
      <c r="Q468" s="4"/>
      <c r="R468" s="4"/>
      <c r="S468" s="4"/>
      <c r="T468" s="4"/>
      <c r="U468" s="4"/>
      <c r="V468" s="4"/>
      <c r="W468" s="4"/>
      <c r="X468" s="4"/>
      <c r="Y468" s="4"/>
      <c r="Z468" s="4"/>
    </row>
    <row r="469" ht="18.0" customHeight="1">
      <c r="A469" s="93" t="s">
        <v>322</v>
      </c>
      <c r="B469" s="51" t="str">
        <f>'2.Páginas de la muestra'!C8</f>
        <v>Sinpromi</v>
      </c>
      <c r="C469" s="52" t="s">
        <v>54</v>
      </c>
      <c r="D469" s="47"/>
      <c r="E469" s="4" t="s">
        <v>323</v>
      </c>
      <c r="K469" s="4"/>
      <c r="L469" s="4"/>
      <c r="M469" s="4"/>
      <c r="N469" s="4"/>
      <c r="O469" s="4"/>
      <c r="P469" s="4"/>
      <c r="Q469" s="4"/>
      <c r="R469" s="4"/>
      <c r="S469" s="4"/>
      <c r="T469" s="4"/>
      <c r="U469" s="4"/>
      <c r="V469" s="4"/>
      <c r="W469" s="4"/>
      <c r="X469" s="4"/>
      <c r="Y469" s="4"/>
      <c r="Z469" s="4"/>
    </row>
    <row r="470" ht="14.25" customHeight="1">
      <c r="A470" s="65"/>
      <c r="B470" s="51" t="str">
        <f>'2.Páginas de la muestra'!C9</f>
        <v>Once</v>
      </c>
      <c r="C470" s="52" t="s">
        <v>54</v>
      </c>
      <c r="E470" s="94" t="s">
        <v>324</v>
      </c>
      <c r="K470" s="4"/>
      <c r="L470" s="4"/>
      <c r="M470" s="4"/>
      <c r="N470" s="4"/>
      <c r="O470" s="4"/>
      <c r="P470" s="4"/>
      <c r="Q470" s="4"/>
      <c r="R470" s="4"/>
      <c r="S470" s="4"/>
      <c r="T470" s="4"/>
      <c r="U470" s="4"/>
      <c r="V470" s="4"/>
      <c r="W470" s="4"/>
      <c r="X470" s="4"/>
      <c r="Y470" s="4"/>
      <c r="Z470" s="4"/>
    </row>
    <row r="471" ht="14.25" customHeight="1">
      <c r="A471" s="65"/>
      <c r="B471" s="51" t="str">
        <f>'2.Páginas de la muestra'!C10</f>
        <v>ESIT ULL</v>
      </c>
      <c r="C471" s="52" t="s">
        <v>54</v>
      </c>
      <c r="E471" s="4" t="s">
        <v>325</v>
      </c>
      <c r="K471" s="4"/>
      <c r="L471" s="4"/>
      <c r="M471" s="4"/>
      <c r="N471" s="4"/>
      <c r="O471" s="4"/>
      <c r="P471" s="4"/>
      <c r="Q471" s="4"/>
      <c r="R471" s="4"/>
      <c r="S471" s="4"/>
      <c r="T471" s="4"/>
      <c r="U471" s="4"/>
      <c r="V471" s="4"/>
      <c r="W471" s="4"/>
      <c r="X471" s="4"/>
      <c r="Y471" s="4"/>
      <c r="Z471" s="4"/>
    </row>
    <row r="472" ht="14.25" customHeight="1">
      <c r="A472" s="65"/>
      <c r="B472" s="51" t="str">
        <f>'2.Páginas de la muestra'!C11</f>
        <v>Alias4</v>
      </c>
      <c r="C472" s="6"/>
      <c r="K472" s="4"/>
      <c r="L472" s="4"/>
      <c r="M472" s="4"/>
      <c r="N472" s="4"/>
      <c r="O472" s="4"/>
      <c r="P472" s="4"/>
      <c r="Q472" s="4"/>
      <c r="R472" s="4"/>
      <c r="S472" s="4"/>
      <c r="T472" s="4"/>
      <c r="U472" s="4"/>
      <c r="V472" s="4"/>
      <c r="W472" s="4"/>
      <c r="X472" s="4"/>
      <c r="Y472" s="4"/>
      <c r="Z472" s="4"/>
    </row>
    <row r="473" ht="14.25" customHeight="1">
      <c r="A473" s="65"/>
      <c r="B473" s="51" t="str">
        <f>'2.Páginas de la muestra'!C12</f>
        <v>Alias5</v>
      </c>
      <c r="C473" s="6"/>
      <c r="D473" s="47"/>
      <c r="K473" s="4"/>
      <c r="L473" s="4"/>
      <c r="M473" s="4"/>
      <c r="N473" s="4"/>
      <c r="O473" s="4"/>
      <c r="P473" s="4"/>
      <c r="Q473" s="4"/>
      <c r="R473" s="4"/>
      <c r="S473" s="4"/>
      <c r="T473" s="4"/>
      <c r="U473" s="4"/>
      <c r="V473" s="4"/>
      <c r="W473" s="4"/>
      <c r="X473" s="4"/>
      <c r="Y473" s="4"/>
      <c r="Z473" s="4"/>
    </row>
    <row r="474" ht="14.25" customHeight="1">
      <c r="A474" s="65"/>
      <c r="B474" s="51" t="str">
        <f>'2.Páginas de la muestra'!C13</f>
        <v>Alias6</v>
      </c>
      <c r="C474" s="6"/>
      <c r="D474" s="47"/>
      <c r="K474" s="4"/>
      <c r="L474" s="4"/>
      <c r="M474" s="4"/>
      <c r="N474" s="4"/>
      <c r="O474" s="4"/>
      <c r="P474" s="4"/>
      <c r="Q474" s="4"/>
      <c r="R474" s="4"/>
      <c r="S474" s="4"/>
      <c r="T474" s="4"/>
      <c r="U474" s="4"/>
      <c r="V474" s="4"/>
      <c r="W474" s="4"/>
      <c r="X474" s="4"/>
      <c r="Y474" s="4"/>
      <c r="Z474" s="4"/>
    </row>
    <row r="475" ht="14.25" customHeight="1">
      <c r="A475" s="65"/>
      <c r="B475" s="51" t="str">
        <f>'2.Páginas de la muestra'!C14</f>
        <v>Alias7</v>
      </c>
      <c r="C475" s="6"/>
      <c r="D475" s="47"/>
      <c r="K475" s="4"/>
      <c r="L475" s="4"/>
      <c r="M475" s="4"/>
      <c r="N475" s="4"/>
      <c r="O475" s="4"/>
      <c r="P475" s="4"/>
      <c r="Q475" s="4"/>
      <c r="R475" s="4"/>
      <c r="S475" s="4"/>
      <c r="T475" s="4"/>
      <c r="U475" s="4"/>
      <c r="V475" s="4"/>
      <c r="W475" s="4"/>
      <c r="X475" s="4"/>
      <c r="Y475" s="4"/>
      <c r="Z475" s="4"/>
    </row>
    <row r="476" ht="14.25" customHeight="1">
      <c r="A476" s="65"/>
      <c r="B476" s="51" t="str">
        <f>'2.Páginas de la muestra'!C15</f>
        <v>Alias8</v>
      </c>
      <c r="C476" s="6"/>
      <c r="D476" s="47"/>
      <c r="K476" s="4"/>
      <c r="L476" s="4"/>
      <c r="M476" s="4"/>
      <c r="N476" s="4"/>
      <c r="O476" s="4"/>
      <c r="P476" s="4"/>
      <c r="Q476" s="4"/>
      <c r="R476" s="4"/>
      <c r="S476" s="4"/>
      <c r="T476" s="4"/>
      <c r="U476" s="4"/>
      <c r="V476" s="4"/>
      <c r="W476" s="4"/>
      <c r="X476" s="4"/>
      <c r="Y476" s="4"/>
      <c r="Z476" s="4"/>
    </row>
    <row r="477" ht="14.25" customHeight="1">
      <c r="A477" s="65"/>
      <c r="B477" s="51" t="str">
        <f>'2.Páginas de la muestra'!C16</f>
        <v>Alias9</v>
      </c>
      <c r="C477" s="6"/>
      <c r="D477" s="47"/>
      <c r="K477" s="4"/>
      <c r="L477" s="4"/>
      <c r="M477" s="4"/>
      <c r="N477" s="4"/>
      <c r="O477" s="4"/>
      <c r="P477" s="4"/>
      <c r="Q477" s="4"/>
      <c r="R477" s="4"/>
      <c r="S477" s="4"/>
      <c r="T477" s="4"/>
      <c r="U477" s="4"/>
      <c r="V477" s="4"/>
      <c r="W477" s="4"/>
      <c r="X477" s="4"/>
      <c r="Y477" s="4"/>
      <c r="Z477" s="4"/>
    </row>
    <row r="478" ht="14.25" customHeight="1">
      <c r="A478" s="65"/>
      <c r="B478" s="51" t="str">
        <f>'2.Páginas de la muestra'!C17</f>
        <v>Alias10</v>
      </c>
      <c r="C478" s="6"/>
      <c r="D478" s="47"/>
      <c r="K478" s="4"/>
      <c r="L478" s="4"/>
      <c r="M478" s="4"/>
      <c r="N478" s="4"/>
      <c r="O478" s="4"/>
      <c r="P478" s="4"/>
      <c r="Q478" s="4"/>
      <c r="R478" s="4"/>
      <c r="S478" s="4"/>
      <c r="T478" s="4"/>
      <c r="U478" s="4"/>
      <c r="V478" s="4"/>
      <c r="W478" s="4"/>
      <c r="X478" s="4"/>
      <c r="Y478" s="4"/>
      <c r="Z478" s="4"/>
    </row>
    <row r="479" ht="14.25" customHeight="1">
      <c r="A479" s="65"/>
      <c r="B479" s="51" t="str">
        <f>'2.Páginas de la muestra'!C18</f>
        <v>Alias11</v>
      </c>
      <c r="C479" s="6"/>
      <c r="D479" s="47"/>
      <c r="K479" s="4"/>
      <c r="L479" s="4"/>
      <c r="M479" s="4"/>
      <c r="N479" s="4"/>
      <c r="O479" s="4"/>
      <c r="P479" s="4"/>
      <c r="Q479" s="4"/>
      <c r="R479" s="4"/>
      <c r="S479" s="4"/>
      <c r="T479" s="4"/>
      <c r="U479" s="4"/>
      <c r="V479" s="4"/>
      <c r="W479" s="4"/>
      <c r="X479" s="4"/>
      <c r="Y479" s="4"/>
      <c r="Z479" s="4"/>
    </row>
    <row r="480" ht="14.25" customHeight="1">
      <c r="A480" s="65"/>
      <c r="B480" s="51" t="str">
        <f>'2.Páginas de la muestra'!C19</f>
        <v>Alias12</v>
      </c>
      <c r="C480" s="6"/>
      <c r="D480" s="47"/>
      <c r="K480" s="4"/>
      <c r="L480" s="4"/>
      <c r="M480" s="4"/>
      <c r="N480" s="4"/>
      <c r="O480" s="4"/>
      <c r="P480" s="4"/>
      <c r="Q480" s="4"/>
      <c r="R480" s="4"/>
      <c r="S480" s="4"/>
      <c r="T480" s="4"/>
      <c r="U480" s="4"/>
      <c r="V480" s="4"/>
      <c r="W480" s="4"/>
      <c r="X480" s="4"/>
      <c r="Y480" s="4"/>
      <c r="Z480" s="4"/>
    </row>
    <row r="481" ht="14.25" customHeight="1">
      <c r="A481" s="65"/>
      <c r="B481" s="51" t="str">
        <f>'2.Páginas de la muestra'!C20</f>
        <v>Alias13</v>
      </c>
      <c r="C481" s="6"/>
      <c r="D481" s="47"/>
      <c r="K481" s="4"/>
      <c r="L481" s="4"/>
      <c r="M481" s="4"/>
      <c r="N481" s="4"/>
      <c r="O481" s="4"/>
      <c r="P481" s="4"/>
      <c r="Q481" s="4"/>
      <c r="R481" s="4"/>
      <c r="S481" s="4"/>
      <c r="T481" s="4"/>
      <c r="U481" s="4"/>
      <c r="V481" s="4"/>
      <c r="W481" s="4"/>
      <c r="X481" s="4"/>
      <c r="Y481" s="4"/>
      <c r="Z481" s="4"/>
    </row>
    <row r="482" ht="14.25" customHeight="1">
      <c r="A482" s="65"/>
      <c r="B482" s="51" t="str">
        <f>'2.Páginas de la muestra'!C21</f>
        <v>Alias14</v>
      </c>
      <c r="C482" s="6"/>
      <c r="D482" s="47"/>
      <c r="K482" s="4"/>
      <c r="L482" s="4"/>
      <c r="M482" s="4"/>
      <c r="N482" s="4"/>
      <c r="O482" s="4"/>
      <c r="P482" s="4"/>
      <c r="Q482" s="4"/>
      <c r="R482" s="4"/>
      <c r="S482" s="4"/>
      <c r="T482" s="4"/>
      <c r="U482" s="4"/>
      <c r="V482" s="4"/>
      <c r="W482" s="4"/>
      <c r="X482" s="4"/>
      <c r="Y482" s="4"/>
      <c r="Z482" s="4"/>
    </row>
    <row r="483" ht="14.25" customHeight="1">
      <c r="A483" s="67"/>
      <c r="B483" s="51" t="str">
        <f>'2.Páginas de la muestra'!C22</f>
        <v>Alias15</v>
      </c>
      <c r="C483" s="6"/>
      <c r="D483" s="47"/>
      <c r="K483" s="4"/>
      <c r="L483" s="4"/>
      <c r="M483" s="4"/>
      <c r="N483" s="4"/>
      <c r="O483" s="4"/>
      <c r="P483" s="4"/>
      <c r="Q483" s="4"/>
      <c r="R483" s="4"/>
      <c r="S483" s="4"/>
      <c r="T483" s="4"/>
      <c r="U483" s="4"/>
      <c r="V483" s="4"/>
      <c r="W483" s="4"/>
      <c r="X483" s="4"/>
      <c r="Y483" s="4"/>
      <c r="Z483" s="4"/>
    </row>
    <row r="484" ht="14.25" customHeight="1">
      <c r="A484" s="68"/>
      <c r="C484" s="56" t="s">
        <v>74</v>
      </c>
      <c r="D484" s="56" t="str">
        <f>IF(C487&gt;0,Hoja4!A6,IF(C488='2.Páginas de la muestra'!B5,Hoja4!A7,IF(SUM(C486:C488)=0,"",Hoja4!A5)))</f>
        <v>Sí</v>
      </c>
      <c r="K484" s="4"/>
      <c r="L484" s="4"/>
      <c r="M484" s="4"/>
      <c r="N484" s="4"/>
      <c r="O484" s="4"/>
      <c r="P484" s="4"/>
      <c r="Q484" s="4"/>
      <c r="R484" s="4"/>
      <c r="S484" s="4"/>
      <c r="T484" s="4"/>
      <c r="U484" s="4"/>
      <c r="V484" s="4"/>
      <c r="W484" s="4"/>
      <c r="X484" s="4"/>
      <c r="Y484" s="4"/>
      <c r="Z484" s="4"/>
    </row>
    <row r="485" ht="14.25" customHeight="1">
      <c r="A485" s="68"/>
      <c r="B485" s="69"/>
      <c r="C485" s="47"/>
      <c r="D485" s="47"/>
      <c r="K485" s="4"/>
      <c r="L485" s="4"/>
      <c r="M485" s="4"/>
      <c r="N485" s="4"/>
      <c r="O485" s="4"/>
      <c r="P485" s="4"/>
      <c r="Q485" s="4"/>
      <c r="R485" s="4"/>
      <c r="S485" s="4"/>
      <c r="T485" s="4"/>
      <c r="U485" s="4"/>
      <c r="V485" s="4"/>
      <c r="W485" s="4"/>
      <c r="X485" s="4"/>
      <c r="Y485" s="4"/>
      <c r="Z485" s="4"/>
    </row>
    <row r="486" ht="14.25" customHeight="1">
      <c r="A486" s="57" t="s">
        <v>330</v>
      </c>
      <c r="B486" s="58" t="s">
        <v>93</v>
      </c>
      <c r="C486" s="70">
        <f>COUNTIF(C469:C483,Hoja4!A5)</f>
        <v>3</v>
      </c>
      <c r="D486" s="47"/>
      <c r="K486" s="4"/>
      <c r="L486" s="4"/>
      <c r="M486" s="4"/>
      <c r="N486" s="4"/>
      <c r="O486" s="4"/>
      <c r="P486" s="4"/>
      <c r="Q486" s="4"/>
      <c r="R486" s="4"/>
      <c r="S486" s="4"/>
      <c r="T486" s="4"/>
      <c r="U486" s="4"/>
      <c r="V486" s="4"/>
      <c r="W486" s="4"/>
      <c r="X486" s="4"/>
      <c r="Y486" s="4"/>
      <c r="Z486" s="4"/>
    </row>
    <row r="487" ht="14.25" customHeight="1">
      <c r="A487" s="68"/>
      <c r="B487" s="58" t="s">
        <v>94</v>
      </c>
      <c r="C487" s="70">
        <f>COUNTIF(C469:C483,Hoja4!A6)</f>
        <v>0</v>
      </c>
      <c r="D487" s="47"/>
      <c r="K487" s="4"/>
      <c r="L487" s="4"/>
      <c r="M487" s="4"/>
      <c r="N487" s="4"/>
      <c r="O487" s="4"/>
      <c r="P487" s="4"/>
      <c r="Q487" s="4"/>
      <c r="R487" s="4"/>
      <c r="S487" s="4"/>
      <c r="T487" s="4"/>
      <c r="U487" s="4"/>
      <c r="V487" s="4"/>
      <c r="W487" s="4"/>
      <c r="X487" s="4"/>
      <c r="Y487" s="4"/>
      <c r="Z487" s="4"/>
    </row>
    <row r="488" ht="14.25" customHeight="1">
      <c r="A488" s="68"/>
      <c r="B488" s="58" t="s">
        <v>95</v>
      </c>
      <c r="C488" s="70">
        <f>COUNTIF(C469:C483,Hoja4!A7)</f>
        <v>0</v>
      </c>
      <c r="D488" s="47"/>
      <c r="K488" s="4"/>
      <c r="L488" s="4"/>
      <c r="M488" s="4"/>
      <c r="N488" s="4"/>
      <c r="O488" s="4"/>
      <c r="P488" s="4"/>
      <c r="Q488" s="4"/>
      <c r="R488" s="4"/>
      <c r="S488" s="4"/>
      <c r="T488" s="4"/>
      <c r="U488" s="4"/>
      <c r="V488" s="4"/>
      <c r="W488" s="4"/>
      <c r="X488" s="4"/>
      <c r="Y488" s="4"/>
      <c r="Z488" s="4"/>
    </row>
    <row r="489" ht="14.25" customHeight="1">
      <c r="A489" s="68"/>
      <c r="B489" s="69"/>
      <c r="C489" s="47"/>
      <c r="D489" s="47"/>
      <c r="K489" s="4"/>
      <c r="L489" s="4"/>
      <c r="M489" s="4"/>
      <c r="N489" s="4"/>
      <c r="O489" s="4"/>
      <c r="P489" s="4"/>
      <c r="Q489" s="4"/>
      <c r="R489" s="4"/>
      <c r="S489" s="4"/>
      <c r="T489" s="4"/>
      <c r="U489" s="4"/>
      <c r="V489" s="4"/>
      <c r="W489" s="4"/>
      <c r="X489" s="4"/>
      <c r="Y489" s="4"/>
      <c r="Z489" s="4"/>
    </row>
    <row r="490" ht="18.0" customHeight="1">
      <c r="A490" s="63" t="s">
        <v>332</v>
      </c>
      <c r="B490" s="28"/>
      <c r="C490" s="18" t="s">
        <v>61</v>
      </c>
      <c r="D490" s="47"/>
      <c r="E490" s="46" t="s">
        <v>333</v>
      </c>
      <c r="K490" s="4"/>
      <c r="L490" s="4"/>
      <c r="M490" s="4"/>
      <c r="N490" s="4"/>
      <c r="O490" s="4"/>
      <c r="P490" s="4"/>
      <c r="Q490" s="4"/>
      <c r="R490" s="4"/>
      <c r="S490" s="4"/>
      <c r="T490" s="4"/>
      <c r="U490" s="4"/>
      <c r="V490" s="4"/>
      <c r="W490" s="4"/>
      <c r="X490" s="4"/>
      <c r="Y490" s="4"/>
      <c r="Z490" s="4"/>
    </row>
    <row r="491" ht="18.0" customHeight="1">
      <c r="A491" s="93" t="s">
        <v>334</v>
      </c>
      <c r="B491" s="51" t="str">
        <f>'2.Páginas de la muestra'!C8</f>
        <v>Sinpromi</v>
      </c>
      <c r="C491" s="52" t="s">
        <v>87</v>
      </c>
      <c r="D491" s="47"/>
      <c r="E491" s="4" t="s">
        <v>335</v>
      </c>
      <c r="K491" s="4"/>
      <c r="L491" s="4"/>
      <c r="M491" s="4"/>
      <c r="N491" s="4"/>
      <c r="O491" s="4"/>
      <c r="P491" s="4"/>
      <c r="Q491" s="4"/>
      <c r="R491" s="4"/>
      <c r="S491" s="4"/>
      <c r="T491" s="4"/>
      <c r="U491" s="4"/>
      <c r="V491" s="4"/>
      <c r="W491" s="4"/>
      <c r="X491" s="4"/>
      <c r="Y491" s="4"/>
      <c r="Z491" s="4"/>
    </row>
    <row r="492" ht="14.25" customHeight="1">
      <c r="A492" s="65"/>
      <c r="B492" s="51" t="str">
        <f>'2.Páginas de la muestra'!C9</f>
        <v>Once</v>
      </c>
      <c r="C492" s="52" t="s">
        <v>87</v>
      </c>
      <c r="E492" s="4" t="s">
        <v>336</v>
      </c>
      <c r="K492" s="4"/>
      <c r="L492" s="4"/>
      <c r="M492" s="4"/>
      <c r="N492" s="4"/>
      <c r="O492" s="4"/>
      <c r="P492" s="4"/>
      <c r="Q492" s="4"/>
      <c r="R492" s="4"/>
      <c r="S492" s="4"/>
      <c r="T492" s="4"/>
      <c r="U492" s="4"/>
      <c r="V492" s="4"/>
      <c r="W492" s="4"/>
      <c r="X492" s="4"/>
      <c r="Y492" s="4"/>
      <c r="Z492" s="4"/>
    </row>
    <row r="493" ht="14.25" customHeight="1">
      <c r="A493" s="65"/>
      <c r="B493" s="51" t="str">
        <f>'2.Páginas de la muestra'!C10</f>
        <v>ESIT ULL</v>
      </c>
      <c r="C493" s="52" t="s">
        <v>87</v>
      </c>
      <c r="K493" s="4"/>
      <c r="L493" s="4"/>
      <c r="M493" s="4"/>
      <c r="N493" s="4"/>
      <c r="O493" s="4"/>
      <c r="P493" s="4"/>
      <c r="Q493" s="4"/>
      <c r="R493" s="4"/>
      <c r="S493" s="4"/>
      <c r="T493" s="4"/>
      <c r="U493" s="4"/>
      <c r="V493" s="4"/>
      <c r="W493" s="4"/>
      <c r="X493" s="4"/>
      <c r="Y493" s="4"/>
      <c r="Z493" s="4"/>
    </row>
    <row r="494" ht="14.25" customHeight="1">
      <c r="A494" s="65"/>
      <c r="B494" s="51" t="str">
        <f>'2.Páginas de la muestra'!C11</f>
        <v>Alias4</v>
      </c>
      <c r="C494" s="6"/>
      <c r="K494" s="4"/>
      <c r="L494" s="4"/>
      <c r="M494" s="4"/>
      <c r="N494" s="4"/>
      <c r="O494" s="4"/>
      <c r="P494" s="4"/>
      <c r="Q494" s="4"/>
      <c r="R494" s="4"/>
      <c r="S494" s="4"/>
      <c r="T494" s="4"/>
      <c r="U494" s="4"/>
      <c r="V494" s="4"/>
      <c r="W494" s="4"/>
      <c r="X494" s="4"/>
      <c r="Y494" s="4"/>
      <c r="Z494" s="4"/>
    </row>
    <row r="495" ht="14.25" customHeight="1">
      <c r="A495" s="65"/>
      <c r="B495" s="51" t="str">
        <f>'2.Páginas de la muestra'!C12</f>
        <v>Alias5</v>
      </c>
      <c r="C495" s="6"/>
      <c r="D495" s="47"/>
      <c r="K495" s="4"/>
      <c r="L495" s="4"/>
      <c r="M495" s="4"/>
      <c r="N495" s="4"/>
      <c r="O495" s="4"/>
      <c r="P495" s="4"/>
      <c r="Q495" s="4"/>
      <c r="R495" s="4"/>
      <c r="S495" s="4"/>
      <c r="T495" s="4"/>
      <c r="U495" s="4"/>
      <c r="V495" s="4"/>
      <c r="W495" s="4"/>
      <c r="X495" s="4"/>
      <c r="Y495" s="4"/>
      <c r="Z495" s="4"/>
    </row>
    <row r="496" ht="14.25" customHeight="1">
      <c r="A496" s="65"/>
      <c r="B496" s="51" t="str">
        <f>'2.Páginas de la muestra'!C13</f>
        <v>Alias6</v>
      </c>
      <c r="C496" s="6"/>
      <c r="D496" s="47"/>
      <c r="K496" s="4"/>
      <c r="L496" s="4"/>
      <c r="M496" s="4"/>
      <c r="N496" s="4"/>
      <c r="O496" s="4"/>
      <c r="P496" s="4"/>
      <c r="Q496" s="4"/>
      <c r="R496" s="4"/>
      <c r="S496" s="4"/>
      <c r="T496" s="4"/>
      <c r="U496" s="4"/>
      <c r="V496" s="4"/>
      <c r="W496" s="4"/>
      <c r="X496" s="4"/>
      <c r="Y496" s="4"/>
      <c r="Z496" s="4"/>
    </row>
    <row r="497" ht="14.25" customHeight="1">
      <c r="A497" s="65"/>
      <c r="B497" s="51" t="str">
        <f>'2.Páginas de la muestra'!C14</f>
        <v>Alias7</v>
      </c>
      <c r="C497" s="6"/>
      <c r="D497" s="47"/>
      <c r="K497" s="4"/>
      <c r="L497" s="4"/>
      <c r="M497" s="4"/>
      <c r="N497" s="4"/>
      <c r="O497" s="4"/>
      <c r="P497" s="4"/>
      <c r="Q497" s="4"/>
      <c r="R497" s="4"/>
      <c r="S497" s="4"/>
      <c r="T497" s="4"/>
      <c r="U497" s="4"/>
      <c r="V497" s="4"/>
      <c r="W497" s="4"/>
      <c r="X497" s="4"/>
      <c r="Y497" s="4"/>
      <c r="Z497" s="4"/>
    </row>
    <row r="498" ht="14.25" customHeight="1">
      <c r="A498" s="65"/>
      <c r="B498" s="51" t="str">
        <f>'2.Páginas de la muestra'!C15</f>
        <v>Alias8</v>
      </c>
      <c r="C498" s="6"/>
      <c r="D498" s="47"/>
      <c r="K498" s="4"/>
      <c r="L498" s="4"/>
      <c r="M498" s="4"/>
      <c r="N498" s="4"/>
      <c r="O498" s="4"/>
      <c r="P498" s="4"/>
      <c r="Q498" s="4"/>
      <c r="R498" s="4"/>
      <c r="S498" s="4"/>
      <c r="T498" s="4"/>
      <c r="U498" s="4"/>
      <c r="V498" s="4"/>
      <c r="W498" s="4"/>
      <c r="X498" s="4"/>
      <c r="Y498" s="4"/>
      <c r="Z498" s="4"/>
    </row>
    <row r="499" ht="14.25" customHeight="1">
      <c r="A499" s="65"/>
      <c r="B499" s="51" t="str">
        <f>'2.Páginas de la muestra'!C16</f>
        <v>Alias9</v>
      </c>
      <c r="C499" s="6"/>
      <c r="D499" s="47"/>
      <c r="K499" s="4"/>
      <c r="L499" s="4"/>
      <c r="M499" s="4"/>
      <c r="N499" s="4"/>
      <c r="O499" s="4"/>
      <c r="P499" s="4"/>
      <c r="Q499" s="4"/>
      <c r="R499" s="4"/>
      <c r="S499" s="4"/>
      <c r="T499" s="4"/>
      <c r="U499" s="4"/>
      <c r="V499" s="4"/>
      <c r="W499" s="4"/>
      <c r="X499" s="4"/>
      <c r="Y499" s="4"/>
      <c r="Z499" s="4"/>
    </row>
    <row r="500" ht="14.25" customHeight="1">
      <c r="A500" s="65"/>
      <c r="B500" s="51" t="str">
        <f>'2.Páginas de la muestra'!C17</f>
        <v>Alias10</v>
      </c>
      <c r="C500" s="6"/>
      <c r="D500" s="47"/>
      <c r="K500" s="4"/>
      <c r="L500" s="4"/>
      <c r="M500" s="4"/>
      <c r="N500" s="4"/>
      <c r="O500" s="4"/>
      <c r="P500" s="4"/>
      <c r="Q500" s="4"/>
      <c r="R500" s="4"/>
      <c r="S500" s="4"/>
      <c r="T500" s="4"/>
      <c r="U500" s="4"/>
      <c r="V500" s="4"/>
      <c r="W500" s="4"/>
      <c r="X500" s="4"/>
      <c r="Y500" s="4"/>
      <c r="Z500" s="4"/>
    </row>
    <row r="501" ht="14.25" customHeight="1">
      <c r="A501" s="65"/>
      <c r="B501" s="51" t="str">
        <f>'2.Páginas de la muestra'!C18</f>
        <v>Alias11</v>
      </c>
      <c r="C501" s="6"/>
      <c r="D501" s="47"/>
      <c r="K501" s="4"/>
      <c r="L501" s="4"/>
      <c r="M501" s="4"/>
      <c r="N501" s="4"/>
      <c r="O501" s="4"/>
      <c r="P501" s="4"/>
      <c r="Q501" s="4"/>
      <c r="R501" s="4"/>
      <c r="S501" s="4"/>
      <c r="T501" s="4"/>
      <c r="U501" s="4"/>
      <c r="V501" s="4"/>
      <c r="W501" s="4"/>
      <c r="X501" s="4"/>
      <c r="Y501" s="4"/>
      <c r="Z501" s="4"/>
    </row>
    <row r="502" ht="14.25" customHeight="1">
      <c r="A502" s="65"/>
      <c r="B502" s="51" t="str">
        <f>'2.Páginas de la muestra'!C19</f>
        <v>Alias12</v>
      </c>
      <c r="C502" s="6"/>
      <c r="D502" s="47"/>
      <c r="K502" s="4"/>
      <c r="L502" s="4"/>
      <c r="M502" s="4"/>
      <c r="N502" s="4"/>
      <c r="O502" s="4"/>
      <c r="P502" s="4"/>
      <c r="Q502" s="4"/>
      <c r="R502" s="4"/>
      <c r="S502" s="4"/>
      <c r="T502" s="4"/>
      <c r="U502" s="4"/>
      <c r="V502" s="4"/>
      <c r="W502" s="4"/>
      <c r="X502" s="4"/>
      <c r="Y502" s="4"/>
      <c r="Z502" s="4"/>
    </row>
    <row r="503" ht="14.25" customHeight="1">
      <c r="A503" s="65"/>
      <c r="B503" s="51" t="str">
        <f>'2.Páginas de la muestra'!C20</f>
        <v>Alias13</v>
      </c>
      <c r="C503" s="6"/>
      <c r="D503" s="47"/>
      <c r="K503" s="4"/>
      <c r="L503" s="4"/>
      <c r="M503" s="4"/>
      <c r="N503" s="4"/>
      <c r="O503" s="4"/>
      <c r="P503" s="4"/>
      <c r="Q503" s="4"/>
      <c r="R503" s="4"/>
      <c r="S503" s="4"/>
      <c r="T503" s="4"/>
      <c r="U503" s="4"/>
      <c r="V503" s="4"/>
      <c r="W503" s="4"/>
      <c r="X503" s="4"/>
      <c r="Y503" s="4"/>
      <c r="Z503" s="4"/>
    </row>
    <row r="504" ht="14.25" customHeight="1">
      <c r="A504" s="65"/>
      <c r="B504" s="51" t="str">
        <f>'2.Páginas de la muestra'!C21</f>
        <v>Alias14</v>
      </c>
      <c r="C504" s="6"/>
      <c r="D504" s="47"/>
      <c r="K504" s="4"/>
      <c r="L504" s="4"/>
      <c r="M504" s="4"/>
      <c r="N504" s="4"/>
      <c r="O504" s="4"/>
      <c r="P504" s="4"/>
      <c r="Q504" s="4"/>
      <c r="R504" s="4"/>
      <c r="S504" s="4"/>
      <c r="T504" s="4"/>
      <c r="U504" s="4"/>
      <c r="V504" s="4"/>
      <c r="W504" s="4"/>
      <c r="X504" s="4"/>
      <c r="Y504" s="4"/>
      <c r="Z504" s="4"/>
    </row>
    <row r="505" ht="14.25" customHeight="1">
      <c r="A505" s="67"/>
      <c r="B505" s="51" t="str">
        <f>'2.Páginas de la muestra'!C22</f>
        <v>Alias15</v>
      </c>
      <c r="C505" s="6"/>
      <c r="D505" s="47"/>
      <c r="K505" s="4"/>
      <c r="L505" s="4"/>
      <c r="M505" s="4"/>
      <c r="N505" s="4"/>
      <c r="O505" s="4"/>
      <c r="P505" s="4"/>
      <c r="Q505" s="4"/>
      <c r="R505" s="4"/>
      <c r="S505" s="4"/>
      <c r="T505" s="4"/>
      <c r="U505" s="4"/>
      <c r="V505" s="4"/>
      <c r="W505" s="4"/>
      <c r="X505" s="4"/>
      <c r="Y505" s="4"/>
      <c r="Z505" s="4"/>
    </row>
    <row r="506" ht="14.25" customHeight="1">
      <c r="A506" s="68"/>
      <c r="C506" s="56" t="s">
        <v>74</v>
      </c>
      <c r="D506" s="56" t="str">
        <f>IF(C509&gt;0,Hoja4!A6,IF(C510='2.Páginas de la muestra'!B5,Hoja4!A7,IF(SUM(C508:C510)=0,"",Hoja4!A5)))</f>
        <v>Sí</v>
      </c>
      <c r="K506" s="4"/>
      <c r="L506" s="4"/>
      <c r="M506" s="4"/>
      <c r="N506" s="4"/>
      <c r="O506" s="4"/>
      <c r="P506" s="4"/>
      <c r="Q506" s="4"/>
      <c r="R506" s="4"/>
      <c r="S506" s="4"/>
      <c r="T506" s="4"/>
      <c r="U506" s="4"/>
      <c r="V506" s="4"/>
      <c r="W506" s="4"/>
      <c r="X506" s="4"/>
      <c r="Y506" s="4"/>
      <c r="Z506" s="4"/>
    </row>
    <row r="507" ht="14.25" customHeight="1">
      <c r="A507" s="68"/>
      <c r="B507" s="69"/>
      <c r="C507" s="47"/>
      <c r="D507" s="47"/>
      <c r="K507" s="4"/>
      <c r="L507" s="4"/>
      <c r="M507" s="4"/>
      <c r="N507" s="4"/>
      <c r="O507" s="4"/>
      <c r="P507" s="4"/>
      <c r="Q507" s="4"/>
      <c r="R507" s="4"/>
      <c r="S507" s="4"/>
      <c r="T507" s="4"/>
      <c r="U507" s="4"/>
      <c r="V507" s="4"/>
      <c r="W507" s="4"/>
      <c r="X507" s="4"/>
      <c r="Y507" s="4"/>
      <c r="Z507" s="4"/>
    </row>
    <row r="508" ht="14.25" customHeight="1">
      <c r="A508" s="57" t="s">
        <v>337</v>
      </c>
      <c r="B508" s="58" t="s">
        <v>93</v>
      </c>
      <c r="C508" s="70">
        <f>COUNTIF(C491:C505,Hoja4!A5)</f>
        <v>0</v>
      </c>
      <c r="D508" s="47"/>
      <c r="K508" s="4"/>
      <c r="L508" s="4"/>
      <c r="M508" s="4"/>
      <c r="N508" s="4"/>
      <c r="O508" s="4"/>
      <c r="P508" s="4"/>
      <c r="Q508" s="4"/>
      <c r="R508" s="4"/>
      <c r="S508" s="4"/>
      <c r="T508" s="4"/>
      <c r="U508" s="4"/>
      <c r="V508" s="4"/>
      <c r="W508" s="4"/>
      <c r="X508" s="4"/>
      <c r="Y508" s="4"/>
      <c r="Z508" s="4"/>
    </row>
    <row r="509" ht="14.25" customHeight="1">
      <c r="A509" s="68"/>
      <c r="B509" s="58" t="s">
        <v>94</v>
      </c>
      <c r="C509" s="70">
        <f>COUNTIF(C491:C505,Hoja4!A6)</f>
        <v>0</v>
      </c>
      <c r="D509" s="47"/>
      <c r="K509" s="4"/>
      <c r="L509" s="4"/>
      <c r="M509" s="4"/>
      <c r="N509" s="4"/>
      <c r="O509" s="4"/>
      <c r="P509" s="4"/>
      <c r="Q509" s="4"/>
      <c r="R509" s="4"/>
      <c r="S509" s="4"/>
      <c r="T509" s="4"/>
      <c r="U509" s="4"/>
      <c r="V509" s="4"/>
      <c r="W509" s="4"/>
      <c r="X509" s="4"/>
      <c r="Y509" s="4"/>
      <c r="Z509" s="4"/>
    </row>
    <row r="510" ht="14.25" customHeight="1">
      <c r="A510" s="68"/>
      <c r="B510" s="58" t="s">
        <v>95</v>
      </c>
      <c r="C510" s="70">
        <f>COUNTIF(C491:C505,Hoja4!A7)</f>
        <v>3</v>
      </c>
      <c r="D510" s="47"/>
      <c r="K510" s="4"/>
      <c r="L510" s="4"/>
      <c r="M510" s="4"/>
      <c r="N510" s="4"/>
      <c r="O510" s="4"/>
      <c r="P510" s="4"/>
      <c r="Q510" s="4"/>
      <c r="R510" s="4"/>
      <c r="S510" s="4"/>
      <c r="T510" s="4"/>
      <c r="U510" s="4"/>
      <c r="V510" s="4"/>
      <c r="W510" s="4"/>
      <c r="X510" s="4"/>
      <c r="Y510" s="4"/>
      <c r="Z510" s="4"/>
    </row>
    <row r="511" ht="14.25" customHeight="1">
      <c r="A511" s="68"/>
      <c r="B511" s="69"/>
      <c r="C511" s="47"/>
      <c r="D511" s="47"/>
      <c r="K511" s="4"/>
      <c r="L511" s="4"/>
      <c r="M511" s="4"/>
      <c r="N511" s="4"/>
      <c r="O511" s="4"/>
      <c r="P511" s="4"/>
      <c r="Q511" s="4"/>
      <c r="R511" s="4"/>
      <c r="S511" s="4"/>
      <c r="T511" s="4"/>
      <c r="U511" s="4"/>
      <c r="V511" s="4"/>
      <c r="W511" s="4"/>
      <c r="X511" s="4"/>
      <c r="Y511" s="4"/>
      <c r="Z511" s="4"/>
    </row>
    <row r="512" ht="18.0" customHeight="1">
      <c r="A512" s="63" t="s">
        <v>339</v>
      </c>
      <c r="B512" s="28"/>
      <c r="C512" s="18" t="s">
        <v>61</v>
      </c>
      <c r="D512" s="47"/>
      <c r="E512" s="46" t="s">
        <v>341</v>
      </c>
      <c r="K512" s="4"/>
      <c r="L512" s="4"/>
      <c r="M512" s="4"/>
      <c r="N512" s="4"/>
      <c r="O512" s="4"/>
      <c r="P512" s="4"/>
      <c r="Q512" s="4"/>
      <c r="R512" s="4"/>
      <c r="S512" s="4"/>
      <c r="T512" s="4"/>
      <c r="U512" s="4"/>
      <c r="V512" s="4"/>
      <c r="W512" s="4"/>
      <c r="X512" s="4"/>
      <c r="Y512" s="4"/>
      <c r="Z512" s="4"/>
    </row>
    <row r="513" ht="18.0" customHeight="1">
      <c r="A513" s="64" t="s">
        <v>343</v>
      </c>
      <c r="B513" s="51" t="str">
        <f>'2.Páginas de la muestra'!C8</f>
        <v>Sinpromi</v>
      </c>
      <c r="C513" s="96" t="s">
        <v>54</v>
      </c>
      <c r="D513" s="47"/>
      <c r="E513" s="4" t="s">
        <v>346</v>
      </c>
      <c r="K513" s="4"/>
      <c r="L513" s="4"/>
      <c r="M513" s="4"/>
      <c r="N513" s="4"/>
      <c r="O513" s="4"/>
      <c r="P513" s="4"/>
      <c r="Q513" s="4"/>
      <c r="R513" s="4"/>
      <c r="S513" s="4"/>
      <c r="T513" s="4"/>
      <c r="U513" s="4"/>
      <c r="V513" s="4"/>
      <c r="W513" s="4"/>
      <c r="X513" s="4"/>
      <c r="Y513" s="4"/>
      <c r="Z513" s="4"/>
    </row>
    <row r="514" ht="14.25" customHeight="1">
      <c r="A514" s="65"/>
      <c r="B514" s="51" t="str">
        <f>'2.Páginas de la muestra'!C9</f>
        <v>Once</v>
      </c>
      <c r="C514" s="96" t="s">
        <v>54</v>
      </c>
      <c r="K514" s="4"/>
      <c r="L514" s="4"/>
      <c r="M514" s="4"/>
      <c r="N514" s="4"/>
      <c r="O514" s="4"/>
      <c r="P514" s="4"/>
      <c r="Q514" s="4"/>
      <c r="R514" s="4"/>
      <c r="S514" s="4"/>
      <c r="T514" s="4"/>
      <c r="U514" s="4"/>
      <c r="V514" s="4"/>
      <c r="W514" s="4"/>
      <c r="X514" s="4"/>
      <c r="Y514" s="4"/>
      <c r="Z514" s="4"/>
    </row>
    <row r="515" ht="14.25" customHeight="1">
      <c r="A515" s="65"/>
      <c r="B515" s="51" t="str">
        <f>'2.Páginas de la muestra'!C10</f>
        <v>ESIT ULL</v>
      </c>
      <c r="C515" s="96" t="s">
        <v>54</v>
      </c>
      <c r="K515" s="4"/>
      <c r="L515" s="4"/>
      <c r="M515" s="4"/>
      <c r="N515" s="4"/>
      <c r="O515" s="4"/>
      <c r="P515" s="4"/>
      <c r="Q515" s="4"/>
      <c r="R515" s="4"/>
      <c r="S515" s="4"/>
      <c r="T515" s="4"/>
      <c r="U515" s="4"/>
      <c r="V515" s="4"/>
      <c r="W515" s="4"/>
      <c r="X515" s="4"/>
      <c r="Y515" s="4"/>
      <c r="Z515" s="4"/>
    </row>
    <row r="516" ht="14.25" customHeight="1">
      <c r="A516" s="65"/>
      <c r="B516" s="51" t="str">
        <f>'2.Páginas de la muestra'!C11</f>
        <v>Alias4</v>
      </c>
      <c r="C516" s="97"/>
      <c r="K516" s="4"/>
      <c r="L516" s="4"/>
      <c r="M516" s="4"/>
      <c r="N516" s="4"/>
      <c r="O516" s="4"/>
      <c r="P516" s="4"/>
      <c r="Q516" s="4"/>
      <c r="R516" s="4"/>
      <c r="S516" s="4"/>
      <c r="T516" s="4"/>
      <c r="U516" s="4"/>
      <c r="V516" s="4"/>
      <c r="W516" s="4"/>
      <c r="X516" s="4"/>
      <c r="Y516" s="4"/>
      <c r="Z516" s="4"/>
    </row>
    <row r="517" ht="14.25" customHeight="1">
      <c r="A517" s="65"/>
      <c r="B517" s="51" t="str">
        <f>'2.Páginas de la muestra'!C12</f>
        <v>Alias5</v>
      </c>
      <c r="C517" s="97"/>
      <c r="D517" s="47"/>
      <c r="K517" s="4"/>
      <c r="L517" s="4"/>
      <c r="M517" s="4"/>
      <c r="N517" s="4"/>
      <c r="O517" s="4"/>
      <c r="P517" s="4"/>
      <c r="Q517" s="4"/>
      <c r="R517" s="4"/>
      <c r="S517" s="4"/>
      <c r="T517" s="4"/>
      <c r="U517" s="4"/>
      <c r="V517" s="4"/>
      <c r="W517" s="4"/>
      <c r="X517" s="4"/>
      <c r="Y517" s="4"/>
      <c r="Z517" s="4"/>
    </row>
    <row r="518" ht="14.25" customHeight="1">
      <c r="A518" s="65"/>
      <c r="B518" s="51" t="str">
        <f>'2.Páginas de la muestra'!C13</f>
        <v>Alias6</v>
      </c>
      <c r="C518" s="97"/>
      <c r="D518" s="47"/>
      <c r="K518" s="4"/>
      <c r="L518" s="4"/>
      <c r="M518" s="4"/>
      <c r="N518" s="4"/>
      <c r="O518" s="4"/>
      <c r="P518" s="4"/>
      <c r="Q518" s="4"/>
      <c r="R518" s="4"/>
      <c r="S518" s="4"/>
      <c r="T518" s="4"/>
      <c r="U518" s="4"/>
      <c r="V518" s="4"/>
      <c r="W518" s="4"/>
      <c r="X518" s="4"/>
      <c r="Y518" s="4"/>
      <c r="Z518" s="4"/>
    </row>
    <row r="519" ht="14.25" customHeight="1">
      <c r="A519" s="65"/>
      <c r="B519" s="51" t="str">
        <f>'2.Páginas de la muestra'!C14</f>
        <v>Alias7</v>
      </c>
      <c r="C519" s="97"/>
      <c r="D519" s="47"/>
      <c r="K519" s="4"/>
      <c r="L519" s="4"/>
      <c r="M519" s="4"/>
      <c r="N519" s="4"/>
      <c r="O519" s="4"/>
      <c r="P519" s="4"/>
      <c r="Q519" s="4"/>
      <c r="R519" s="4"/>
      <c r="S519" s="4"/>
      <c r="T519" s="4"/>
      <c r="U519" s="4"/>
      <c r="V519" s="4"/>
      <c r="W519" s="4"/>
      <c r="X519" s="4"/>
      <c r="Y519" s="4"/>
      <c r="Z519" s="4"/>
    </row>
    <row r="520" ht="14.25" customHeight="1">
      <c r="A520" s="65"/>
      <c r="B520" s="51" t="str">
        <f>'2.Páginas de la muestra'!C15</f>
        <v>Alias8</v>
      </c>
      <c r="C520" s="97"/>
      <c r="D520" s="47"/>
      <c r="K520" s="4"/>
      <c r="L520" s="4"/>
      <c r="M520" s="4"/>
      <c r="N520" s="4"/>
      <c r="O520" s="4"/>
      <c r="P520" s="4"/>
      <c r="Q520" s="4"/>
      <c r="R520" s="4"/>
      <c r="S520" s="4"/>
      <c r="T520" s="4"/>
      <c r="U520" s="4"/>
      <c r="V520" s="4"/>
      <c r="W520" s="4"/>
      <c r="X520" s="4"/>
      <c r="Y520" s="4"/>
      <c r="Z520" s="4"/>
    </row>
    <row r="521" ht="14.25" customHeight="1">
      <c r="A521" s="65"/>
      <c r="B521" s="51" t="str">
        <f>'2.Páginas de la muestra'!C16</f>
        <v>Alias9</v>
      </c>
      <c r="C521" s="97"/>
      <c r="D521" s="47"/>
      <c r="K521" s="4"/>
      <c r="L521" s="4"/>
      <c r="M521" s="4"/>
      <c r="N521" s="4"/>
      <c r="O521" s="4"/>
      <c r="P521" s="4"/>
      <c r="Q521" s="4"/>
      <c r="R521" s="4"/>
      <c r="S521" s="4"/>
      <c r="T521" s="4"/>
      <c r="U521" s="4"/>
      <c r="V521" s="4"/>
      <c r="W521" s="4"/>
      <c r="X521" s="4"/>
      <c r="Y521" s="4"/>
      <c r="Z521" s="4"/>
    </row>
    <row r="522" ht="14.25" customHeight="1">
      <c r="A522" s="65"/>
      <c r="B522" s="51" t="str">
        <f>'2.Páginas de la muestra'!C17</f>
        <v>Alias10</v>
      </c>
      <c r="C522" s="97"/>
      <c r="D522" s="47"/>
      <c r="K522" s="4"/>
      <c r="L522" s="4"/>
      <c r="M522" s="4"/>
      <c r="N522" s="4"/>
      <c r="O522" s="4"/>
      <c r="P522" s="4"/>
      <c r="Q522" s="4"/>
      <c r="R522" s="4"/>
      <c r="S522" s="4"/>
      <c r="T522" s="4"/>
      <c r="U522" s="4"/>
      <c r="V522" s="4"/>
      <c r="W522" s="4"/>
      <c r="X522" s="4"/>
      <c r="Y522" s="4"/>
      <c r="Z522" s="4"/>
    </row>
    <row r="523" ht="14.25" customHeight="1">
      <c r="A523" s="65"/>
      <c r="B523" s="51" t="str">
        <f>'2.Páginas de la muestra'!C18</f>
        <v>Alias11</v>
      </c>
      <c r="C523" s="97"/>
      <c r="D523" s="47"/>
      <c r="K523" s="4"/>
      <c r="L523" s="4"/>
      <c r="M523" s="4"/>
      <c r="N523" s="4"/>
      <c r="O523" s="4"/>
      <c r="P523" s="4"/>
      <c r="Q523" s="4"/>
      <c r="R523" s="4"/>
      <c r="S523" s="4"/>
      <c r="T523" s="4"/>
      <c r="U523" s="4"/>
      <c r="V523" s="4"/>
      <c r="W523" s="4"/>
      <c r="X523" s="4"/>
      <c r="Y523" s="4"/>
      <c r="Z523" s="4"/>
    </row>
    <row r="524" ht="14.25" customHeight="1">
      <c r="A524" s="65"/>
      <c r="B524" s="51" t="str">
        <f>'2.Páginas de la muestra'!C19</f>
        <v>Alias12</v>
      </c>
      <c r="C524" s="97"/>
      <c r="D524" s="47"/>
      <c r="K524" s="4"/>
      <c r="L524" s="4"/>
      <c r="M524" s="4"/>
      <c r="N524" s="4"/>
      <c r="O524" s="4"/>
      <c r="P524" s="4"/>
      <c r="Q524" s="4"/>
      <c r="R524" s="4"/>
      <c r="S524" s="4"/>
      <c r="T524" s="4"/>
      <c r="U524" s="4"/>
      <c r="V524" s="4"/>
      <c r="W524" s="4"/>
      <c r="X524" s="4"/>
      <c r="Y524" s="4"/>
      <c r="Z524" s="4"/>
    </row>
    <row r="525" ht="14.25" customHeight="1">
      <c r="A525" s="65"/>
      <c r="B525" s="51" t="str">
        <f>'2.Páginas de la muestra'!C20</f>
        <v>Alias13</v>
      </c>
      <c r="C525" s="97"/>
      <c r="D525" s="47"/>
      <c r="K525" s="4"/>
      <c r="L525" s="4"/>
      <c r="M525" s="4"/>
      <c r="N525" s="4"/>
      <c r="O525" s="4"/>
      <c r="P525" s="4"/>
      <c r="Q525" s="4"/>
      <c r="R525" s="4"/>
      <c r="S525" s="4"/>
      <c r="T525" s="4"/>
      <c r="U525" s="4"/>
      <c r="V525" s="4"/>
      <c r="W525" s="4"/>
      <c r="X525" s="4"/>
      <c r="Y525" s="4"/>
      <c r="Z525" s="4"/>
    </row>
    <row r="526" ht="14.25" customHeight="1">
      <c r="A526" s="65"/>
      <c r="B526" s="51" t="str">
        <f>'2.Páginas de la muestra'!C21</f>
        <v>Alias14</v>
      </c>
      <c r="C526" s="97"/>
      <c r="D526" s="47"/>
      <c r="K526" s="4"/>
      <c r="L526" s="4"/>
      <c r="M526" s="4"/>
      <c r="N526" s="4"/>
      <c r="O526" s="4"/>
      <c r="P526" s="4"/>
      <c r="Q526" s="4"/>
      <c r="R526" s="4"/>
      <c r="S526" s="4"/>
      <c r="T526" s="4"/>
      <c r="U526" s="4"/>
      <c r="V526" s="4"/>
      <c r="W526" s="4"/>
      <c r="X526" s="4"/>
      <c r="Y526" s="4"/>
      <c r="Z526" s="4"/>
    </row>
    <row r="527" ht="14.25" customHeight="1">
      <c r="A527" s="67"/>
      <c r="B527" s="51" t="str">
        <f>'2.Páginas de la muestra'!C22</f>
        <v>Alias15</v>
      </c>
      <c r="C527" s="97"/>
      <c r="D527" s="47"/>
      <c r="K527" s="4"/>
      <c r="L527" s="4"/>
      <c r="M527" s="4"/>
      <c r="N527" s="4"/>
      <c r="O527" s="4"/>
      <c r="P527" s="4"/>
      <c r="Q527" s="4"/>
      <c r="R527" s="4"/>
      <c r="S527" s="4"/>
      <c r="T527" s="4"/>
      <c r="U527" s="4"/>
      <c r="V527" s="4"/>
      <c r="W527" s="4"/>
      <c r="X527" s="4"/>
      <c r="Y527" s="4"/>
      <c r="Z527" s="4"/>
    </row>
    <row r="528" ht="14.25" customHeight="1">
      <c r="A528" s="68"/>
      <c r="C528" s="56" t="s">
        <v>74</v>
      </c>
      <c r="D528" s="56" t="str">
        <f>IF(C531&gt;0,Hoja4!A6,IF(C532='2.Páginas de la muestra'!B5,Hoja4!A7,IF(SUM(C530:C532)=0,"",Hoja4!A5)))</f>
        <v>Sí</v>
      </c>
      <c r="K528" s="4"/>
      <c r="L528" s="4"/>
      <c r="M528" s="4"/>
      <c r="N528" s="4"/>
      <c r="O528" s="4"/>
      <c r="P528" s="4"/>
      <c r="Q528" s="4"/>
      <c r="R528" s="4"/>
      <c r="S528" s="4"/>
      <c r="T528" s="4"/>
      <c r="U528" s="4"/>
      <c r="V528" s="4"/>
      <c r="W528" s="4"/>
      <c r="X528" s="4"/>
      <c r="Y528" s="4"/>
      <c r="Z528" s="4"/>
    </row>
    <row r="529" ht="14.25" customHeight="1">
      <c r="A529" s="68"/>
      <c r="C529" s="47"/>
      <c r="D529" s="47"/>
      <c r="K529" s="4"/>
      <c r="L529" s="4"/>
      <c r="M529" s="4"/>
      <c r="N529" s="4"/>
      <c r="O529" s="4"/>
      <c r="P529" s="4"/>
      <c r="Q529" s="4"/>
      <c r="R529" s="4"/>
      <c r="S529" s="4"/>
      <c r="T529" s="4"/>
      <c r="U529" s="4"/>
      <c r="V529" s="4"/>
      <c r="W529" s="4"/>
      <c r="X529" s="4"/>
      <c r="Y529" s="4"/>
      <c r="Z529" s="4"/>
    </row>
    <row r="530" ht="14.25" customHeight="1">
      <c r="A530" s="57" t="s">
        <v>349</v>
      </c>
      <c r="B530" s="58" t="s">
        <v>93</v>
      </c>
      <c r="C530" s="70">
        <f>COUNTIF(C513:C527,Hoja4!A5)</f>
        <v>3</v>
      </c>
      <c r="D530" s="47"/>
      <c r="K530" s="4"/>
      <c r="L530" s="4"/>
      <c r="M530" s="4"/>
      <c r="N530" s="4"/>
      <c r="O530" s="4"/>
      <c r="P530" s="4"/>
      <c r="Q530" s="4"/>
      <c r="R530" s="4"/>
      <c r="S530" s="4"/>
      <c r="T530" s="4"/>
      <c r="U530" s="4"/>
      <c r="V530" s="4"/>
      <c r="W530" s="4"/>
      <c r="X530" s="4"/>
      <c r="Y530" s="4"/>
      <c r="Z530" s="4"/>
    </row>
    <row r="531" ht="14.25" customHeight="1">
      <c r="A531" s="68"/>
      <c r="B531" s="58" t="s">
        <v>94</v>
      </c>
      <c r="C531" s="70">
        <f>COUNTIF(C513:C527,Hoja4!A6)</f>
        <v>0</v>
      </c>
      <c r="D531" s="47"/>
      <c r="K531" s="4"/>
      <c r="L531" s="4"/>
      <c r="M531" s="4"/>
      <c r="N531" s="4"/>
      <c r="O531" s="4"/>
      <c r="P531" s="4"/>
      <c r="Q531" s="4"/>
      <c r="R531" s="4"/>
      <c r="S531" s="4"/>
      <c r="T531" s="4"/>
      <c r="U531" s="4"/>
      <c r="V531" s="4"/>
      <c r="W531" s="4"/>
      <c r="X531" s="4"/>
      <c r="Y531" s="4"/>
      <c r="Z531" s="4"/>
    </row>
    <row r="532" ht="14.25" customHeight="1">
      <c r="A532" s="68"/>
      <c r="B532" s="58" t="s">
        <v>95</v>
      </c>
      <c r="C532" s="70">
        <f>COUNTIF(C513:C527,Hoja4!A7)</f>
        <v>0</v>
      </c>
      <c r="D532" s="47"/>
      <c r="K532" s="4"/>
      <c r="L532" s="4"/>
      <c r="M532" s="4"/>
      <c r="N532" s="4"/>
      <c r="O532" s="4"/>
      <c r="P532" s="4"/>
      <c r="Q532" s="4"/>
      <c r="R532" s="4"/>
      <c r="S532" s="4"/>
      <c r="T532" s="4"/>
      <c r="U532" s="4"/>
      <c r="V532" s="4"/>
      <c r="W532" s="4"/>
      <c r="X532" s="4"/>
      <c r="Y532" s="4"/>
      <c r="Z532" s="4"/>
    </row>
    <row r="533" ht="14.25" customHeight="1">
      <c r="A533" s="68"/>
      <c r="C533" s="47"/>
      <c r="D533" s="47"/>
      <c r="K533" s="4"/>
      <c r="L533" s="4"/>
      <c r="M533" s="4"/>
      <c r="N533" s="4"/>
      <c r="O533" s="4"/>
      <c r="P533" s="4"/>
      <c r="Q533" s="4"/>
      <c r="R533" s="4"/>
      <c r="S533" s="4"/>
      <c r="T533" s="4"/>
      <c r="U533" s="4"/>
      <c r="V533" s="4"/>
      <c r="W533" s="4"/>
      <c r="X533" s="4"/>
      <c r="Y533" s="4"/>
      <c r="Z533" s="4"/>
    </row>
    <row r="534" ht="18.0" customHeight="1">
      <c r="A534" s="63" t="s">
        <v>351</v>
      </c>
      <c r="B534" s="28"/>
      <c r="C534" s="18" t="s">
        <v>61</v>
      </c>
      <c r="D534" s="47"/>
      <c r="E534" s="46" t="s">
        <v>352</v>
      </c>
      <c r="K534" s="4"/>
      <c r="L534" s="4"/>
      <c r="M534" s="4"/>
      <c r="N534" s="4"/>
      <c r="O534" s="4"/>
      <c r="P534" s="4"/>
      <c r="Q534" s="4"/>
      <c r="R534" s="4"/>
      <c r="S534" s="4"/>
      <c r="T534" s="4"/>
      <c r="U534" s="4"/>
      <c r="V534" s="4"/>
      <c r="W534" s="4"/>
      <c r="X534" s="4"/>
      <c r="Y534" s="4"/>
      <c r="Z534" s="4"/>
    </row>
    <row r="535" ht="18.0" customHeight="1">
      <c r="A535" s="64" t="s">
        <v>353</v>
      </c>
      <c r="B535" s="51" t="str">
        <f>'2.Páginas de la muestra'!C8</f>
        <v>Sinpromi</v>
      </c>
      <c r="C535" s="52" t="s">
        <v>54</v>
      </c>
      <c r="D535" s="47"/>
      <c r="E535" s="4" t="s">
        <v>357</v>
      </c>
      <c r="K535" s="4"/>
      <c r="L535" s="4"/>
      <c r="M535" s="4"/>
      <c r="N535" s="4"/>
      <c r="O535" s="4"/>
      <c r="P535" s="4"/>
      <c r="Q535" s="4"/>
      <c r="R535" s="4"/>
      <c r="S535" s="4"/>
      <c r="T535" s="4"/>
      <c r="U535" s="4"/>
      <c r="V535" s="4"/>
      <c r="W535" s="4"/>
      <c r="X535" s="4"/>
      <c r="Y535" s="4"/>
      <c r="Z535" s="4"/>
    </row>
    <row r="536" ht="14.25" customHeight="1">
      <c r="A536" s="65"/>
      <c r="B536" s="51" t="str">
        <f>'2.Páginas de la muestra'!C9</f>
        <v>Once</v>
      </c>
      <c r="C536" s="52" t="s">
        <v>54</v>
      </c>
      <c r="E536" s="4" t="s">
        <v>358</v>
      </c>
      <c r="K536" s="4"/>
      <c r="L536" s="4"/>
      <c r="M536" s="4"/>
      <c r="N536" s="4"/>
      <c r="O536" s="4"/>
      <c r="P536" s="4"/>
      <c r="Q536" s="4"/>
      <c r="R536" s="4"/>
      <c r="S536" s="4"/>
      <c r="T536" s="4"/>
      <c r="U536" s="4"/>
      <c r="V536" s="4"/>
      <c r="W536" s="4"/>
      <c r="X536" s="4"/>
      <c r="Y536" s="4"/>
      <c r="Z536" s="4"/>
    </row>
    <row r="537" ht="14.25" customHeight="1">
      <c r="A537" s="65"/>
      <c r="B537" s="51" t="str">
        <f>'2.Páginas de la muestra'!C10</f>
        <v>ESIT ULL</v>
      </c>
      <c r="C537" s="52" t="s">
        <v>54</v>
      </c>
      <c r="E537" s="4" t="s">
        <v>360</v>
      </c>
      <c r="K537" s="4"/>
      <c r="L537" s="4"/>
      <c r="M537" s="4"/>
      <c r="N537" s="4"/>
      <c r="O537" s="4"/>
      <c r="P537" s="4"/>
      <c r="Q537" s="4"/>
      <c r="R537" s="4"/>
      <c r="S537" s="4"/>
      <c r="T537" s="4"/>
      <c r="U537" s="4"/>
      <c r="V537" s="4"/>
      <c r="W537" s="4"/>
      <c r="X537" s="4"/>
      <c r="Y537" s="4"/>
      <c r="Z537" s="4"/>
    </row>
    <row r="538" ht="14.25" customHeight="1">
      <c r="A538" s="65"/>
      <c r="B538" s="51" t="str">
        <f>'2.Páginas de la muestra'!C11</f>
        <v>Alias4</v>
      </c>
      <c r="C538" s="6"/>
      <c r="K538" s="4"/>
      <c r="L538" s="4"/>
      <c r="M538" s="4"/>
      <c r="N538" s="4"/>
      <c r="O538" s="4"/>
      <c r="P538" s="4"/>
      <c r="Q538" s="4"/>
      <c r="R538" s="4"/>
      <c r="S538" s="4"/>
      <c r="T538" s="4"/>
      <c r="U538" s="4"/>
      <c r="V538" s="4"/>
      <c r="W538" s="4"/>
      <c r="X538" s="4"/>
      <c r="Y538" s="4"/>
      <c r="Z538" s="4"/>
    </row>
    <row r="539" ht="14.25" customHeight="1">
      <c r="A539" s="65"/>
      <c r="B539" s="51" t="str">
        <f>'2.Páginas de la muestra'!C12</f>
        <v>Alias5</v>
      </c>
      <c r="C539" s="6"/>
      <c r="D539" s="47"/>
      <c r="K539" s="4"/>
      <c r="L539" s="4"/>
      <c r="M539" s="4"/>
      <c r="N539" s="4"/>
      <c r="O539" s="4"/>
      <c r="P539" s="4"/>
      <c r="Q539" s="4"/>
      <c r="R539" s="4"/>
      <c r="S539" s="4"/>
      <c r="T539" s="4"/>
      <c r="U539" s="4"/>
      <c r="V539" s="4"/>
      <c r="W539" s="4"/>
      <c r="X539" s="4"/>
      <c r="Y539" s="4"/>
      <c r="Z539" s="4"/>
    </row>
    <row r="540" ht="14.25" customHeight="1">
      <c r="A540" s="65"/>
      <c r="B540" s="51" t="str">
        <f>'2.Páginas de la muestra'!C13</f>
        <v>Alias6</v>
      </c>
      <c r="C540" s="6"/>
      <c r="D540" s="47"/>
      <c r="K540" s="4"/>
      <c r="L540" s="4"/>
      <c r="M540" s="4"/>
      <c r="N540" s="4"/>
      <c r="O540" s="4"/>
      <c r="P540" s="4"/>
      <c r="Q540" s="4"/>
      <c r="R540" s="4"/>
      <c r="S540" s="4"/>
      <c r="T540" s="4"/>
      <c r="U540" s="4"/>
      <c r="V540" s="4"/>
      <c r="W540" s="4"/>
      <c r="X540" s="4"/>
      <c r="Y540" s="4"/>
      <c r="Z540" s="4"/>
    </row>
    <row r="541" ht="14.25" customHeight="1">
      <c r="A541" s="65"/>
      <c r="B541" s="51" t="str">
        <f>'2.Páginas de la muestra'!C14</f>
        <v>Alias7</v>
      </c>
      <c r="C541" s="6"/>
      <c r="D541" s="47"/>
      <c r="K541" s="4"/>
      <c r="L541" s="4"/>
      <c r="M541" s="4"/>
      <c r="N541" s="4"/>
      <c r="O541" s="4"/>
      <c r="P541" s="4"/>
      <c r="Q541" s="4"/>
      <c r="R541" s="4"/>
      <c r="S541" s="4"/>
      <c r="T541" s="4"/>
      <c r="U541" s="4"/>
      <c r="V541" s="4"/>
      <c r="W541" s="4"/>
      <c r="X541" s="4"/>
      <c r="Y541" s="4"/>
      <c r="Z541" s="4"/>
    </row>
    <row r="542" ht="14.25" customHeight="1">
      <c r="A542" s="65"/>
      <c r="B542" s="51" t="str">
        <f>'2.Páginas de la muestra'!C15</f>
        <v>Alias8</v>
      </c>
      <c r="C542" s="6"/>
      <c r="D542" s="47"/>
      <c r="K542" s="4"/>
      <c r="L542" s="4"/>
      <c r="M542" s="4"/>
      <c r="N542" s="4"/>
      <c r="O542" s="4"/>
      <c r="P542" s="4"/>
      <c r="Q542" s="4"/>
      <c r="R542" s="4"/>
      <c r="S542" s="4"/>
      <c r="T542" s="4"/>
      <c r="U542" s="4"/>
      <c r="V542" s="4"/>
      <c r="W542" s="4"/>
      <c r="X542" s="4"/>
      <c r="Y542" s="4"/>
      <c r="Z542" s="4"/>
    </row>
    <row r="543" ht="14.25" customHeight="1">
      <c r="A543" s="65"/>
      <c r="B543" s="51" t="str">
        <f>'2.Páginas de la muestra'!C16</f>
        <v>Alias9</v>
      </c>
      <c r="C543" s="6"/>
      <c r="D543" s="47"/>
      <c r="K543" s="4"/>
      <c r="L543" s="4"/>
      <c r="M543" s="4"/>
      <c r="N543" s="4"/>
      <c r="O543" s="4"/>
      <c r="P543" s="4"/>
      <c r="Q543" s="4"/>
      <c r="R543" s="4"/>
      <c r="S543" s="4"/>
      <c r="T543" s="4"/>
      <c r="U543" s="4"/>
      <c r="V543" s="4"/>
      <c r="W543" s="4"/>
      <c r="X543" s="4"/>
      <c r="Y543" s="4"/>
      <c r="Z543" s="4"/>
    </row>
    <row r="544" ht="14.25" customHeight="1">
      <c r="A544" s="65"/>
      <c r="B544" s="51" t="str">
        <f>'2.Páginas de la muestra'!C17</f>
        <v>Alias10</v>
      </c>
      <c r="C544" s="6"/>
      <c r="D544" s="47"/>
      <c r="K544" s="4"/>
      <c r="L544" s="4"/>
      <c r="M544" s="4"/>
      <c r="N544" s="4"/>
      <c r="O544" s="4"/>
      <c r="P544" s="4"/>
      <c r="Q544" s="4"/>
      <c r="R544" s="4"/>
      <c r="S544" s="4"/>
      <c r="T544" s="4"/>
      <c r="U544" s="4"/>
      <c r="V544" s="4"/>
      <c r="W544" s="4"/>
      <c r="X544" s="4"/>
      <c r="Y544" s="4"/>
      <c r="Z544" s="4"/>
    </row>
    <row r="545" ht="14.25" customHeight="1">
      <c r="A545" s="65"/>
      <c r="B545" s="51" t="str">
        <f>'2.Páginas de la muestra'!C18</f>
        <v>Alias11</v>
      </c>
      <c r="C545" s="6"/>
      <c r="D545" s="47"/>
      <c r="K545" s="4"/>
      <c r="L545" s="4"/>
      <c r="M545" s="4"/>
      <c r="N545" s="4"/>
      <c r="O545" s="4"/>
      <c r="P545" s="4"/>
      <c r="Q545" s="4"/>
      <c r="R545" s="4"/>
      <c r="S545" s="4"/>
      <c r="T545" s="4"/>
      <c r="U545" s="4"/>
      <c r="V545" s="4"/>
      <c r="W545" s="4"/>
      <c r="X545" s="4"/>
      <c r="Y545" s="4"/>
      <c r="Z545" s="4"/>
    </row>
    <row r="546" ht="14.25" customHeight="1">
      <c r="A546" s="65"/>
      <c r="B546" s="51" t="str">
        <f>'2.Páginas de la muestra'!C19</f>
        <v>Alias12</v>
      </c>
      <c r="C546" s="6"/>
      <c r="D546" s="47"/>
      <c r="K546" s="4"/>
      <c r="L546" s="4"/>
      <c r="M546" s="4"/>
      <c r="N546" s="4"/>
      <c r="O546" s="4"/>
      <c r="P546" s="4"/>
      <c r="Q546" s="4"/>
      <c r="R546" s="4"/>
      <c r="S546" s="4"/>
      <c r="T546" s="4"/>
      <c r="U546" s="4"/>
      <c r="V546" s="4"/>
      <c r="W546" s="4"/>
      <c r="X546" s="4"/>
      <c r="Y546" s="4"/>
      <c r="Z546" s="4"/>
    </row>
    <row r="547" ht="14.25" customHeight="1">
      <c r="A547" s="65"/>
      <c r="B547" s="51" t="str">
        <f>'2.Páginas de la muestra'!C20</f>
        <v>Alias13</v>
      </c>
      <c r="C547" s="6"/>
      <c r="D547" s="47"/>
      <c r="K547" s="4"/>
      <c r="L547" s="4"/>
      <c r="M547" s="4"/>
      <c r="N547" s="4"/>
      <c r="O547" s="4"/>
      <c r="P547" s="4"/>
      <c r="Q547" s="4"/>
      <c r="R547" s="4"/>
      <c r="S547" s="4"/>
      <c r="T547" s="4"/>
      <c r="U547" s="4"/>
      <c r="V547" s="4"/>
      <c r="W547" s="4"/>
      <c r="X547" s="4"/>
      <c r="Y547" s="4"/>
      <c r="Z547" s="4"/>
    </row>
    <row r="548" ht="14.25" customHeight="1">
      <c r="A548" s="65"/>
      <c r="B548" s="51" t="str">
        <f>'2.Páginas de la muestra'!C21</f>
        <v>Alias14</v>
      </c>
      <c r="C548" s="6"/>
      <c r="D548" s="47"/>
      <c r="K548" s="4"/>
      <c r="L548" s="4"/>
      <c r="M548" s="4"/>
      <c r="N548" s="4"/>
      <c r="O548" s="4"/>
      <c r="P548" s="4"/>
      <c r="Q548" s="4"/>
      <c r="R548" s="4"/>
      <c r="S548" s="4"/>
      <c r="T548" s="4"/>
      <c r="U548" s="4"/>
      <c r="V548" s="4"/>
      <c r="W548" s="4"/>
      <c r="X548" s="4"/>
      <c r="Y548" s="4"/>
      <c r="Z548" s="4"/>
    </row>
    <row r="549" ht="14.25" customHeight="1">
      <c r="A549" s="67"/>
      <c r="B549" s="51" t="str">
        <f>'2.Páginas de la muestra'!C22</f>
        <v>Alias15</v>
      </c>
      <c r="C549" s="6"/>
      <c r="D549" s="47"/>
      <c r="K549" s="4"/>
      <c r="L549" s="4"/>
      <c r="M549" s="4"/>
      <c r="N549" s="4"/>
      <c r="O549" s="4"/>
      <c r="P549" s="4"/>
      <c r="Q549" s="4"/>
      <c r="R549" s="4"/>
      <c r="S549" s="4"/>
      <c r="T549" s="4"/>
      <c r="U549" s="4"/>
      <c r="V549" s="4"/>
      <c r="W549" s="4"/>
      <c r="X549" s="4"/>
      <c r="Y549" s="4"/>
      <c r="Z549" s="4"/>
    </row>
    <row r="550" ht="14.25" customHeight="1">
      <c r="A550" s="68"/>
      <c r="C550" s="56" t="s">
        <v>74</v>
      </c>
      <c r="D550" s="56" t="str">
        <f>IF(C553&gt;0,Hoja4!A6,IF(C554='2.Páginas de la muestra'!B5,Hoja4!A7,IF(SUM(C552:C554)=0,"",Hoja4!A5)))</f>
        <v>Sí</v>
      </c>
      <c r="K550" s="4"/>
      <c r="L550" s="4"/>
      <c r="M550" s="4"/>
      <c r="N550" s="4"/>
      <c r="O550" s="4"/>
      <c r="P550" s="4"/>
      <c r="Q550" s="4"/>
      <c r="R550" s="4"/>
      <c r="S550" s="4"/>
      <c r="T550" s="4"/>
      <c r="U550" s="4"/>
      <c r="V550" s="4"/>
      <c r="W550" s="4"/>
      <c r="X550" s="4"/>
      <c r="Y550" s="4"/>
      <c r="Z550" s="4"/>
    </row>
    <row r="551" ht="14.25" customHeight="1">
      <c r="A551" s="68"/>
      <c r="C551" s="47"/>
      <c r="D551" s="47"/>
      <c r="K551" s="4"/>
      <c r="L551" s="4"/>
      <c r="M551" s="4"/>
      <c r="N551" s="4"/>
      <c r="O551" s="4"/>
      <c r="P551" s="4"/>
      <c r="Q551" s="4"/>
      <c r="R551" s="4"/>
      <c r="S551" s="4"/>
      <c r="T551" s="4"/>
      <c r="U551" s="4"/>
      <c r="V551" s="4"/>
      <c r="W551" s="4"/>
      <c r="X551" s="4"/>
      <c r="Y551" s="4"/>
      <c r="Z551" s="4"/>
    </row>
    <row r="552" ht="14.25" customHeight="1">
      <c r="A552" s="57" t="s">
        <v>362</v>
      </c>
      <c r="B552" s="58" t="s">
        <v>93</v>
      </c>
      <c r="C552" s="70">
        <f>COUNTIF(C535:C549,Hoja4!A5)</f>
        <v>3</v>
      </c>
      <c r="D552" s="47"/>
      <c r="K552" s="4"/>
      <c r="L552" s="4"/>
      <c r="M552" s="4"/>
      <c r="N552" s="4"/>
      <c r="O552" s="4"/>
      <c r="P552" s="4"/>
      <c r="Q552" s="4"/>
      <c r="R552" s="4"/>
      <c r="S552" s="4"/>
      <c r="T552" s="4"/>
      <c r="U552" s="4"/>
      <c r="V552" s="4"/>
      <c r="W552" s="4"/>
      <c r="X552" s="4"/>
      <c r="Y552" s="4"/>
      <c r="Z552" s="4"/>
    </row>
    <row r="553" ht="14.25" customHeight="1">
      <c r="A553" s="68"/>
      <c r="B553" s="58" t="s">
        <v>94</v>
      </c>
      <c r="C553" s="70">
        <f>COUNTIF(C535:C549,Hoja4!A6)</f>
        <v>0</v>
      </c>
      <c r="D553" s="47"/>
      <c r="K553" s="4"/>
      <c r="L553" s="4"/>
      <c r="M553" s="4"/>
      <c r="N553" s="4"/>
      <c r="O553" s="4"/>
      <c r="P553" s="4"/>
      <c r="Q553" s="4"/>
      <c r="R553" s="4"/>
      <c r="S553" s="4"/>
      <c r="T553" s="4"/>
      <c r="U553" s="4"/>
      <c r="V553" s="4"/>
      <c r="W553" s="4"/>
      <c r="X553" s="4"/>
      <c r="Y553" s="4"/>
      <c r="Z553" s="4"/>
    </row>
    <row r="554" ht="14.25" customHeight="1">
      <c r="A554" s="68"/>
      <c r="B554" s="58" t="s">
        <v>95</v>
      </c>
      <c r="C554" s="70">
        <f>COUNTIF(C535:C549,Hoja4!A7)</f>
        <v>0</v>
      </c>
      <c r="D554" s="47"/>
      <c r="K554" s="4"/>
      <c r="L554" s="4"/>
      <c r="M554" s="4"/>
      <c r="N554" s="4"/>
      <c r="O554" s="4"/>
      <c r="P554" s="4"/>
      <c r="Q554" s="4"/>
      <c r="R554" s="4"/>
      <c r="S554" s="4"/>
      <c r="T554" s="4"/>
      <c r="U554" s="4"/>
      <c r="V554" s="4"/>
      <c r="W554" s="4"/>
      <c r="X554" s="4"/>
      <c r="Y554" s="4"/>
      <c r="Z554" s="4"/>
    </row>
    <row r="555" ht="14.25" customHeight="1">
      <c r="A555" s="68"/>
      <c r="C555" s="47"/>
      <c r="D555" s="47"/>
      <c r="K555" s="4"/>
      <c r="L555" s="4"/>
      <c r="M555" s="4"/>
      <c r="N555" s="4"/>
      <c r="O555" s="4"/>
      <c r="P555" s="4"/>
      <c r="Q555" s="4"/>
      <c r="R555" s="4"/>
      <c r="S555" s="4"/>
      <c r="T555" s="4"/>
      <c r="U555" s="4"/>
      <c r="V555" s="4"/>
      <c r="W555" s="4"/>
      <c r="X555" s="4"/>
      <c r="Y555" s="4"/>
      <c r="Z555" s="4"/>
    </row>
    <row r="556" ht="18.0" customHeight="1">
      <c r="A556" s="63" t="s">
        <v>363</v>
      </c>
      <c r="B556" s="28"/>
      <c r="C556" s="18" t="s">
        <v>61</v>
      </c>
      <c r="D556" s="47"/>
      <c r="E556" s="46" t="s">
        <v>364</v>
      </c>
      <c r="K556" s="4"/>
      <c r="L556" s="4"/>
      <c r="M556" s="4"/>
      <c r="N556" s="4"/>
      <c r="O556" s="4"/>
      <c r="P556" s="4"/>
      <c r="Q556" s="4"/>
      <c r="R556" s="4"/>
      <c r="S556" s="4"/>
      <c r="T556" s="4"/>
      <c r="U556" s="4"/>
      <c r="V556" s="4"/>
      <c r="W556" s="4"/>
      <c r="X556" s="4"/>
      <c r="Y556" s="4"/>
      <c r="Z556" s="4"/>
    </row>
    <row r="557" ht="18.0" customHeight="1">
      <c r="A557" s="64" t="s">
        <v>365</v>
      </c>
      <c r="B557" s="51" t="str">
        <f>'2.Páginas de la muestra'!C8</f>
        <v>Sinpromi</v>
      </c>
      <c r="C557" s="52" t="s">
        <v>54</v>
      </c>
      <c r="D557" s="47"/>
      <c r="E557" s="4" t="s">
        <v>367</v>
      </c>
      <c r="K557" s="4"/>
      <c r="L557" s="4"/>
      <c r="M557" s="4"/>
      <c r="N557" s="4"/>
      <c r="O557" s="4"/>
      <c r="P557" s="4"/>
      <c r="Q557" s="4"/>
      <c r="R557" s="4"/>
      <c r="S557" s="4"/>
      <c r="T557" s="4"/>
      <c r="U557" s="4"/>
      <c r="V557" s="4"/>
      <c r="W557" s="4"/>
      <c r="X557" s="4"/>
      <c r="Y557" s="4"/>
      <c r="Z557" s="4"/>
    </row>
    <row r="558" ht="14.25" customHeight="1">
      <c r="A558" s="65"/>
      <c r="B558" s="51" t="str">
        <f>'2.Páginas de la muestra'!C9</f>
        <v>Once</v>
      </c>
      <c r="C558" s="52" t="s">
        <v>54</v>
      </c>
      <c r="K558" s="4"/>
      <c r="L558" s="4"/>
      <c r="M558" s="4"/>
      <c r="N558" s="4"/>
      <c r="O558" s="4"/>
      <c r="P558" s="4"/>
      <c r="Q558" s="4"/>
      <c r="R558" s="4"/>
      <c r="S558" s="4"/>
      <c r="T558" s="4"/>
      <c r="U558" s="4"/>
      <c r="V558" s="4"/>
      <c r="W558" s="4"/>
      <c r="X558" s="4"/>
      <c r="Y558" s="4"/>
      <c r="Z558" s="4"/>
    </row>
    <row r="559" ht="14.25" customHeight="1">
      <c r="A559" s="65"/>
      <c r="B559" s="51" t="str">
        <f>'2.Páginas de la muestra'!C10</f>
        <v>ESIT ULL</v>
      </c>
      <c r="C559" s="52" t="s">
        <v>54</v>
      </c>
      <c r="K559" s="4"/>
      <c r="L559" s="4"/>
      <c r="M559" s="4"/>
      <c r="N559" s="4"/>
      <c r="O559" s="4"/>
      <c r="P559" s="4"/>
      <c r="Q559" s="4"/>
      <c r="R559" s="4"/>
      <c r="S559" s="4"/>
      <c r="T559" s="4"/>
      <c r="U559" s="4"/>
      <c r="V559" s="4"/>
      <c r="W559" s="4"/>
      <c r="X559" s="4"/>
      <c r="Y559" s="4"/>
      <c r="Z559" s="4"/>
    </row>
    <row r="560" ht="14.25" customHeight="1">
      <c r="A560" s="65"/>
      <c r="B560" s="51" t="str">
        <f>'2.Páginas de la muestra'!C11</f>
        <v>Alias4</v>
      </c>
      <c r="C560" s="6"/>
      <c r="K560" s="4"/>
      <c r="L560" s="4"/>
      <c r="M560" s="4"/>
      <c r="N560" s="4"/>
      <c r="O560" s="4"/>
      <c r="P560" s="4"/>
      <c r="Q560" s="4"/>
      <c r="R560" s="4"/>
      <c r="S560" s="4"/>
      <c r="T560" s="4"/>
      <c r="U560" s="4"/>
      <c r="V560" s="4"/>
      <c r="W560" s="4"/>
      <c r="X560" s="4"/>
      <c r="Y560" s="4"/>
      <c r="Z560" s="4"/>
    </row>
    <row r="561" ht="14.25" customHeight="1">
      <c r="A561" s="65"/>
      <c r="B561" s="51" t="str">
        <f>'2.Páginas de la muestra'!C12</f>
        <v>Alias5</v>
      </c>
      <c r="C561" s="6"/>
      <c r="D561" s="47"/>
      <c r="K561" s="4"/>
      <c r="L561" s="4"/>
      <c r="M561" s="4"/>
      <c r="N561" s="4"/>
      <c r="O561" s="4"/>
      <c r="P561" s="4"/>
      <c r="Q561" s="4"/>
      <c r="R561" s="4"/>
      <c r="S561" s="4"/>
      <c r="T561" s="4"/>
      <c r="U561" s="4"/>
      <c r="V561" s="4"/>
      <c r="W561" s="4"/>
      <c r="X561" s="4"/>
      <c r="Y561" s="4"/>
      <c r="Z561" s="4"/>
    </row>
    <row r="562" ht="14.25" customHeight="1">
      <c r="A562" s="65"/>
      <c r="B562" s="51" t="str">
        <f>'2.Páginas de la muestra'!C13</f>
        <v>Alias6</v>
      </c>
      <c r="C562" s="6"/>
      <c r="D562" s="47"/>
      <c r="K562" s="4"/>
      <c r="L562" s="4"/>
      <c r="M562" s="4"/>
      <c r="N562" s="4"/>
      <c r="O562" s="4"/>
      <c r="P562" s="4"/>
      <c r="Q562" s="4"/>
      <c r="R562" s="4"/>
      <c r="S562" s="4"/>
      <c r="T562" s="4"/>
      <c r="U562" s="4"/>
      <c r="V562" s="4"/>
      <c r="W562" s="4"/>
      <c r="X562" s="4"/>
      <c r="Y562" s="4"/>
      <c r="Z562" s="4"/>
    </row>
    <row r="563" ht="14.25" customHeight="1">
      <c r="A563" s="65"/>
      <c r="B563" s="51" t="str">
        <f>'2.Páginas de la muestra'!C14</f>
        <v>Alias7</v>
      </c>
      <c r="C563" s="6"/>
      <c r="D563" s="47"/>
      <c r="K563" s="4"/>
      <c r="L563" s="4"/>
      <c r="M563" s="4"/>
      <c r="N563" s="4"/>
      <c r="O563" s="4"/>
      <c r="P563" s="4"/>
      <c r="Q563" s="4"/>
      <c r="R563" s="4"/>
      <c r="S563" s="4"/>
      <c r="T563" s="4"/>
      <c r="U563" s="4"/>
      <c r="V563" s="4"/>
      <c r="W563" s="4"/>
      <c r="X563" s="4"/>
      <c r="Y563" s="4"/>
      <c r="Z563" s="4"/>
    </row>
    <row r="564" ht="14.25" customHeight="1">
      <c r="A564" s="65"/>
      <c r="B564" s="51" t="str">
        <f>'2.Páginas de la muestra'!C15</f>
        <v>Alias8</v>
      </c>
      <c r="C564" s="6"/>
      <c r="D564" s="47"/>
      <c r="K564" s="4"/>
      <c r="L564" s="4"/>
      <c r="M564" s="4"/>
      <c r="N564" s="4"/>
      <c r="O564" s="4"/>
      <c r="P564" s="4"/>
      <c r="Q564" s="4"/>
      <c r="R564" s="4"/>
      <c r="S564" s="4"/>
      <c r="T564" s="4"/>
      <c r="U564" s="4"/>
      <c r="V564" s="4"/>
      <c r="W564" s="4"/>
      <c r="X564" s="4"/>
      <c r="Y564" s="4"/>
      <c r="Z564" s="4"/>
    </row>
    <row r="565" ht="14.25" customHeight="1">
      <c r="A565" s="65"/>
      <c r="B565" s="51" t="str">
        <f>'2.Páginas de la muestra'!C16</f>
        <v>Alias9</v>
      </c>
      <c r="C565" s="6"/>
      <c r="D565" s="47"/>
      <c r="K565" s="4"/>
      <c r="L565" s="4"/>
      <c r="M565" s="4"/>
      <c r="N565" s="4"/>
      <c r="O565" s="4"/>
      <c r="P565" s="4"/>
      <c r="Q565" s="4"/>
      <c r="R565" s="4"/>
      <c r="S565" s="4"/>
      <c r="T565" s="4"/>
      <c r="U565" s="4"/>
      <c r="V565" s="4"/>
      <c r="W565" s="4"/>
      <c r="X565" s="4"/>
      <c r="Y565" s="4"/>
      <c r="Z565" s="4"/>
    </row>
    <row r="566" ht="14.25" customHeight="1">
      <c r="A566" s="65"/>
      <c r="B566" s="51" t="str">
        <f>'2.Páginas de la muestra'!C17</f>
        <v>Alias10</v>
      </c>
      <c r="C566" s="6"/>
      <c r="D566" s="47"/>
      <c r="K566" s="4"/>
      <c r="L566" s="4"/>
      <c r="M566" s="4"/>
      <c r="N566" s="4"/>
      <c r="O566" s="4"/>
      <c r="P566" s="4"/>
      <c r="Q566" s="4"/>
      <c r="R566" s="4"/>
      <c r="S566" s="4"/>
      <c r="T566" s="4"/>
      <c r="U566" s="4"/>
      <c r="V566" s="4"/>
      <c r="W566" s="4"/>
      <c r="X566" s="4"/>
      <c r="Y566" s="4"/>
      <c r="Z566" s="4"/>
    </row>
    <row r="567" ht="14.25" customHeight="1">
      <c r="A567" s="65"/>
      <c r="B567" s="51" t="str">
        <f>'2.Páginas de la muestra'!C18</f>
        <v>Alias11</v>
      </c>
      <c r="C567" s="6"/>
      <c r="D567" s="47"/>
      <c r="K567" s="4"/>
      <c r="L567" s="4"/>
      <c r="M567" s="4"/>
      <c r="N567" s="4"/>
      <c r="O567" s="4"/>
      <c r="P567" s="4"/>
      <c r="Q567" s="4"/>
      <c r="R567" s="4"/>
      <c r="S567" s="4"/>
      <c r="T567" s="4"/>
      <c r="U567" s="4"/>
      <c r="V567" s="4"/>
      <c r="W567" s="4"/>
      <c r="X567" s="4"/>
      <c r="Y567" s="4"/>
      <c r="Z567" s="4"/>
    </row>
    <row r="568" ht="14.25" customHeight="1">
      <c r="A568" s="65"/>
      <c r="B568" s="51" t="str">
        <f>'2.Páginas de la muestra'!C19</f>
        <v>Alias12</v>
      </c>
      <c r="C568" s="6"/>
      <c r="D568" s="47"/>
      <c r="K568" s="4"/>
      <c r="L568" s="4"/>
      <c r="M568" s="4"/>
      <c r="N568" s="4"/>
      <c r="O568" s="4"/>
      <c r="P568" s="4"/>
      <c r="Q568" s="4"/>
      <c r="R568" s="4"/>
      <c r="S568" s="4"/>
      <c r="T568" s="4"/>
      <c r="U568" s="4"/>
      <c r="V568" s="4"/>
      <c r="W568" s="4"/>
      <c r="X568" s="4"/>
      <c r="Y568" s="4"/>
      <c r="Z568" s="4"/>
    </row>
    <row r="569" ht="14.25" customHeight="1">
      <c r="A569" s="65"/>
      <c r="B569" s="51" t="str">
        <f>'2.Páginas de la muestra'!C20</f>
        <v>Alias13</v>
      </c>
      <c r="C569" s="6"/>
      <c r="D569" s="47"/>
      <c r="K569" s="4"/>
      <c r="L569" s="4"/>
      <c r="M569" s="4"/>
      <c r="N569" s="4"/>
      <c r="O569" s="4"/>
      <c r="P569" s="4"/>
      <c r="Q569" s="4"/>
      <c r="R569" s="4"/>
      <c r="S569" s="4"/>
      <c r="T569" s="4"/>
      <c r="U569" s="4"/>
      <c r="V569" s="4"/>
      <c r="W569" s="4"/>
      <c r="X569" s="4"/>
      <c r="Y569" s="4"/>
      <c r="Z569" s="4"/>
    </row>
    <row r="570" ht="14.25" customHeight="1">
      <c r="A570" s="65"/>
      <c r="B570" s="51" t="str">
        <f>'2.Páginas de la muestra'!C21</f>
        <v>Alias14</v>
      </c>
      <c r="C570" s="6"/>
      <c r="D570" s="47"/>
      <c r="K570" s="4"/>
      <c r="L570" s="4"/>
      <c r="M570" s="4"/>
      <c r="N570" s="4"/>
      <c r="O570" s="4"/>
      <c r="P570" s="4"/>
      <c r="Q570" s="4"/>
      <c r="R570" s="4"/>
      <c r="S570" s="4"/>
      <c r="T570" s="4"/>
      <c r="U570" s="4"/>
      <c r="V570" s="4"/>
      <c r="W570" s="4"/>
      <c r="X570" s="4"/>
      <c r="Y570" s="4"/>
      <c r="Z570" s="4"/>
    </row>
    <row r="571" ht="14.25" customHeight="1">
      <c r="A571" s="67"/>
      <c r="B571" s="51" t="str">
        <f>'2.Páginas de la muestra'!C22</f>
        <v>Alias15</v>
      </c>
      <c r="C571" s="6"/>
      <c r="D571" s="47"/>
      <c r="K571" s="4"/>
      <c r="L571" s="4"/>
      <c r="M571" s="4"/>
      <c r="N571" s="4"/>
      <c r="O571" s="4"/>
      <c r="P571" s="4"/>
      <c r="Q571" s="4"/>
      <c r="R571" s="4"/>
      <c r="S571" s="4"/>
      <c r="T571" s="4"/>
      <c r="U571" s="4"/>
      <c r="V571" s="4"/>
      <c r="W571" s="4"/>
      <c r="X571" s="4"/>
      <c r="Y571" s="4"/>
      <c r="Z571" s="4"/>
    </row>
    <row r="572" ht="14.25" customHeight="1">
      <c r="A572" s="68"/>
      <c r="C572" s="56" t="s">
        <v>74</v>
      </c>
      <c r="D572" s="56" t="str">
        <f>IF(C575&gt;0,Hoja4!A6,IF(C576='2.Páginas de la muestra'!B5,Hoja4!A7,IF(SUM(C574:C576)=0,"",Hoja4!A5)))</f>
        <v>Sí</v>
      </c>
      <c r="K572" s="4"/>
      <c r="L572" s="4"/>
      <c r="M572" s="4"/>
      <c r="N572" s="4"/>
      <c r="O572" s="4"/>
      <c r="P572" s="4"/>
      <c r="Q572" s="4"/>
      <c r="R572" s="4"/>
      <c r="S572" s="4"/>
      <c r="T572" s="4"/>
      <c r="U572" s="4"/>
      <c r="V572" s="4"/>
      <c r="W572" s="4"/>
      <c r="X572" s="4"/>
      <c r="Y572" s="4"/>
      <c r="Z572" s="4"/>
    </row>
    <row r="573" ht="14.25" customHeight="1">
      <c r="A573" s="68"/>
      <c r="C573" s="47"/>
      <c r="D573" s="47"/>
      <c r="K573" s="4"/>
      <c r="L573" s="4"/>
      <c r="M573" s="4"/>
      <c r="N573" s="4"/>
      <c r="O573" s="4"/>
      <c r="P573" s="4"/>
      <c r="Q573" s="4"/>
      <c r="R573" s="4"/>
      <c r="S573" s="4"/>
      <c r="T573" s="4"/>
      <c r="U573" s="4"/>
      <c r="V573" s="4"/>
      <c r="W573" s="4"/>
      <c r="X573" s="4"/>
      <c r="Y573" s="4"/>
      <c r="Z573" s="4"/>
    </row>
    <row r="574" ht="14.25" customHeight="1">
      <c r="A574" s="57" t="s">
        <v>375</v>
      </c>
      <c r="B574" s="58" t="s">
        <v>93</v>
      </c>
      <c r="C574" s="70">
        <f>COUNTIF(C557:C571,Hoja4!A5)</f>
        <v>3</v>
      </c>
      <c r="D574" s="47"/>
      <c r="K574" s="4"/>
      <c r="L574" s="4"/>
      <c r="M574" s="4"/>
      <c r="N574" s="4"/>
      <c r="O574" s="4"/>
      <c r="P574" s="4"/>
      <c r="Q574" s="4"/>
      <c r="R574" s="4"/>
      <c r="S574" s="4"/>
      <c r="T574" s="4"/>
      <c r="U574" s="4"/>
      <c r="V574" s="4"/>
      <c r="W574" s="4"/>
      <c r="X574" s="4"/>
      <c r="Y574" s="4"/>
      <c r="Z574" s="4"/>
    </row>
    <row r="575" ht="14.25" customHeight="1">
      <c r="A575" s="68"/>
      <c r="B575" s="58" t="s">
        <v>94</v>
      </c>
      <c r="C575" s="70">
        <f>COUNTIF(C557:C571,Hoja4!A6)</f>
        <v>0</v>
      </c>
      <c r="D575" s="47"/>
      <c r="K575" s="4"/>
      <c r="L575" s="4"/>
      <c r="M575" s="4"/>
      <c r="N575" s="4"/>
      <c r="O575" s="4"/>
      <c r="P575" s="4"/>
      <c r="Q575" s="4"/>
      <c r="R575" s="4"/>
      <c r="S575" s="4"/>
      <c r="T575" s="4"/>
      <c r="U575" s="4"/>
      <c r="V575" s="4"/>
      <c r="W575" s="4"/>
      <c r="X575" s="4"/>
      <c r="Y575" s="4"/>
      <c r="Z575" s="4"/>
    </row>
    <row r="576" ht="14.25" customHeight="1">
      <c r="A576" s="68"/>
      <c r="B576" s="58" t="s">
        <v>95</v>
      </c>
      <c r="C576" s="70">
        <f>COUNTIF(C557:C571,Hoja4!A7)</f>
        <v>0</v>
      </c>
      <c r="D576" s="47"/>
      <c r="K576" s="4"/>
      <c r="L576" s="4"/>
      <c r="M576" s="4"/>
      <c r="N576" s="4"/>
      <c r="O576" s="4"/>
      <c r="P576" s="4"/>
      <c r="Q576" s="4"/>
      <c r="R576" s="4"/>
      <c r="S576" s="4"/>
      <c r="T576" s="4"/>
      <c r="U576" s="4"/>
      <c r="V576" s="4"/>
      <c r="W576" s="4"/>
      <c r="X576" s="4"/>
      <c r="Y576" s="4"/>
      <c r="Z576" s="4"/>
    </row>
    <row r="577" ht="14.25" customHeight="1">
      <c r="A577" s="68"/>
      <c r="C577" s="47"/>
      <c r="D577" s="47"/>
      <c r="K577" s="4"/>
      <c r="L577" s="4"/>
      <c r="M577" s="4"/>
      <c r="N577" s="4"/>
      <c r="O577" s="4"/>
      <c r="P577" s="4"/>
      <c r="Q577" s="4"/>
      <c r="R577" s="4"/>
      <c r="S577" s="4"/>
      <c r="T577" s="4"/>
      <c r="U577" s="4"/>
      <c r="V577" s="4"/>
      <c r="W577" s="4"/>
      <c r="X577" s="4"/>
      <c r="Y577" s="4"/>
      <c r="Z577" s="4"/>
    </row>
    <row r="578" ht="18.0" customHeight="1">
      <c r="A578" s="63" t="s">
        <v>376</v>
      </c>
      <c r="B578" s="28"/>
      <c r="C578" s="18" t="s">
        <v>61</v>
      </c>
      <c r="D578" s="47"/>
      <c r="E578" s="46" t="s">
        <v>377</v>
      </c>
      <c r="K578" s="4"/>
      <c r="L578" s="4"/>
      <c r="M578" s="4"/>
      <c r="N578" s="4"/>
      <c r="O578" s="4"/>
      <c r="P578" s="4"/>
      <c r="Q578" s="4"/>
      <c r="R578" s="4"/>
      <c r="S578" s="4"/>
      <c r="T578" s="4"/>
      <c r="U578" s="4"/>
      <c r="V578" s="4"/>
      <c r="W578" s="4"/>
      <c r="X578" s="4"/>
      <c r="Y578" s="4"/>
      <c r="Z578" s="4"/>
    </row>
    <row r="579" ht="18.0" customHeight="1">
      <c r="A579" s="64" t="s">
        <v>378</v>
      </c>
      <c r="B579" s="51" t="str">
        <f>'2.Páginas de la muestra'!C8</f>
        <v>Sinpromi</v>
      </c>
      <c r="C579" s="52" t="s">
        <v>54</v>
      </c>
      <c r="D579" s="47"/>
      <c r="E579" s="4" t="s">
        <v>379</v>
      </c>
      <c r="K579" s="4"/>
      <c r="L579" s="4"/>
      <c r="M579" s="4"/>
      <c r="N579" s="4"/>
      <c r="O579" s="4"/>
      <c r="P579" s="4"/>
      <c r="Q579" s="4"/>
      <c r="R579" s="4"/>
      <c r="S579" s="4"/>
      <c r="T579" s="4"/>
      <c r="U579" s="4"/>
      <c r="V579" s="4"/>
      <c r="W579" s="4"/>
      <c r="X579" s="4"/>
      <c r="Y579" s="4"/>
      <c r="Z579" s="4"/>
    </row>
    <row r="580" ht="14.25" customHeight="1">
      <c r="A580" s="65"/>
      <c r="B580" s="51" t="str">
        <f>'2.Páginas de la muestra'!C9</f>
        <v>Once</v>
      </c>
      <c r="C580" s="52" t="s">
        <v>87</v>
      </c>
      <c r="E580" s="4" t="s">
        <v>380</v>
      </c>
      <c r="K580" s="4"/>
      <c r="L580" s="4"/>
      <c r="M580" s="4"/>
      <c r="N580" s="4"/>
      <c r="O580" s="4"/>
      <c r="P580" s="4"/>
      <c r="Q580" s="4"/>
      <c r="R580" s="4"/>
      <c r="S580" s="4"/>
      <c r="T580" s="4"/>
      <c r="U580" s="4"/>
      <c r="V580" s="4"/>
      <c r="W580" s="4"/>
      <c r="X580" s="4"/>
      <c r="Y580" s="4"/>
      <c r="Z580" s="4"/>
    </row>
    <row r="581" ht="14.25" customHeight="1">
      <c r="A581" s="65"/>
      <c r="B581" s="51" t="str">
        <f>'2.Páginas de la muestra'!C10</f>
        <v>ESIT ULL</v>
      </c>
      <c r="C581" s="52" t="s">
        <v>87</v>
      </c>
      <c r="E581" s="4" t="s">
        <v>381</v>
      </c>
      <c r="K581" s="4"/>
      <c r="L581" s="4"/>
      <c r="M581" s="4"/>
      <c r="N581" s="4"/>
      <c r="O581" s="4"/>
      <c r="P581" s="4"/>
      <c r="Q581" s="4"/>
      <c r="R581" s="4"/>
      <c r="S581" s="4"/>
      <c r="T581" s="4"/>
      <c r="U581" s="4"/>
      <c r="V581" s="4"/>
      <c r="W581" s="4"/>
      <c r="X581" s="4"/>
      <c r="Y581" s="4"/>
      <c r="Z581" s="4"/>
    </row>
    <row r="582" ht="14.25" customHeight="1">
      <c r="A582" s="65"/>
      <c r="B582" s="51" t="str">
        <f>'2.Páginas de la muestra'!C11</f>
        <v>Alias4</v>
      </c>
      <c r="C582" s="6"/>
      <c r="K582" s="4"/>
      <c r="L582" s="4"/>
      <c r="M582" s="4"/>
      <c r="N582" s="4"/>
      <c r="O582" s="4"/>
      <c r="P582" s="4"/>
      <c r="Q582" s="4"/>
      <c r="R582" s="4"/>
      <c r="S582" s="4"/>
      <c r="T582" s="4"/>
      <c r="U582" s="4"/>
      <c r="V582" s="4"/>
      <c r="W582" s="4"/>
      <c r="X582" s="4"/>
      <c r="Y582" s="4"/>
      <c r="Z582" s="4"/>
    </row>
    <row r="583" ht="14.25" customHeight="1">
      <c r="A583" s="65"/>
      <c r="B583" s="51" t="str">
        <f>'2.Páginas de la muestra'!C12</f>
        <v>Alias5</v>
      </c>
      <c r="C583" s="6"/>
      <c r="D583" s="47"/>
      <c r="E583" s="4" t="s">
        <v>72</v>
      </c>
      <c r="K583" s="4"/>
      <c r="L583" s="4"/>
      <c r="M583" s="4"/>
      <c r="N583" s="4"/>
      <c r="O583" s="4"/>
      <c r="P583" s="4"/>
      <c r="Q583" s="4"/>
      <c r="R583" s="4"/>
      <c r="S583" s="4"/>
      <c r="T583" s="4"/>
      <c r="U583" s="4"/>
      <c r="V583" s="4"/>
      <c r="W583" s="4"/>
      <c r="X583" s="4"/>
      <c r="Y583" s="4"/>
      <c r="Z583" s="4"/>
    </row>
    <row r="584" ht="14.25" customHeight="1">
      <c r="A584" s="65"/>
      <c r="B584" s="51" t="str">
        <f>'2.Páginas de la muestra'!C13</f>
        <v>Alias6</v>
      </c>
      <c r="C584" s="6"/>
      <c r="D584" s="47"/>
      <c r="E584" s="66" t="s">
        <v>383</v>
      </c>
      <c r="K584" s="4"/>
      <c r="L584" s="4"/>
      <c r="M584" s="4"/>
      <c r="N584" s="4"/>
      <c r="O584" s="4"/>
      <c r="P584" s="4"/>
      <c r="Q584" s="4"/>
      <c r="R584" s="4"/>
      <c r="S584" s="4"/>
      <c r="T584" s="4"/>
      <c r="U584" s="4"/>
      <c r="V584" s="4"/>
      <c r="W584" s="4"/>
      <c r="X584" s="4"/>
      <c r="Y584" s="4"/>
      <c r="Z584" s="4"/>
    </row>
    <row r="585" ht="14.25" customHeight="1">
      <c r="A585" s="65"/>
      <c r="B585" s="51" t="str">
        <f>'2.Páginas de la muestra'!C14</f>
        <v>Alias7</v>
      </c>
      <c r="C585" s="6"/>
      <c r="D585" s="47"/>
      <c r="K585" s="4"/>
      <c r="L585" s="4"/>
      <c r="M585" s="4"/>
      <c r="N585" s="4"/>
      <c r="O585" s="4"/>
      <c r="P585" s="4"/>
      <c r="Q585" s="4"/>
      <c r="R585" s="4"/>
      <c r="S585" s="4"/>
      <c r="T585" s="4"/>
      <c r="U585" s="4"/>
      <c r="V585" s="4"/>
      <c r="W585" s="4"/>
      <c r="X585" s="4"/>
      <c r="Y585" s="4"/>
      <c r="Z585" s="4"/>
    </row>
    <row r="586" ht="14.25" customHeight="1">
      <c r="A586" s="65"/>
      <c r="B586" s="51" t="str">
        <f>'2.Páginas de la muestra'!C15</f>
        <v>Alias8</v>
      </c>
      <c r="C586" s="6"/>
      <c r="D586" s="47"/>
      <c r="K586" s="4"/>
      <c r="L586" s="4"/>
      <c r="M586" s="4"/>
      <c r="N586" s="4"/>
      <c r="O586" s="4"/>
      <c r="P586" s="4"/>
      <c r="Q586" s="4"/>
      <c r="R586" s="4"/>
      <c r="S586" s="4"/>
      <c r="T586" s="4"/>
      <c r="U586" s="4"/>
      <c r="V586" s="4"/>
      <c r="W586" s="4"/>
      <c r="X586" s="4"/>
      <c r="Y586" s="4"/>
      <c r="Z586" s="4"/>
    </row>
    <row r="587" ht="14.25" customHeight="1">
      <c r="A587" s="65"/>
      <c r="B587" s="51" t="str">
        <f>'2.Páginas de la muestra'!C16</f>
        <v>Alias9</v>
      </c>
      <c r="C587" s="6"/>
      <c r="D587" s="47"/>
      <c r="K587" s="4"/>
      <c r="L587" s="4"/>
      <c r="M587" s="4"/>
      <c r="N587" s="4"/>
      <c r="O587" s="4"/>
      <c r="P587" s="4"/>
      <c r="Q587" s="4"/>
      <c r="R587" s="4"/>
      <c r="S587" s="4"/>
      <c r="T587" s="4"/>
      <c r="U587" s="4"/>
      <c r="V587" s="4"/>
      <c r="W587" s="4"/>
      <c r="X587" s="4"/>
      <c r="Y587" s="4"/>
      <c r="Z587" s="4"/>
    </row>
    <row r="588" ht="14.25" customHeight="1">
      <c r="A588" s="65"/>
      <c r="B588" s="51" t="str">
        <f>'2.Páginas de la muestra'!C17</f>
        <v>Alias10</v>
      </c>
      <c r="C588" s="6"/>
      <c r="D588" s="47"/>
      <c r="K588" s="4"/>
      <c r="L588" s="4"/>
      <c r="M588" s="4"/>
      <c r="N588" s="4"/>
      <c r="O588" s="4"/>
      <c r="P588" s="4"/>
      <c r="Q588" s="4"/>
      <c r="R588" s="4"/>
      <c r="S588" s="4"/>
      <c r="T588" s="4"/>
      <c r="U588" s="4"/>
      <c r="V588" s="4"/>
      <c r="W588" s="4"/>
      <c r="X588" s="4"/>
      <c r="Y588" s="4"/>
      <c r="Z588" s="4"/>
    </row>
    <row r="589" ht="14.25" customHeight="1">
      <c r="A589" s="65"/>
      <c r="B589" s="51" t="str">
        <f>'2.Páginas de la muestra'!C18</f>
        <v>Alias11</v>
      </c>
      <c r="C589" s="6"/>
      <c r="D589" s="47"/>
      <c r="K589" s="4"/>
      <c r="L589" s="4"/>
      <c r="M589" s="4"/>
      <c r="N589" s="4"/>
      <c r="O589" s="4"/>
      <c r="P589" s="4"/>
      <c r="Q589" s="4"/>
      <c r="R589" s="4"/>
      <c r="S589" s="4"/>
      <c r="T589" s="4"/>
      <c r="U589" s="4"/>
      <c r="V589" s="4"/>
      <c r="W589" s="4"/>
      <c r="X589" s="4"/>
      <c r="Y589" s="4"/>
      <c r="Z589" s="4"/>
    </row>
    <row r="590" ht="14.25" customHeight="1">
      <c r="A590" s="65"/>
      <c r="B590" s="51" t="str">
        <f>'2.Páginas de la muestra'!C19</f>
        <v>Alias12</v>
      </c>
      <c r="C590" s="6"/>
      <c r="D590" s="47"/>
      <c r="K590" s="4"/>
      <c r="L590" s="4"/>
      <c r="M590" s="4"/>
      <c r="N590" s="4"/>
      <c r="O590" s="4"/>
      <c r="P590" s="4"/>
      <c r="Q590" s="4"/>
      <c r="R590" s="4"/>
      <c r="S590" s="4"/>
      <c r="T590" s="4"/>
      <c r="U590" s="4"/>
      <c r="V590" s="4"/>
      <c r="W590" s="4"/>
      <c r="X590" s="4"/>
      <c r="Y590" s="4"/>
      <c r="Z590" s="4"/>
    </row>
    <row r="591" ht="14.25" customHeight="1">
      <c r="A591" s="65"/>
      <c r="B591" s="51" t="str">
        <f>'2.Páginas de la muestra'!C20</f>
        <v>Alias13</v>
      </c>
      <c r="C591" s="6"/>
      <c r="D591" s="47"/>
      <c r="K591" s="4"/>
      <c r="L591" s="4"/>
      <c r="M591" s="4"/>
      <c r="N591" s="4"/>
      <c r="O591" s="4"/>
      <c r="P591" s="4"/>
      <c r="Q591" s="4"/>
      <c r="R591" s="4"/>
      <c r="S591" s="4"/>
      <c r="T591" s="4"/>
      <c r="U591" s="4"/>
      <c r="V591" s="4"/>
      <c r="W591" s="4"/>
      <c r="X591" s="4"/>
      <c r="Y591" s="4"/>
      <c r="Z591" s="4"/>
    </row>
    <row r="592" ht="14.25" customHeight="1">
      <c r="A592" s="65"/>
      <c r="B592" s="51" t="str">
        <f>'2.Páginas de la muestra'!C21</f>
        <v>Alias14</v>
      </c>
      <c r="C592" s="6"/>
      <c r="D592" s="47"/>
      <c r="K592" s="4"/>
      <c r="L592" s="4"/>
      <c r="M592" s="4"/>
      <c r="N592" s="4"/>
      <c r="O592" s="4"/>
      <c r="P592" s="4"/>
      <c r="Q592" s="4"/>
      <c r="R592" s="4"/>
      <c r="S592" s="4"/>
      <c r="T592" s="4"/>
      <c r="U592" s="4"/>
      <c r="V592" s="4"/>
      <c r="W592" s="4"/>
      <c r="X592" s="4"/>
      <c r="Y592" s="4"/>
      <c r="Z592" s="4"/>
    </row>
    <row r="593" ht="14.25" customHeight="1">
      <c r="A593" s="67"/>
      <c r="B593" s="51" t="str">
        <f>'2.Páginas de la muestra'!C22</f>
        <v>Alias15</v>
      </c>
      <c r="C593" s="6"/>
      <c r="D593" s="47"/>
      <c r="K593" s="4"/>
      <c r="L593" s="4"/>
      <c r="M593" s="4"/>
      <c r="N593" s="4"/>
      <c r="O593" s="4"/>
      <c r="P593" s="4"/>
      <c r="Q593" s="4"/>
      <c r="R593" s="4"/>
      <c r="S593" s="4"/>
      <c r="T593" s="4"/>
      <c r="U593" s="4"/>
      <c r="V593" s="4"/>
      <c r="W593" s="4"/>
      <c r="X593" s="4"/>
      <c r="Y593" s="4"/>
      <c r="Z593" s="4"/>
    </row>
    <row r="594" ht="14.25" customHeight="1">
      <c r="A594" s="68"/>
      <c r="C594" s="56" t="s">
        <v>74</v>
      </c>
      <c r="D594" s="56" t="str">
        <f>IF(C597&gt;0,Hoja4!A6,IF(C598='2.Páginas de la muestra'!B5,Hoja4!A7,IF(SUM(C596:C598)=0,"",Hoja4!A5)))</f>
        <v>Sí</v>
      </c>
      <c r="K594" s="4"/>
      <c r="L594" s="4"/>
      <c r="M594" s="4"/>
      <c r="N594" s="4"/>
      <c r="O594" s="4"/>
      <c r="P594" s="4"/>
      <c r="Q594" s="4"/>
      <c r="R594" s="4"/>
      <c r="S594" s="4"/>
      <c r="T594" s="4"/>
      <c r="U594" s="4"/>
      <c r="V594" s="4"/>
      <c r="W594" s="4"/>
      <c r="X594" s="4"/>
      <c r="Y594" s="4"/>
      <c r="Z594" s="4"/>
    </row>
    <row r="595" ht="14.25" customHeight="1">
      <c r="A595" s="68"/>
      <c r="C595" s="47"/>
      <c r="D595" s="47"/>
      <c r="K595" s="4"/>
      <c r="L595" s="4"/>
      <c r="M595" s="4"/>
      <c r="N595" s="4"/>
      <c r="O595" s="4"/>
      <c r="P595" s="4"/>
      <c r="Q595" s="4"/>
      <c r="R595" s="4"/>
      <c r="S595" s="4"/>
      <c r="T595" s="4"/>
      <c r="U595" s="4"/>
      <c r="V595" s="4"/>
      <c r="W595" s="4"/>
      <c r="X595" s="4"/>
      <c r="Y595" s="4"/>
      <c r="Z595" s="4"/>
    </row>
    <row r="596" ht="14.25" customHeight="1">
      <c r="A596" s="57" t="s">
        <v>384</v>
      </c>
      <c r="B596" s="58" t="s">
        <v>93</v>
      </c>
      <c r="C596" s="70">
        <f>COUNTIF(C579:C593,Hoja4!A5)</f>
        <v>1</v>
      </c>
      <c r="D596" s="47"/>
      <c r="K596" s="4"/>
      <c r="L596" s="4"/>
      <c r="M596" s="4"/>
      <c r="N596" s="4"/>
      <c r="O596" s="4"/>
      <c r="P596" s="4"/>
      <c r="Q596" s="4"/>
      <c r="R596" s="4"/>
      <c r="S596" s="4"/>
      <c r="T596" s="4"/>
      <c r="U596" s="4"/>
      <c r="V596" s="4"/>
      <c r="W596" s="4"/>
      <c r="X596" s="4"/>
      <c r="Y596" s="4"/>
      <c r="Z596" s="4"/>
    </row>
    <row r="597" ht="14.25" customHeight="1">
      <c r="A597" s="68"/>
      <c r="B597" s="58" t="s">
        <v>94</v>
      </c>
      <c r="C597" s="70">
        <f>COUNTIF(C579:C593,Hoja4!A6)</f>
        <v>0</v>
      </c>
      <c r="D597" s="47"/>
      <c r="K597" s="4"/>
      <c r="L597" s="4"/>
      <c r="M597" s="4"/>
      <c r="N597" s="4"/>
      <c r="O597" s="4"/>
      <c r="P597" s="4"/>
      <c r="Q597" s="4"/>
      <c r="R597" s="4"/>
      <c r="S597" s="4"/>
      <c r="T597" s="4"/>
      <c r="U597" s="4"/>
      <c r="V597" s="4"/>
      <c r="W597" s="4"/>
      <c r="X597" s="4"/>
      <c r="Y597" s="4"/>
      <c r="Z597" s="4"/>
    </row>
    <row r="598" ht="14.25" customHeight="1">
      <c r="A598" s="68"/>
      <c r="B598" s="58" t="s">
        <v>95</v>
      </c>
      <c r="C598" s="70">
        <f>COUNTIF(C579:C593,Hoja4!A7)</f>
        <v>2</v>
      </c>
      <c r="D598" s="47"/>
      <c r="K598" s="4"/>
      <c r="L598" s="4"/>
      <c r="M598" s="4"/>
      <c r="N598" s="4"/>
      <c r="O598" s="4"/>
      <c r="P598" s="4"/>
      <c r="Q598" s="4"/>
      <c r="R598" s="4"/>
      <c r="S598" s="4"/>
      <c r="T598" s="4"/>
      <c r="U598" s="4"/>
      <c r="V598" s="4"/>
      <c r="W598" s="4"/>
      <c r="X598" s="4"/>
      <c r="Y598" s="4"/>
      <c r="Z598" s="4"/>
    </row>
    <row r="599" ht="14.25" customHeight="1">
      <c r="A599" s="68"/>
      <c r="C599" s="47"/>
      <c r="D599" s="47"/>
      <c r="K599" s="4"/>
      <c r="L599" s="4"/>
      <c r="M599" s="4"/>
      <c r="N599" s="4"/>
      <c r="O599" s="4"/>
      <c r="P599" s="4"/>
      <c r="Q599" s="4"/>
      <c r="R599" s="4"/>
      <c r="S599" s="4"/>
      <c r="T599" s="4"/>
      <c r="U599" s="4"/>
      <c r="V599" s="4"/>
      <c r="W599" s="4"/>
      <c r="X599" s="4"/>
      <c r="Y599" s="4"/>
      <c r="Z599" s="4"/>
    </row>
    <row r="600" ht="18.0" customHeight="1">
      <c r="A600" s="63" t="s">
        <v>385</v>
      </c>
      <c r="B600" s="28"/>
      <c r="C600" s="18" t="s">
        <v>61</v>
      </c>
      <c r="D600" s="47"/>
      <c r="E600" s="46" t="s">
        <v>386</v>
      </c>
      <c r="K600" s="4"/>
      <c r="L600" s="4"/>
      <c r="M600" s="4"/>
      <c r="N600" s="4"/>
      <c r="O600" s="4"/>
      <c r="P600" s="4"/>
      <c r="Q600" s="4"/>
      <c r="R600" s="4"/>
      <c r="S600" s="4"/>
      <c r="T600" s="4"/>
      <c r="U600" s="4"/>
      <c r="V600" s="4"/>
      <c r="W600" s="4"/>
      <c r="X600" s="4"/>
      <c r="Y600" s="4"/>
      <c r="Z600" s="4"/>
    </row>
    <row r="601" ht="18.0" customHeight="1">
      <c r="A601" s="64" t="s">
        <v>387</v>
      </c>
      <c r="B601" s="51" t="str">
        <f>'2.Páginas de la muestra'!C8</f>
        <v>Sinpromi</v>
      </c>
      <c r="C601" s="52" t="s">
        <v>54</v>
      </c>
      <c r="D601" s="47"/>
      <c r="E601" s="4" t="s">
        <v>388</v>
      </c>
      <c r="K601" s="4"/>
      <c r="L601" s="4"/>
      <c r="M601" s="4"/>
      <c r="N601" s="4"/>
      <c r="O601" s="4"/>
      <c r="P601" s="4"/>
      <c r="Q601" s="4"/>
      <c r="R601" s="4"/>
      <c r="S601" s="4"/>
      <c r="T601" s="4"/>
      <c r="U601" s="4"/>
      <c r="V601" s="4"/>
      <c r="W601" s="4"/>
      <c r="X601" s="4"/>
      <c r="Y601" s="4"/>
      <c r="Z601" s="4"/>
    </row>
    <row r="602" ht="14.25" customHeight="1">
      <c r="A602" s="65"/>
      <c r="B602" s="51" t="str">
        <f>'2.Páginas de la muestra'!C9</f>
        <v>Once</v>
      </c>
      <c r="C602" s="52" t="s">
        <v>87</v>
      </c>
      <c r="E602" s="4" t="s">
        <v>389</v>
      </c>
      <c r="K602" s="4"/>
      <c r="L602" s="4"/>
      <c r="M602" s="4"/>
      <c r="N602" s="4"/>
      <c r="O602" s="4"/>
      <c r="P602" s="4"/>
      <c r="Q602" s="4"/>
      <c r="R602" s="4"/>
      <c r="S602" s="4"/>
      <c r="T602" s="4"/>
      <c r="U602" s="4"/>
      <c r="V602" s="4"/>
      <c r="W602" s="4"/>
      <c r="X602" s="4"/>
      <c r="Y602" s="4"/>
      <c r="Z602" s="4"/>
    </row>
    <row r="603" ht="14.25" customHeight="1">
      <c r="A603" s="65"/>
      <c r="B603" s="51" t="str">
        <f>'2.Páginas de la muestra'!C10</f>
        <v>ESIT ULL</v>
      </c>
      <c r="C603" s="52" t="s">
        <v>87</v>
      </c>
      <c r="E603" s="4" t="s">
        <v>390</v>
      </c>
      <c r="K603" s="4"/>
      <c r="L603" s="4"/>
      <c r="M603" s="4"/>
      <c r="N603" s="4"/>
      <c r="O603" s="4"/>
      <c r="P603" s="4"/>
      <c r="Q603" s="4"/>
      <c r="R603" s="4"/>
      <c r="S603" s="4"/>
      <c r="T603" s="4"/>
      <c r="U603" s="4"/>
      <c r="V603" s="4"/>
      <c r="W603" s="4"/>
      <c r="X603" s="4"/>
      <c r="Y603" s="4"/>
      <c r="Z603" s="4"/>
    </row>
    <row r="604" ht="14.25" customHeight="1">
      <c r="A604" s="65"/>
      <c r="B604" s="51" t="str">
        <f>'2.Páginas de la muestra'!C11</f>
        <v>Alias4</v>
      </c>
      <c r="C604" s="6"/>
      <c r="E604" s="4" t="s">
        <v>391</v>
      </c>
      <c r="K604" s="4"/>
      <c r="L604" s="4"/>
      <c r="M604" s="4"/>
      <c r="N604" s="4"/>
      <c r="O604" s="4"/>
      <c r="P604" s="4"/>
      <c r="Q604" s="4"/>
      <c r="R604" s="4"/>
      <c r="S604" s="4"/>
      <c r="T604" s="4"/>
      <c r="U604" s="4"/>
      <c r="V604" s="4"/>
      <c r="W604" s="4"/>
      <c r="X604" s="4"/>
      <c r="Y604" s="4"/>
      <c r="Z604" s="4"/>
    </row>
    <row r="605" ht="14.25" customHeight="1">
      <c r="A605" s="65"/>
      <c r="B605" s="51" t="str">
        <f>'2.Páginas de la muestra'!C12</f>
        <v>Alias5</v>
      </c>
      <c r="C605" s="6"/>
      <c r="D605" s="47"/>
      <c r="E605" s="4" t="s">
        <v>392</v>
      </c>
      <c r="K605" s="4"/>
      <c r="L605" s="4"/>
      <c r="M605" s="4"/>
      <c r="N605" s="4"/>
      <c r="O605" s="4"/>
      <c r="P605" s="4"/>
      <c r="Q605" s="4"/>
      <c r="R605" s="4"/>
      <c r="S605" s="4"/>
      <c r="T605" s="4"/>
      <c r="U605" s="4"/>
      <c r="V605" s="4"/>
      <c r="W605" s="4"/>
      <c r="X605" s="4"/>
      <c r="Y605" s="4"/>
      <c r="Z605" s="4"/>
    </row>
    <row r="606" ht="14.25" customHeight="1">
      <c r="A606" s="65"/>
      <c r="B606" s="51" t="str">
        <f>'2.Páginas de la muestra'!C13</f>
        <v>Alias6</v>
      </c>
      <c r="C606" s="6"/>
      <c r="D606" s="47"/>
      <c r="E606" s="4" t="s">
        <v>393</v>
      </c>
      <c r="K606" s="4"/>
      <c r="L606" s="4"/>
      <c r="M606" s="4"/>
      <c r="N606" s="4"/>
      <c r="O606" s="4"/>
      <c r="P606" s="4"/>
      <c r="Q606" s="4"/>
      <c r="R606" s="4"/>
      <c r="S606" s="4"/>
      <c r="T606" s="4"/>
      <c r="U606" s="4"/>
      <c r="V606" s="4"/>
      <c r="W606" s="4"/>
      <c r="X606" s="4"/>
      <c r="Y606" s="4"/>
      <c r="Z606" s="4"/>
    </row>
    <row r="607" ht="14.25" customHeight="1">
      <c r="A607" s="65"/>
      <c r="B607" s="51" t="str">
        <f>'2.Páginas de la muestra'!C14</f>
        <v>Alias7</v>
      </c>
      <c r="C607" s="6"/>
      <c r="D607" s="47"/>
      <c r="K607" s="4"/>
      <c r="L607" s="4"/>
      <c r="M607" s="4"/>
      <c r="N607" s="4"/>
      <c r="O607" s="4"/>
      <c r="P607" s="4"/>
      <c r="Q607" s="4"/>
      <c r="R607" s="4"/>
      <c r="S607" s="4"/>
      <c r="T607" s="4"/>
      <c r="U607" s="4"/>
      <c r="V607" s="4"/>
      <c r="W607" s="4"/>
      <c r="X607" s="4"/>
      <c r="Y607" s="4"/>
      <c r="Z607" s="4"/>
    </row>
    <row r="608" ht="14.25" customHeight="1">
      <c r="A608" s="65"/>
      <c r="B608" s="51" t="str">
        <f>'2.Páginas de la muestra'!C15</f>
        <v>Alias8</v>
      </c>
      <c r="C608" s="6"/>
      <c r="D608" s="47"/>
      <c r="E608" s="4" t="s">
        <v>72</v>
      </c>
      <c r="K608" s="4"/>
      <c r="L608" s="4"/>
      <c r="M608" s="4"/>
      <c r="N608" s="4"/>
      <c r="O608" s="4"/>
      <c r="P608" s="4"/>
      <c r="Q608" s="4"/>
      <c r="R608" s="4"/>
      <c r="S608" s="4"/>
      <c r="T608" s="4"/>
      <c r="U608" s="4"/>
      <c r="V608" s="4"/>
      <c r="W608" s="4"/>
      <c r="X608" s="4"/>
      <c r="Y608" s="4"/>
      <c r="Z608" s="4"/>
    </row>
    <row r="609" ht="14.25" customHeight="1">
      <c r="A609" s="65"/>
      <c r="B609" s="51" t="str">
        <f>'2.Páginas de la muestra'!C16</f>
        <v>Alias9</v>
      </c>
      <c r="C609" s="6"/>
      <c r="D609" s="47"/>
      <c r="E609" s="66" t="s">
        <v>394</v>
      </c>
      <c r="K609" s="4"/>
      <c r="L609" s="4"/>
      <c r="M609" s="4"/>
      <c r="N609" s="4"/>
      <c r="O609" s="4"/>
      <c r="P609" s="4"/>
      <c r="Q609" s="4"/>
      <c r="R609" s="4"/>
      <c r="S609" s="4"/>
      <c r="T609" s="4"/>
      <c r="U609" s="4"/>
      <c r="V609" s="4"/>
      <c r="W609" s="4"/>
      <c r="X609" s="4"/>
      <c r="Y609" s="4"/>
      <c r="Z609" s="4"/>
    </row>
    <row r="610" ht="14.25" customHeight="1">
      <c r="A610" s="65"/>
      <c r="B610" s="51" t="str">
        <f>'2.Páginas de la muestra'!C17</f>
        <v>Alias10</v>
      </c>
      <c r="C610" s="6"/>
      <c r="D610" s="47"/>
      <c r="K610" s="4"/>
      <c r="L610" s="4"/>
      <c r="M610" s="4"/>
      <c r="N610" s="4"/>
      <c r="O610" s="4"/>
      <c r="P610" s="4"/>
      <c r="Q610" s="4"/>
      <c r="R610" s="4"/>
      <c r="S610" s="4"/>
      <c r="T610" s="4"/>
      <c r="U610" s="4"/>
      <c r="V610" s="4"/>
      <c r="W610" s="4"/>
      <c r="X610" s="4"/>
      <c r="Y610" s="4"/>
      <c r="Z610" s="4"/>
    </row>
    <row r="611" ht="14.25" customHeight="1">
      <c r="A611" s="65"/>
      <c r="B611" s="51" t="str">
        <f>'2.Páginas de la muestra'!C18</f>
        <v>Alias11</v>
      </c>
      <c r="C611" s="6"/>
      <c r="D611" s="47"/>
      <c r="K611" s="4"/>
      <c r="L611" s="4"/>
      <c r="M611" s="4"/>
      <c r="N611" s="4"/>
      <c r="O611" s="4"/>
      <c r="P611" s="4"/>
      <c r="Q611" s="4"/>
      <c r="R611" s="4"/>
      <c r="S611" s="4"/>
      <c r="T611" s="4"/>
      <c r="U611" s="4"/>
      <c r="V611" s="4"/>
      <c r="W611" s="4"/>
      <c r="X611" s="4"/>
      <c r="Y611" s="4"/>
      <c r="Z611" s="4"/>
    </row>
    <row r="612" ht="14.25" customHeight="1">
      <c r="A612" s="65"/>
      <c r="B612" s="51" t="str">
        <f>'2.Páginas de la muestra'!C19</f>
        <v>Alias12</v>
      </c>
      <c r="C612" s="6"/>
      <c r="D612" s="47"/>
      <c r="K612" s="4"/>
      <c r="L612" s="4"/>
      <c r="M612" s="4"/>
      <c r="N612" s="4"/>
      <c r="O612" s="4"/>
      <c r="P612" s="4"/>
      <c r="Q612" s="4"/>
      <c r="R612" s="4"/>
      <c r="S612" s="4"/>
      <c r="T612" s="4"/>
      <c r="U612" s="4"/>
      <c r="V612" s="4"/>
      <c r="W612" s="4"/>
      <c r="X612" s="4"/>
      <c r="Y612" s="4"/>
      <c r="Z612" s="4"/>
    </row>
    <row r="613" ht="14.25" customHeight="1">
      <c r="A613" s="65"/>
      <c r="B613" s="51" t="str">
        <f>'2.Páginas de la muestra'!C20</f>
        <v>Alias13</v>
      </c>
      <c r="C613" s="6"/>
      <c r="D613" s="47"/>
      <c r="K613" s="4"/>
      <c r="L613" s="4"/>
      <c r="M613" s="4"/>
      <c r="N613" s="4"/>
      <c r="O613" s="4"/>
      <c r="P613" s="4"/>
      <c r="Q613" s="4"/>
      <c r="R613" s="4"/>
      <c r="S613" s="4"/>
      <c r="T613" s="4"/>
      <c r="U613" s="4"/>
      <c r="V613" s="4"/>
      <c r="W613" s="4"/>
      <c r="X613" s="4"/>
      <c r="Y613" s="4"/>
      <c r="Z613" s="4"/>
    </row>
    <row r="614" ht="14.25" customHeight="1">
      <c r="A614" s="65"/>
      <c r="B614" s="51" t="str">
        <f>'2.Páginas de la muestra'!C21</f>
        <v>Alias14</v>
      </c>
      <c r="C614" s="6"/>
      <c r="D614" s="47"/>
      <c r="K614" s="4"/>
      <c r="L614" s="4"/>
      <c r="M614" s="4"/>
      <c r="N614" s="4"/>
      <c r="O614" s="4"/>
      <c r="P614" s="4"/>
      <c r="Q614" s="4"/>
      <c r="R614" s="4"/>
      <c r="S614" s="4"/>
      <c r="T614" s="4"/>
      <c r="U614" s="4"/>
      <c r="V614" s="4"/>
      <c r="W614" s="4"/>
      <c r="X614" s="4"/>
      <c r="Y614" s="4"/>
      <c r="Z614" s="4"/>
    </row>
    <row r="615" ht="14.25" customHeight="1">
      <c r="A615" s="67"/>
      <c r="B615" s="51" t="str">
        <f>'2.Páginas de la muestra'!C22</f>
        <v>Alias15</v>
      </c>
      <c r="C615" s="6"/>
      <c r="D615" s="47"/>
      <c r="K615" s="4"/>
      <c r="L615" s="4"/>
      <c r="M615" s="4"/>
      <c r="N615" s="4"/>
      <c r="O615" s="4"/>
      <c r="P615" s="4"/>
      <c r="Q615" s="4"/>
      <c r="R615" s="4"/>
      <c r="S615" s="4"/>
      <c r="T615" s="4"/>
      <c r="U615" s="4"/>
      <c r="V615" s="4"/>
      <c r="W615" s="4"/>
      <c r="X615" s="4"/>
      <c r="Y615" s="4"/>
      <c r="Z615" s="4"/>
    </row>
    <row r="616" ht="14.25" customHeight="1">
      <c r="A616" s="68"/>
      <c r="C616" s="56" t="s">
        <v>74</v>
      </c>
      <c r="D616" s="56" t="str">
        <f>IF(C619&gt;0,Hoja4!A6,IF(C620='2.Páginas de la muestra'!B5,Hoja4!A7,IF(SUM(C618:C620)=0,"",Hoja4!A5)))</f>
        <v>Sí</v>
      </c>
      <c r="K616" s="4"/>
      <c r="L616" s="4"/>
      <c r="M616" s="4"/>
      <c r="N616" s="4"/>
      <c r="O616" s="4"/>
      <c r="P616" s="4"/>
      <c r="Q616" s="4"/>
      <c r="R616" s="4"/>
      <c r="S616" s="4"/>
      <c r="T616" s="4"/>
      <c r="U616" s="4"/>
      <c r="V616" s="4"/>
      <c r="W616" s="4"/>
      <c r="X616" s="4"/>
      <c r="Y616" s="4"/>
      <c r="Z616" s="4"/>
    </row>
    <row r="617" ht="14.25" customHeight="1">
      <c r="A617" s="68"/>
      <c r="C617" s="47"/>
      <c r="D617" s="47"/>
      <c r="K617" s="4"/>
      <c r="L617" s="4"/>
      <c r="M617" s="4"/>
      <c r="N617" s="4"/>
      <c r="O617" s="4"/>
      <c r="P617" s="4"/>
      <c r="Q617" s="4"/>
      <c r="R617" s="4"/>
      <c r="S617" s="4"/>
      <c r="T617" s="4"/>
      <c r="U617" s="4"/>
      <c r="V617" s="4"/>
      <c r="W617" s="4"/>
      <c r="X617" s="4"/>
      <c r="Y617" s="4"/>
      <c r="Z617" s="4"/>
    </row>
    <row r="618" ht="14.25" customHeight="1">
      <c r="A618" s="57" t="s">
        <v>395</v>
      </c>
      <c r="B618" s="58" t="s">
        <v>93</v>
      </c>
      <c r="C618" s="70">
        <f>COUNTIF(C601:C615,Hoja4!A5)</f>
        <v>1</v>
      </c>
      <c r="D618" s="47"/>
      <c r="K618" s="4"/>
      <c r="L618" s="4"/>
      <c r="M618" s="4"/>
      <c r="N618" s="4"/>
      <c r="O618" s="4"/>
      <c r="P618" s="4"/>
      <c r="Q618" s="4"/>
      <c r="R618" s="4"/>
      <c r="S618" s="4"/>
      <c r="T618" s="4"/>
      <c r="U618" s="4"/>
      <c r="V618" s="4"/>
      <c r="W618" s="4"/>
      <c r="X618" s="4"/>
      <c r="Y618" s="4"/>
      <c r="Z618" s="4"/>
    </row>
    <row r="619" ht="14.25" customHeight="1">
      <c r="A619" s="68"/>
      <c r="B619" s="58" t="s">
        <v>94</v>
      </c>
      <c r="C619" s="70">
        <f>COUNTIF(C601:C615,Hoja4!A6)</f>
        <v>0</v>
      </c>
      <c r="D619" s="47"/>
      <c r="K619" s="4"/>
      <c r="L619" s="4"/>
      <c r="M619" s="4"/>
      <c r="N619" s="4"/>
      <c r="O619" s="4"/>
      <c r="P619" s="4"/>
      <c r="Q619" s="4"/>
      <c r="R619" s="4"/>
      <c r="S619" s="4"/>
      <c r="T619" s="4"/>
      <c r="U619" s="4"/>
      <c r="V619" s="4"/>
      <c r="W619" s="4"/>
      <c r="X619" s="4"/>
      <c r="Y619" s="4"/>
      <c r="Z619" s="4"/>
    </row>
    <row r="620" ht="14.25" customHeight="1">
      <c r="A620" s="68"/>
      <c r="B620" s="58" t="s">
        <v>95</v>
      </c>
      <c r="C620" s="70">
        <f>COUNTIF(C601:C615,Hoja4!A7)</f>
        <v>2</v>
      </c>
      <c r="D620" s="47"/>
      <c r="K620" s="4"/>
      <c r="L620" s="4"/>
      <c r="M620" s="4"/>
      <c r="N620" s="4"/>
      <c r="O620" s="4"/>
      <c r="P620" s="4"/>
      <c r="Q620" s="4"/>
      <c r="R620" s="4"/>
      <c r="S620" s="4"/>
      <c r="T620" s="4"/>
      <c r="U620" s="4"/>
      <c r="V620" s="4"/>
      <c r="W620" s="4"/>
      <c r="X620" s="4"/>
      <c r="Y620" s="4"/>
      <c r="Z620" s="4"/>
    </row>
    <row r="621" ht="14.25" customHeight="1">
      <c r="A621" s="68"/>
      <c r="C621" s="47"/>
      <c r="D621" s="47"/>
      <c r="K621" s="4"/>
      <c r="L621" s="4"/>
      <c r="M621" s="4"/>
      <c r="N621" s="4"/>
      <c r="O621" s="4"/>
      <c r="P621" s="4"/>
      <c r="Q621" s="4"/>
      <c r="R621" s="4"/>
      <c r="S621" s="4"/>
      <c r="T621" s="4"/>
      <c r="U621" s="4"/>
      <c r="V621" s="4"/>
      <c r="W621" s="4"/>
      <c r="X621" s="4"/>
      <c r="Y621" s="4"/>
      <c r="Z621" s="4"/>
    </row>
    <row r="622" ht="18.0" customHeight="1">
      <c r="A622" s="63" t="s">
        <v>396</v>
      </c>
      <c r="B622" s="28"/>
      <c r="C622" s="18" t="s">
        <v>61</v>
      </c>
      <c r="D622" s="47"/>
      <c r="E622" s="46" t="s">
        <v>397</v>
      </c>
      <c r="K622" s="4"/>
      <c r="L622" s="4"/>
      <c r="M622" s="4"/>
      <c r="N622" s="4"/>
      <c r="O622" s="4"/>
      <c r="P622" s="4"/>
      <c r="Q622" s="4"/>
      <c r="R622" s="4"/>
      <c r="S622" s="4"/>
      <c r="T622" s="4"/>
      <c r="U622" s="4"/>
      <c r="V622" s="4"/>
      <c r="W622" s="4"/>
      <c r="X622" s="4"/>
      <c r="Y622" s="4"/>
      <c r="Z622" s="4"/>
    </row>
    <row r="623" ht="18.0" customHeight="1">
      <c r="A623" s="64" t="s">
        <v>398</v>
      </c>
      <c r="B623" s="51" t="str">
        <f>'2.Páginas de la muestra'!C8</f>
        <v>Sinpromi</v>
      </c>
      <c r="C623" s="52" t="s">
        <v>32</v>
      </c>
      <c r="D623" s="47"/>
      <c r="E623" s="4" t="s">
        <v>399</v>
      </c>
      <c r="K623" s="4"/>
      <c r="L623" s="4"/>
      <c r="M623" s="4"/>
      <c r="N623" s="4"/>
      <c r="O623" s="4"/>
      <c r="P623" s="4"/>
      <c r="Q623" s="4"/>
      <c r="R623" s="4"/>
      <c r="S623" s="4"/>
      <c r="T623" s="4"/>
      <c r="U623" s="4"/>
      <c r="V623" s="4"/>
      <c r="W623" s="4"/>
      <c r="X623" s="4"/>
      <c r="Y623" s="4"/>
      <c r="Z623" s="4"/>
    </row>
    <row r="624" ht="14.25" customHeight="1">
      <c r="A624" s="65"/>
      <c r="B624" s="51" t="str">
        <f>'2.Páginas de la muestra'!C9</f>
        <v>Once</v>
      </c>
      <c r="C624" s="52" t="s">
        <v>32</v>
      </c>
      <c r="E624" s="4" t="s">
        <v>400</v>
      </c>
      <c r="K624" s="4"/>
      <c r="L624" s="4"/>
      <c r="M624" s="4"/>
      <c r="N624" s="4"/>
      <c r="O624" s="4"/>
      <c r="P624" s="4"/>
      <c r="Q624" s="4"/>
      <c r="R624" s="4"/>
      <c r="S624" s="4"/>
      <c r="T624" s="4"/>
      <c r="U624" s="4"/>
      <c r="V624" s="4"/>
      <c r="W624" s="4"/>
      <c r="X624" s="4"/>
      <c r="Y624" s="4"/>
      <c r="Z624" s="4"/>
    </row>
    <row r="625" ht="14.25" customHeight="1">
      <c r="A625" s="65"/>
      <c r="B625" s="51" t="str">
        <f>'2.Páginas de la muestra'!C10</f>
        <v>ESIT ULL</v>
      </c>
      <c r="C625" s="52" t="s">
        <v>32</v>
      </c>
      <c r="K625" s="4"/>
      <c r="L625" s="4"/>
      <c r="M625" s="4"/>
      <c r="N625" s="4"/>
      <c r="O625" s="4"/>
      <c r="P625" s="4"/>
      <c r="Q625" s="4"/>
      <c r="R625" s="4"/>
      <c r="S625" s="4"/>
      <c r="T625" s="4"/>
      <c r="U625" s="4"/>
      <c r="V625" s="4"/>
      <c r="W625" s="4"/>
      <c r="X625" s="4"/>
      <c r="Y625" s="4"/>
      <c r="Z625" s="4"/>
    </row>
    <row r="626" ht="14.25" customHeight="1">
      <c r="A626" s="65"/>
      <c r="B626" s="51" t="str">
        <f>'2.Páginas de la muestra'!C11</f>
        <v>Alias4</v>
      </c>
      <c r="C626" s="6"/>
      <c r="K626" s="4"/>
      <c r="L626" s="4"/>
      <c r="M626" s="4"/>
      <c r="N626" s="4"/>
      <c r="O626" s="4"/>
      <c r="P626" s="4"/>
      <c r="Q626" s="4"/>
      <c r="R626" s="4"/>
      <c r="S626" s="4"/>
      <c r="T626" s="4"/>
      <c r="U626" s="4"/>
      <c r="V626" s="4"/>
      <c r="W626" s="4"/>
      <c r="X626" s="4"/>
      <c r="Y626" s="4"/>
      <c r="Z626" s="4"/>
    </row>
    <row r="627" ht="14.25" customHeight="1">
      <c r="A627" s="65"/>
      <c r="B627" s="51" t="str">
        <f>'2.Páginas de la muestra'!C12</f>
        <v>Alias5</v>
      </c>
      <c r="C627" s="6"/>
      <c r="D627" s="47"/>
      <c r="K627" s="4"/>
      <c r="L627" s="4"/>
      <c r="M627" s="4"/>
      <c r="N627" s="4"/>
      <c r="O627" s="4"/>
      <c r="P627" s="4"/>
      <c r="Q627" s="4"/>
      <c r="R627" s="4"/>
      <c r="S627" s="4"/>
      <c r="T627" s="4"/>
      <c r="U627" s="4"/>
      <c r="V627" s="4"/>
      <c r="W627" s="4"/>
      <c r="X627" s="4"/>
      <c r="Y627" s="4"/>
      <c r="Z627" s="4"/>
    </row>
    <row r="628" ht="14.25" customHeight="1">
      <c r="A628" s="65"/>
      <c r="B628" s="51" t="str">
        <f>'2.Páginas de la muestra'!C13</f>
        <v>Alias6</v>
      </c>
      <c r="C628" s="6"/>
      <c r="D628" s="47"/>
      <c r="K628" s="4"/>
      <c r="L628" s="4"/>
      <c r="M628" s="4"/>
      <c r="N628" s="4"/>
      <c r="O628" s="4"/>
      <c r="P628" s="4"/>
      <c r="Q628" s="4"/>
      <c r="R628" s="4"/>
      <c r="S628" s="4"/>
      <c r="T628" s="4"/>
      <c r="U628" s="4"/>
      <c r="V628" s="4"/>
      <c r="W628" s="4"/>
      <c r="X628" s="4"/>
      <c r="Y628" s="4"/>
      <c r="Z628" s="4"/>
    </row>
    <row r="629" ht="14.25" customHeight="1">
      <c r="A629" s="65"/>
      <c r="B629" s="51" t="str">
        <f>'2.Páginas de la muestra'!C14</f>
        <v>Alias7</v>
      </c>
      <c r="C629" s="6"/>
      <c r="D629" s="47"/>
      <c r="K629" s="4"/>
      <c r="L629" s="4"/>
      <c r="M629" s="4"/>
      <c r="N629" s="4"/>
      <c r="O629" s="4"/>
      <c r="P629" s="4"/>
      <c r="Q629" s="4"/>
      <c r="R629" s="4"/>
      <c r="S629" s="4"/>
      <c r="T629" s="4"/>
      <c r="U629" s="4"/>
      <c r="V629" s="4"/>
      <c r="W629" s="4"/>
      <c r="X629" s="4"/>
      <c r="Y629" s="4"/>
      <c r="Z629" s="4"/>
    </row>
    <row r="630" ht="14.25" customHeight="1">
      <c r="A630" s="65"/>
      <c r="B630" s="51" t="str">
        <f>'2.Páginas de la muestra'!C15</f>
        <v>Alias8</v>
      </c>
      <c r="C630" s="6"/>
      <c r="D630" s="47"/>
      <c r="K630" s="4"/>
      <c r="L630" s="4"/>
      <c r="M630" s="4"/>
      <c r="N630" s="4"/>
      <c r="O630" s="4"/>
      <c r="P630" s="4"/>
      <c r="Q630" s="4"/>
      <c r="R630" s="4"/>
      <c r="S630" s="4"/>
      <c r="T630" s="4"/>
      <c r="U630" s="4"/>
      <c r="V630" s="4"/>
      <c r="W630" s="4"/>
      <c r="X630" s="4"/>
      <c r="Y630" s="4"/>
      <c r="Z630" s="4"/>
    </row>
    <row r="631" ht="14.25" customHeight="1">
      <c r="A631" s="65"/>
      <c r="B631" s="51" t="str">
        <f>'2.Páginas de la muestra'!C16</f>
        <v>Alias9</v>
      </c>
      <c r="C631" s="6"/>
      <c r="D631" s="47"/>
      <c r="K631" s="4"/>
      <c r="L631" s="4"/>
      <c r="M631" s="4"/>
      <c r="N631" s="4"/>
      <c r="O631" s="4"/>
      <c r="P631" s="4"/>
      <c r="Q631" s="4"/>
      <c r="R631" s="4"/>
      <c r="S631" s="4"/>
      <c r="T631" s="4"/>
      <c r="U631" s="4"/>
      <c r="V631" s="4"/>
      <c r="W631" s="4"/>
      <c r="X631" s="4"/>
      <c r="Y631" s="4"/>
      <c r="Z631" s="4"/>
    </row>
    <row r="632" ht="14.25" customHeight="1">
      <c r="A632" s="65"/>
      <c r="B632" s="51" t="str">
        <f>'2.Páginas de la muestra'!C17</f>
        <v>Alias10</v>
      </c>
      <c r="C632" s="6"/>
      <c r="D632" s="47"/>
      <c r="K632" s="4"/>
      <c r="L632" s="4"/>
      <c r="M632" s="4"/>
      <c r="N632" s="4"/>
      <c r="O632" s="4"/>
      <c r="P632" s="4"/>
      <c r="Q632" s="4"/>
      <c r="R632" s="4"/>
      <c r="S632" s="4"/>
      <c r="T632" s="4"/>
      <c r="U632" s="4"/>
      <c r="V632" s="4"/>
      <c r="W632" s="4"/>
      <c r="X632" s="4"/>
      <c r="Y632" s="4"/>
      <c r="Z632" s="4"/>
    </row>
    <row r="633" ht="14.25" customHeight="1">
      <c r="A633" s="65"/>
      <c r="B633" s="51" t="str">
        <f>'2.Páginas de la muestra'!C18</f>
        <v>Alias11</v>
      </c>
      <c r="C633" s="6"/>
      <c r="D633" s="47"/>
      <c r="K633" s="4"/>
      <c r="L633" s="4"/>
      <c r="M633" s="4"/>
      <c r="N633" s="4"/>
      <c r="O633" s="4"/>
      <c r="P633" s="4"/>
      <c r="Q633" s="4"/>
      <c r="R633" s="4"/>
      <c r="S633" s="4"/>
      <c r="T633" s="4"/>
      <c r="U633" s="4"/>
      <c r="V633" s="4"/>
      <c r="W633" s="4"/>
      <c r="X633" s="4"/>
      <c r="Y633" s="4"/>
      <c r="Z633" s="4"/>
    </row>
    <row r="634" ht="14.25" customHeight="1">
      <c r="A634" s="65"/>
      <c r="B634" s="51" t="str">
        <f>'2.Páginas de la muestra'!C19</f>
        <v>Alias12</v>
      </c>
      <c r="C634" s="6"/>
      <c r="D634" s="47"/>
      <c r="K634" s="4"/>
      <c r="L634" s="4"/>
      <c r="M634" s="4"/>
      <c r="N634" s="4"/>
      <c r="O634" s="4"/>
      <c r="P634" s="4"/>
      <c r="Q634" s="4"/>
      <c r="R634" s="4"/>
      <c r="S634" s="4"/>
      <c r="T634" s="4"/>
      <c r="U634" s="4"/>
      <c r="V634" s="4"/>
      <c r="W634" s="4"/>
      <c r="X634" s="4"/>
      <c r="Y634" s="4"/>
      <c r="Z634" s="4"/>
    </row>
    <row r="635" ht="14.25" customHeight="1">
      <c r="A635" s="65"/>
      <c r="B635" s="51" t="str">
        <f>'2.Páginas de la muestra'!C20</f>
        <v>Alias13</v>
      </c>
      <c r="C635" s="6"/>
      <c r="D635" s="47"/>
      <c r="K635" s="4"/>
      <c r="L635" s="4"/>
      <c r="M635" s="4"/>
      <c r="N635" s="4"/>
      <c r="O635" s="4"/>
      <c r="P635" s="4"/>
      <c r="Q635" s="4"/>
      <c r="R635" s="4"/>
      <c r="S635" s="4"/>
      <c r="T635" s="4"/>
      <c r="U635" s="4"/>
      <c r="V635" s="4"/>
      <c r="W635" s="4"/>
      <c r="X635" s="4"/>
      <c r="Y635" s="4"/>
      <c r="Z635" s="4"/>
    </row>
    <row r="636" ht="14.25" customHeight="1">
      <c r="A636" s="65"/>
      <c r="B636" s="51" t="str">
        <f>'2.Páginas de la muestra'!C21</f>
        <v>Alias14</v>
      </c>
      <c r="C636" s="6"/>
      <c r="D636" s="47"/>
      <c r="K636" s="4"/>
      <c r="L636" s="4"/>
      <c r="M636" s="4"/>
      <c r="N636" s="4"/>
      <c r="O636" s="4"/>
      <c r="P636" s="4"/>
      <c r="Q636" s="4"/>
      <c r="R636" s="4"/>
      <c r="S636" s="4"/>
      <c r="T636" s="4"/>
      <c r="U636" s="4"/>
      <c r="V636" s="4"/>
      <c r="W636" s="4"/>
      <c r="X636" s="4"/>
      <c r="Y636" s="4"/>
      <c r="Z636" s="4"/>
    </row>
    <row r="637" ht="14.25" customHeight="1">
      <c r="A637" s="67"/>
      <c r="B637" s="51" t="str">
        <f>'2.Páginas de la muestra'!C22</f>
        <v>Alias15</v>
      </c>
      <c r="C637" s="6"/>
      <c r="D637" s="47"/>
      <c r="K637" s="4"/>
      <c r="L637" s="4"/>
      <c r="M637" s="4"/>
      <c r="N637" s="4"/>
      <c r="O637" s="4"/>
      <c r="P637" s="4"/>
      <c r="Q637" s="4"/>
      <c r="R637" s="4"/>
      <c r="S637" s="4"/>
      <c r="T637" s="4"/>
      <c r="U637" s="4"/>
      <c r="V637" s="4"/>
      <c r="W637" s="4"/>
      <c r="X637" s="4"/>
      <c r="Y637" s="4"/>
      <c r="Z637" s="4"/>
    </row>
    <row r="638" ht="14.25" customHeight="1">
      <c r="A638" s="68"/>
      <c r="C638" s="56" t="s">
        <v>74</v>
      </c>
      <c r="D638" s="56" t="str">
        <f>IF(C641&gt;0,Hoja4!A6,IF(C642='2.Páginas de la muestra'!B5,Hoja4!A7,IF(SUM(C640:C642)=0,"",Hoja4!A5)))</f>
        <v>No</v>
      </c>
      <c r="K638" s="4"/>
      <c r="L638" s="4"/>
      <c r="M638" s="4"/>
      <c r="N638" s="4"/>
      <c r="O638" s="4"/>
      <c r="P638" s="4"/>
      <c r="Q638" s="4"/>
      <c r="R638" s="4"/>
      <c r="S638" s="4"/>
      <c r="T638" s="4"/>
      <c r="U638" s="4"/>
      <c r="V638" s="4"/>
      <c r="W638" s="4"/>
      <c r="X638" s="4"/>
      <c r="Y638" s="4"/>
      <c r="Z638" s="4"/>
    </row>
    <row r="639" ht="14.25" customHeight="1">
      <c r="A639" s="68"/>
      <c r="C639" s="47"/>
      <c r="D639" s="47"/>
      <c r="K639" s="4"/>
      <c r="L639" s="4"/>
      <c r="M639" s="4"/>
      <c r="N639" s="4"/>
      <c r="O639" s="4"/>
      <c r="P639" s="4"/>
      <c r="Q639" s="4"/>
      <c r="R639" s="4"/>
      <c r="S639" s="4"/>
      <c r="T639" s="4"/>
      <c r="U639" s="4"/>
      <c r="V639" s="4"/>
      <c r="W639" s="4"/>
      <c r="X639" s="4"/>
      <c r="Y639" s="4"/>
      <c r="Z639" s="4"/>
    </row>
    <row r="640" ht="14.25" customHeight="1">
      <c r="A640" s="57" t="s">
        <v>401</v>
      </c>
      <c r="B640" s="58" t="s">
        <v>93</v>
      </c>
      <c r="C640" s="70">
        <f>COUNTIF(C623:C637,Hoja4!A5)</f>
        <v>0</v>
      </c>
      <c r="D640" s="47"/>
      <c r="K640" s="4"/>
      <c r="L640" s="4"/>
      <c r="M640" s="4"/>
      <c r="N640" s="4"/>
      <c r="O640" s="4"/>
      <c r="P640" s="4"/>
      <c r="Q640" s="4"/>
      <c r="R640" s="4"/>
      <c r="S640" s="4"/>
      <c r="T640" s="4"/>
      <c r="U640" s="4"/>
      <c r="V640" s="4"/>
      <c r="W640" s="4"/>
      <c r="X640" s="4"/>
      <c r="Y640" s="4"/>
      <c r="Z640" s="4"/>
    </row>
    <row r="641" ht="14.25" customHeight="1">
      <c r="A641" s="68"/>
      <c r="B641" s="58" t="s">
        <v>94</v>
      </c>
      <c r="C641" s="70">
        <f>COUNTIF(C623:C637,Hoja4!A6)</f>
        <v>3</v>
      </c>
      <c r="D641" s="47"/>
      <c r="K641" s="4"/>
      <c r="L641" s="4"/>
      <c r="M641" s="4"/>
      <c r="N641" s="4"/>
      <c r="O641" s="4"/>
      <c r="P641" s="4"/>
      <c r="Q641" s="4"/>
      <c r="R641" s="4"/>
      <c r="S641" s="4"/>
      <c r="T641" s="4"/>
      <c r="U641" s="4"/>
      <c r="V641" s="4"/>
      <c r="W641" s="4"/>
      <c r="X641" s="4"/>
      <c r="Y641" s="4"/>
      <c r="Z641" s="4"/>
    </row>
    <row r="642" ht="14.25" customHeight="1">
      <c r="A642" s="68"/>
      <c r="B642" s="58" t="s">
        <v>95</v>
      </c>
      <c r="C642" s="70">
        <f>COUNTIF(C623:C637,Hoja4!A7)</f>
        <v>0</v>
      </c>
      <c r="D642" s="47"/>
      <c r="K642" s="4"/>
      <c r="L642" s="4"/>
      <c r="M642" s="4"/>
      <c r="N642" s="4"/>
      <c r="O642" s="4"/>
      <c r="P642" s="4"/>
      <c r="Q642" s="4"/>
      <c r="R642" s="4"/>
      <c r="S642" s="4"/>
      <c r="T642" s="4"/>
      <c r="U642" s="4"/>
      <c r="V642" s="4"/>
      <c r="W642" s="4"/>
      <c r="X642" s="4"/>
      <c r="Y642" s="4"/>
      <c r="Z642" s="4"/>
    </row>
    <row r="643" ht="14.25" customHeight="1">
      <c r="A643" s="68"/>
      <c r="C643" s="47"/>
      <c r="D643" s="47"/>
      <c r="K643" s="4"/>
      <c r="L643" s="4"/>
      <c r="M643" s="4"/>
      <c r="N643" s="4"/>
      <c r="O643" s="4"/>
      <c r="P643" s="4"/>
      <c r="Q643" s="4"/>
      <c r="R643" s="4"/>
      <c r="S643" s="4"/>
      <c r="T643" s="4"/>
      <c r="U643" s="4"/>
      <c r="V643" s="4"/>
      <c r="W643" s="4"/>
      <c r="X643" s="4"/>
      <c r="Y643" s="4"/>
      <c r="Z643" s="4"/>
    </row>
    <row r="644" ht="18.0" customHeight="1">
      <c r="A644" s="63" t="s">
        <v>402</v>
      </c>
      <c r="B644" s="28"/>
      <c r="C644" s="18" t="s">
        <v>61</v>
      </c>
      <c r="D644" s="47"/>
      <c r="E644" s="46" t="s">
        <v>403</v>
      </c>
      <c r="K644" s="4"/>
      <c r="L644" s="4"/>
      <c r="M644" s="4"/>
      <c r="N644" s="4"/>
      <c r="O644" s="4"/>
      <c r="P644" s="4"/>
      <c r="Q644" s="4"/>
      <c r="R644" s="4"/>
      <c r="S644" s="4"/>
      <c r="T644" s="4"/>
      <c r="U644" s="4"/>
      <c r="V644" s="4"/>
      <c r="W644" s="4"/>
      <c r="X644" s="4"/>
      <c r="Y644" s="4"/>
      <c r="Z644" s="4"/>
    </row>
    <row r="645" ht="18.0" customHeight="1">
      <c r="A645" s="64" t="s">
        <v>404</v>
      </c>
      <c r="B645" s="51" t="str">
        <f>'2.Páginas de la muestra'!C8</f>
        <v>Sinpromi</v>
      </c>
      <c r="C645" s="52" t="s">
        <v>54</v>
      </c>
      <c r="D645" s="47"/>
      <c r="E645" s="4" t="s">
        <v>405</v>
      </c>
      <c r="K645" s="4"/>
      <c r="L645" s="4"/>
      <c r="M645" s="4"/>
      <c r="N645" s="4"/>
      <c r="O645" s="4"/>
      <c r="P645" s="4"/>
      <c r="Q645" s="4"/>
      <c r="R645" s="4"/>
      <c r="S645" s="4"/>
      <c r="T645" s="4"/>
      <c r="U645" s="4"/>
      <c r="V645" s="4"/>
      <c r="W645" s="4"/>
      <c r="X645" s="4"/>
      <c r="Y645" s="4"/>
      <c r="Z645" s="4"/>
    </row>
    <row r="646" ht="14.25" customHeight="1">
      <c r="A646" s="65"/>
      <c r="B646" s="51" t="str">
        <f>'2.Páginas de la muestra'!C9</f>
        <v>Once</v>
      </c>
      <c r="C646" s="52" t="s">
        <v>54</v>
      </c>
      <c r="E646" s="4" t="s">
        <v>406</v>
      </c>
      <c r="K646" s="4"/>
      <c r="L646" s="4"/>
      <c r="M646" s="4"/>
      <c r="N646" s="4"/>
      <c r="O646" s="4"/>
      <c r="P646" s="4"/>
      <c r="Q646" s="4"/>
      <c r="R646" s="4"/>
      <c r="S646" s="4"/>
      <c r="T646" s="4"/>
      <c r="U646" s="4"/>
      <c r="V646" s="4"/>
      <c r="W646" s="4"/>
      <c r="X646" s="4"/>
      <c r="Y646" s="4"/>
      <c r="Z646" s="4"/>
    </row>
    <row r="647" ht="14.25" customHeight="1">
      <c r="A647" s="65"/>
      <c r="B647" s="51" t="str">
        <f>'2.Páginas de la muestra'!C10</f>
        <v>ESIT ULL</v>
      </c>
      <c r="C647" s="52" t="s">
        <v>54</v>
      </c>
      <c r="K647" s="4"/>
      <c r="L647" s="4"/>
      <c r="M647" s="4"/>
      <c r="N647" s="4"/>
      <c r="O647" s="4"/>
      <c r="P647" s="4"/>
      <c r="Q647" s="4"/>
      <c r="R647" s="4"/>
      <c r="S647" s="4"/>
      <c r="T647" s="4"/>
      <c r="U647" s="4"/>
      <c r="V647" s="4"/>
      <c r="W647" s="4"/>
      <c r="X647" s="4"/>
      <c r="Y647" s="4"/>
      <c r="Z647" s="4"/>
    </row>
    <row r="648" ht="14.25" customHeight="1">
      <c r="A648" s="65"/>
      <c r="B648" s="51" t="str">
        <f>'2.Páginas de la muestra'!C11</f>
        <v>Alias4</v>
      </c>
      <c r="C648" s="6"/>
      <c r="E648" s="4" t="s">
        <v>407</v>
      </c>
      <c r="K648" s="4"/>
      <c r="L648" s="4"/>
      <c r="M648" s="4"/>
      <c r="N648" s="4"/>
      <c r="O648" s="4"/>
      <c r="P648" s="4"/>
      <c r="Q648" s="4"/>
      <c r="R648" s="4"/>
      <c r="S648" s="4"/>
      <c r="T648" s="4"/>
      <c r="U648" s="4"/>
      <c r="V648" s="4"/>
      <c r="W648" s="4"/>
      <c r="X648" s="4"/>
      <c r="Y648" s="4"/>
      <c r="Z648" s="4"/>
    </row>
    <row r="649" ht="14.25" customHeight="1">
      <c r="A649" s="65"/>
      <c r="B649" s="51" t="str">
        <f>'2.Páginas de la muestra'!C12</f>
        <v>Alias5</v>
      </c>
      <c r="C649" s="6"/>
      <c r="D649" s="47"/>
      <c r="E649" s="19" t="s">
        <v>408</v>
      </c>
      <c r="K649" s="4"/>
      <c r="L649" s="4"/>
      <c r="M649" s="4"/>
      <c r="N649" s="4"/>
      <c r="O649" s="4"/>
      <c r="P649" s="4"/>
      <c r="Q649" s="4"/>
      <c r="R649" s="4"/>
      <c r="S649" s="4"/>
      <c r="T649" s="4"/>
      <c r="U649" s="4"/>
      <c r="V649" s="4"/>
      <c r="W649" s="4"/>
      <c r="X649" s="4"/>
      <c r="Y649" s="4"/>
      <c r="Z649" s="4"/>
    </row>
    <row r="650" ht="14.25" customHeight="1">
      <c r="A650" s="65"/>
      <c r="B650" s="51" t="str">
        <f>'2.Páginas de la muestra'!C13</f>
        <v>Alias6</v>
      </c>
      <c r="C650" s="6"/>
      <c r="D650" s="47"/>
      <c r="E650" s="19" t="s">
        <v>409</v>
      </c>
      <c r="K650" s="4"/>
      <c r="L650" s="4"/>
      <c r="M650" s="4"/>
      <c r="N650" s="4"/>
      <c r="O650" s="4"/>
      <c r="P650" s="4"/>
      <c r="Q650" s="4"/>
      <c r="R650" s="4"/>
      <c r="S650" s="4"/>
      <c r="T650" s="4"/>
      <c r="U650" s="4"/>
      <c r="V650" s="4"/>
      <c r="W650" s="4"/>
      <c r="X650" s="4"/>
      <c r="Y650" s="4"/>
      <c r="Z650" s="4"/>
    </row>
    <row r="651" ht="14.25" customHeight="1">
      <c r="A651" s="65"/>
      <c r="B651" s="51" t="str">
        <f>'2.Páginas de la muestra'!C14</f>
        <v>Alias7</v>
      </c>
      <c r="C651" s="6"/>
      <c r="D651" s="47"/>
      <c r="K651" s="4"/>
      <c r="L651" s="4"/>
      <c r="M651" s="4"/>
      <c r="N651" s="4"/>
      <c r="O651" s="4"/>
      <c r="P651" s="4"/>
      <c r="Q651" s="4"/>
      <c r="R651" s="4"/>
      <c r="S651" s="4"/>
      <c r="T651" s="4"/>
      <c r="U651" s="4"/>
      <c r="V651" s="4"/>
      <c r="W651" s="4"/>
      <c r="X651" s="4"/>
      <c r="Y651" s="4"/>
      <c r="Z651" s="4"/>
    </row>
    <row r="652" ht="14.25" customHeight="1">
      <c r="A652" s="65"/>
      <c r="B652" s="51" t="str">
        <f>'2.Páginas de la muestra'!C15</f>
        <v>Alias8</v>
      </c>
      <c r="C652" s="6"/>
      <c r="D652" s="47"/>
      <c r="K652" s="4"/>
      <c r="L652" s="4"/>
      <c r="M652" s="4"/>
      <c r="N652" s="4"/>
      <c r="O652" s="4"/>
      <c r="P652" s="4"/>
      <c r="Q652" s="4"/>
      <c r="R652" s="4"/>
      <c r="S652" s="4"/>
      <c r="T652" s="4"/>
      <c r="U652" s="4"/>
      <c r="V652" s="4"/>
      <c r="W652" s="4"/>
      <c r="X652" s="4"/>
      <c r="Y652" s="4"/>
      <c r="Z652" s="4"/>
    </row>
    <row r="653" ht="14.25" customHeight="1">
      <c r="A653" s="65"/>
      <c r="B653" s="51" t="str">
        <f>'2.Páginas de la muestra'!C16</f>
        <v>Alias9</v>
      </c>
      <c r="C653" s="6"/>
      <c r="D653" s="47"/>
      <c r="K653" s="4"/>
      <c r="L653" s="4"/>
      <c r="M653" s="4"/>
      <c r="N653" s="4"/>
      <c r="O653" s="4"/>
      <c r="P653" s="4"/>
      <c r="Q653" s="4"/>
      <c r="R653" s="4"/>
      <c r="S653" s="4"/>
      <c r="T653" s="4"/>
      <c r="U653" s="4"/>
      <c r="V653" s="4"/>
      <c r="W653" s="4"/>
      <c r="X653" s="4"/>
      <c r="Y653" s="4"/>
      <c r="Z653" s="4"/>
    </row>
    <row r="654" ht="14.25" customHeight="1">
      <c r="A654" s="65"/>
      <c r="B654" s="51" t="str">
        <f>'2.Páginas de la muestra'!C17</f>
        <v>Alias10</v>
      </c>
      <c r="C654" s="6"/>
      <c r="D654" s="47"/>
      <c r="K654" s="4"/>
      <c r="L654" s="4"/>
      <c r="M654" s="4"/>
      <c r="N654" s="4"/>
      <c r="O654" s="4"/>
      <c r="P654" s="4"/>
      <c r="Q654" s="4"/>
      <c r="R654" s="4"/>
      <c r="S654" s="4"/>
      <c r="T654" s="4"/>
      <c r="U654" s="4"/>
      <c r="V654" s="4"/>
      <c r="W654" s="4"/>
      <c r="X654" s="4"/>
      <c r="Y654" s="4"/>
      <c r="Z654" s="4"/>
    </row>
    <row r="655" ht="14.25" customHeight="1">
      <c r="A655" s="65"/>
      <c r="B655" s="51" t="str">
        <f>'2.Páginas de la muestra'!C18</f>
        <v>Alias11</v>
      </c>
      <c r="C655" s="6"/>
      <c r="D655" s="47"/>
      <c r="K655" s="4"/>
      <c r="L655" s="4"/>
      <c r="M655" s="4"/>
      <c r="N655" s="4"/>
      <c r="O655" s="4"/>
      <c r="P655" s="4"/>
      <c r="Q655" s="4"/>
      <c r="R655" s="4"/>
      <c r="S655" s="4"/>
      <c r="T655" s="4"/>
      <c r="U655" s="4"/>
      <c r="V655" s="4"/>
      <c r="W655" s="4"/>
      <c r="X655" s="4"/>
      <c r="Y655" s="4"/>
      <c r="Z655" s="4"/>
    </row>
    <row r="656" ht="14.25" customHeight="1">
      <c r="A656" s="65"/>
      <c r="B656" s="51" t="str">
        <f>'2.Páginas de la muestra'!C19</f>
        <v>Alias12</v>
      </c>
      <c r="C656" s="6"/>
      <c r="D656" s="47"/>
      <c r="K656" s="4"/>
      <c r="L656" s="4"/>
      <c r="M656" s="4"/>
      <c r="N656" s="4"/>
      <c r="O656" s="4"/>
      <c r="P656" s="4"/>
      <c r="Q656" s="4"/>
      <c r="R656" s="4"/>
      <c r="S656" s="4"/>
      <c r="T656" s="4"/>
      <c r="U656" s="4"/>
      <c r="V656" s="4"/>
      <c r="W656" s="4"/>
      <c r="X656" s="4"/>
      <c r="Y656" s="4"/>
      <c r="Z656" s="4"/>
    </row>
    <row r="657" ht="14.25" customHeight="1">
      <c r="A657" s="65"/>
      <c r="B657" s="51" t="str">
        <f>'2.Páginas de la muestra'!C20</f>
        <v>Alias13</v>
      </c>
      <c r="C657" s="6"/>
      <c r="D657" s="47"/>
      <c r="K657" s="4"/>
      <c r="L657" s="4"/>
      <c r="M657" s="4"/>
      <c r="N657" s="4"/>
      <c r="O657" s="4"/>
      <c r="P657" s="4"/>
      <c r="Q657" s="4"/>
      <c r="R657" s="4"/>
      <c r="S657" s="4"/>
      <c r="T657" s="4"/>
      <c r="U657" s="4"/>
      <c r="V657" s="4"/>
      <c r="W657" s="4"/>
      <c r="X657" s="4"/>
      <c r="Y657" s="4"/>
      <c r="Z657" s="4"/>
    </row>
    <row r="658" ht="14.25" customHeight="1">
      <c r="A658" s="65"/>
      <c r="B658" s="51" t="str">
        <f>'2.Páginas de la muestra'!C21</f>
        <v>Alias14</v>
      </c>
      <c r="C658" s="6"/>
      <c r="D658" s="47"/>
      <c r="K658" s="4"/>
      <c r="L658" s="4"/>
      <c r="M658" s="4"/>
      <c r="N658" s="4"/>
      <c r="O658" s="4"/>
      <c r="P658" s="4"/>
      <c r="Q658" s="4"/>
      <c r="R658" s="4"/>
      <c r="S658" s="4"/>
      <c r="T658" s="4"/>
      <c r="U658" s="4"/>
      <c r="V658" s="4"/>
      <c r="W658" s="4"/>
      <c r="X658" s="4"/>
      <c r="Y658" s="4"/>
      <c r="Z658" s="4"/>
    </row>
    <row r="659" ht="14.25" customHeight="1">
      <c r="A659" s="67"/>
      <c r="B659" s="51" t="str">
        <f>'2.Páginas de la muestra'!C22</f>
        <v>Alias15</v>
      </c>
      <c r="C659" s="6"/>
      <c r="D659" s="47"/>
      <c r="K659" s="4"/>
      <c r="L659" s="4"/>
      <c r="M659" s="4"/>
      <c r="N659" s="4"/>
      <c r="O659" s="4"/>
      <c r="P659" s="4"/>
      <c r="Q659" s="4"/>
      <c r="R659" s="4"/>
      <c r="S659" s="4"/>
      <c r="T659" s="4"/>
      <c r="U659" s="4"/>
      <c r="V659" s="4"/>
      <c r="W659" s="4"/>
      <c r="X659" s="4"/>
      <c r="Y659" s="4"/>
      <c r="Z659" s="4"/>
    </row>
    <row r="660" ht="14.25" customHeight="1">
      <c r="C660" s="56" t="s">
        <v>74</v>
      </c>
      <c r="D660" s="56" t="str">
        <f>IF(C663&gt;0,Hoja4!A6,IF(C664='2.Páginas de la muestra'!B5,Hoja4!A7,IF(SUM(C662:C664)=0,"",Hoja4!A5)))</f>
        <v>Sí</v>
      </c>
      <c r="K660" s="4"/>
      <c r="L660" s="4"/>
      <c r="M660" s="4"/>
      <c r="N660" s="4"/>
      <c r="O660" s="4"/>
      <c r="P660" s="4"/>
      <c r="Q660" s="4"/>
      <c r="R660" s="4"/>
      <c r="S660" s="4"/>
      <c r="T660" s="4"/>
      <c r="U660" s="4"/>
      <c r="V660" s="4"/>
      <c r="W660" s="4"/>
      <c r="X660" s="4"/>
      <c r="Y660" s="4"/>
      <c r="Z660" s="4"/>
    </row>
    <row r="661" ht="14.25" customHeight="1">
      <c r="C661" s="47"/>
      <c r="K661" s="4"/>
      <c r="L661" s="4"/>
      <c r="M661" s="4"/>
      <c r="N661" s="4"/>
      <c r="O661" s="4"/>
      <c r="P661" s="4"/>
      <c r="Q661" s="4"/>
      <c r="R661" s="4"/>
      <c r="S661" s="4"/>
      <c r="T661" s="4"/>
      <c r="U661" s="4"/>
      <c r="V661" s="4"/>
      <c r="W661" s="4"/>
      <c r="X661" s="4"/>
      <c r="Y661" s="4"/>
      <c r="Z661" s="4"/>
    </row>
    <row r="662" ht="14.25" customHeight="1">
      <c r="A662" s="57" t="s">
        <v>410</v>
      </c>
      <c r="B662" s="58" t="s">
        <v>93</v>
      </c>
      <c r="C662" s="70">
        <f>COUNTIF(C645:C659,Hoja4!A5)</f>
        <v>3</v>
      </c>
      <c r="K662" s="4"/>
      <c r="L662" s="4"/>
      <c r="M662" s="4"/>
      <c r="N662" s="4"/>
      <c r="O662" s="4"/>
      <c r="P662" s="4"/>
      <c r="Q662" s="4"/>
      <c r="R662" s="4"/>
      <c r="S662" s="4"/>
      <c r="T662" s="4"/>
      <c r="U662" s="4"/>
      <c r="V662" s="4"/>
      <c r="W662" s="4"/>
      <c r="X662" s="4"/>
      <c r="Y662" s="4"/>
      <c r="Z662" s="4"/>
    </row>
    <row r="663" ht="14.25" customHeight="1">
      <c r="B663" s="58" t="s">
        <v>94</v>
      </c>
      <c r="C663" s="70">
        <f>COUNTIF(C645:C659,Hoja4!A6)</f>
        <v>0</v>
      </c>
      <c r="K663" s="4"/>
      <c r="L663" s="4"/>
      <c r="M663" s="4"/>
      <c r="N663" s="4"/>
      <c r="O663" s="4"/>
      <c r="P663" s="4"/>
      <c r="Q663" s="4"/>
      <c r="R663" s="4"/>
      <c r="S663" s="4"/>
      <c r="T663" s="4"/>
      <c r="U663" s="4"/>
      <c r="V663" s="4"/>
      <c r="W663" s="4"/>
      <c r="X663" s="4"/>
      <c r="Y663" s="4"/>
      <c r="Z663" s="4"/>
    </row>
    <row r="664" ht="14.25" customHeight="1">
      <c r="B664" s="58" t="s">
        <v>95</v>
      </c>
      <c r="C664" s="70">
        <f>COUNTIF(C645:C659,Hoja4!A7)</f>
        <v>0</v>
      </c>
      <c r="K664" s="4"/>
      <c r="L664" s="4"/>
      <c r="M664" s="4"/>
      <c r="N664" s="4"/>
      <c r="O664" s="4"/>
      <c r="P664" s="4"/>
      <c r="Q664" s="4"/>
      <c r="R664" s="4"/>
      <c r="S664" s="4"/>
      <c r="T664" s="4"/>
      <c r="U664" s="4"/>
      <c r="V664" s="4"/>
      <c r="W664" s="4"/>
      <c r="X664" s="4"/>
      <c r="Y664" s="4"/>
      <c r="Z664" s="4"/>
    </row>
    <row r="665" ht="14.25" customHeight="1">
      <c r="K665" s="4"/>
      <c r="L665" s="4"/>
      <c r="M665" s="4"/>
      <c r="N665" s="4"/>
      <c r="O665" s="4"/>
      <c r="P665" s="4"/>
      <c r="Q665" s="4"/>
      <c r="R665" s="4"/>
      <c r="S665" s="4"/>
      <c r="T665" s="4"/>
      <c r="U665" s="4"/>
      <c r="V665" s="4"/>
      <c r="W665" s="4"/>
      <c r="X665" s="4"/>
      <c r="Y665" s="4"/>
      <c r="Z665" s="4"/>
    </row>
    <row r="666" ht="14.25" customHeight="1">
      <c r="K666" s="4"/>
      <c r="L666" s="4"/>
      <c r="M666" s="4"/>
      <c r="N666" s="4"/>
      <c r="O666" s="4"/>
      <c r="P666" s="4"/>
      <c r="Q666" s="4"/>
      <c r="R666" s="4"/>
      <c r="S666" s="4"/>
      <c r="T666" s="4"/>
      <c r="U666" s="4"/>
      <c r="V666" s="4"/>
      <c r="W666" s="4"/>
      <c r="X666" s="4"/>
      <c r="Y666" s="4"/>
      <c r="Z666" s="4"/>
    </row>
    <row r="667" ht="14.25" customHeight="1">
      <c r="A667" s="22"/>
      <c r="B667" s="24"/>
      <c r="C667" s="24"/>
      <c r="D667" s="24"/>
      <c r="E667" s="24"/>
      <c r="F667" s="24"/>
      <c r="G667" s="26"/>
      <c r="K667" s="4"/>
      <c r="L667" s="4"/>
      <c r="M667" s="4"/>
      <c r="N667" s="4"/>
      <c r="O667" s="4"/>
      <c r="P667" s="4"/>
      <c r="Q667" s="4"/>
      <c r="R667" s="4"/>
      <c r="S667" s="4"/>
      <c r="T667" s="4"/>
      <c r="U667" s="4"/>
      <c r="V667" s="4"/>
      <c r="W667" s="4"/>
      <c r="X667" s="4"/>
      <c r="Y667" s="4"/>
      <c r="Z667" s="4"/>
    </row>
    <row r="668" ht="14.25" customHeight="1">
      <c r="A668" s="30" t="s">
        <v>13</v>
      </c>
      <c r="B668" s="32" t="s">
        <v>16</v>
      </c>
      <c r="C668" s="23"/>
      <c r="D668" s="23"/>
      <c r="E668" s="23"/>
      <c r="F668" s="23"/>
      <c r="G668" s="23"/>
      <c r="H668" s="23"/>
      <c r="I668" s="23"/>
      <c r="J668" s="28"/>
      <c r="K668" s="4"/>
      <c r="L668" s="4"/>
      <c r="M668" s="4"/>
      <c r="N668" s="4"/>
      <c r="O668" s="4"/>
      <c r="P668" s="4"/>
      <c r="Q668" s="4"/>
      <c r="R668" s="4"/>
      <c r="S668" s="4"/>
      <c r="T668" s="4"/>
      <c r="U668" s="4"/>
      <c r="V668" s="4"/>
      <c r="W668" s="4"/>
      <c r="X668" s="4"/>
      <c r="Y668" s="4"/>
      <c r="Z668" s="4"/>
    </row>
    <row r="669" ht="14.25" customHeight="1">
      <c r="A669" s="37" t="s">
        <v>23</v>
      </c>
      <c r="B669" s="39" t="s">
        <v>39</v>
      </c>
      <c r="C669" s="23"/>
      <c r="D669" s="23"/>
      <c r="E669" s="23"/>
      <c r="F669" s="23"/>
      <c r="G669" s="23"/>
      <c r="H669" s="23"/>
      <c r="I669" s="23"/>
      <c r="J669" s="28"/>
      <c r="K669" s="4"/>
      <c r="L669" s="4"/>
      <c r="M669" s="4"/>
      <c r="N669" s="4"/>
      <c r="O669" s="4"/>
      <c r="P669" s="4"/>
      <c r="Q669" s="4"/>
      <c r="R669" s="4"/>
      <c r="S669" s="4"/>
      <c r="T669" s="4"/>
      <c r="U669" s="4"/>
      <c r="V669" s="4"/>
      <c r="W669" s="4"/>
      <c r="X669" s="4"/>
      <c r="Y669" s="4"/>
      <c r="Z669" s="4"/>
    </row>
    <row r="670" ht="14.25" customHeight="1">
      <c r="A670" s="37" t="s">
        <v>29</v>
      </c>
      <c r="B670" s="40" t="s">
        <v>30</v>
      </c>
      <c r="C670" s="23"/>
      <c r="D670" s="23"/>
      <c r="E670" s="23"/>
      <c r="F670" s="23"/>
      <c r="G670" s="23"/>
      <c r="H670" s="23"/>
      <c r="I670" s="23"/>
      <c r="J670" s="28"/>
      <c r="K670" s="4"/>
      <c r="L670" s="4"/>
      <c r="M670" s="4"/>
      <c r="N670" s="4"/>
      <c r="O670" s="4"/>
      <c r="P670" s="4"/>
      <c r="Q670" s="4"/>
      <c r="R670" s="4"/>
      <c r="S670" s="4"/>
      <c r="T670" s="4"/>
      <c r="U670" s="4"/>
      <c r="V670" s="4"/>
      <c r="W670" s="4"/>
      <c r="X670" s="4"/>
      <c r="Y670" s="4"/>
      <c r="Z670" s="4"/>
    </row>
    <row r="671" ht="14.25" customHeight="1">
      <c r="A671" s="42" t="s">
        <v>35</v>
      </c>
      <c r="B671" s="40" t="s">
        <v>36</v>
      </c>
      <c r="C671" s="23"/>
      <c r="D671" s="23"/>
      <c r="E671" s="23"/>
      <c r="F671" s="23"/>
      <c r="G671" s="23"/>
      <c r="H671" s="23"/>
      <c r="I671" s="23"/>
      <c r="J671" s="28"/>
      <c r="K671" s="4"/>
      <c r="L671" s="4"/>
      <c r="M671" s="4"/>
      <c r="N671" s="4"/>
      <c r="O671" s="4"/>
      <c r="P671" s="4"/>
      <c r="Q671" s="4"/>
      <c r="R671" s="4"/>
      <c r="S671" s="4"/>
      <c r="T671" s="4"/>
      <c r="U671" s="4"/>
      <c r="V671" s="4"/>
      <c r="W671" s="4"/>
      <c r="X671" s="4"/>
      <c r="Y671" s="4"/>
      <c r="Z671" s="4"/>
    </row>
    <row r="672" ht="14.25" customHeight="1">
      <c r="A672" s="37" t="s">
        <v>37</v>
      </c>
      <c r="B672" s="43" t="s">
        <v>48</v>
      </c>
      <c r="C672" s="23"/>
      <c r="D672" s="23"/>
      <c r="E672" s="23"/>
      <c r="F672" s="23"/>
      <c r="G672" s="23"/>
      <c r="H672" s="23"/>
      <c r="I672" s="23"/>
      <c r="J672" s="28"/>
      <c r="K672" s="4"/>
      <c r="L672" s="4"/>
      <c r="M672" s="4"/>
      <c r="N672" s="4"/>
      <c r="O672" s="4"/>
      <c r="P672" s="4"/>
      <c r="Q672" s="4"/>
      <c r="R672" s="4"/>
      <c r="S672" s="4"/>
      <c r="T672" s="4"/>
      <c r="U672" s="4"/>
      <c r="V672" s="4"/>
      <c r="W672" s="4"/>
      <c r="X672" s="4"/>
      <c r="Y672" s="4"/>
      <c r="Z672" s="4"/>
    </row>
    <row r="673" ht="14.25" customHeight="1">
      <c r="A673" s="29"/>
      <c r="B673" s="29"/>
      <c r="C673" s="29"/>
      <c r="D673" s="29"/>
      <c r="E673" s="29"/>
      <c r="F673" s="29"/>
      <c r="G673" s="29"/>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8">
    <mergeCell ref="A227:A241"/>
    <mergeCell ref="A249:A263"/>
    <mergeCell ref="A7:A21"/>
    <mergeCell ref="A29:A43"/>
    <mergeCell ref="A403:A417"/>
    <mergeCell ref="A359:A373"/>
    <mergeCell ref="A381:A395"/>
    <mergeCell ref="A513:A527"/>
    <mergeCell ref="A491:A505"/>
    <mergeCell ref="A447:A461"/>
    <mergeCell ref="A425:A439"/>
    <mergeCell ref="A161:A175"/>
    <mergeCell ref="A469:A483"/>
    <mergeCell ref="A117:A131"/>
    <mergeCell ref="A183:A197"/>
    <mergeCell ref="A205:A219"/>
    <mergeCell ref="A160:B160"/>
    <mergeCell ref="A182:B182"/>
    <mergeCell ref="A204:B204"/>
    <mergeCell ref="A226:B226"/>
    <mergeCell ref="A248:B248"/>
    <mergeCell ref="A139:A153"/>
    <mergeCell ref="A72:B72"/>
    <mergeCell ref="A73:A87"/>
    <mergeCell ref="A94:B94"/>
    <mergeCell ref="A95:A109"/>
    <mergeCell ref="A116:B116"/>
    <mergeCell ref="A138:B138"/>
    <mergeCell ref="A557:A571"/>
    <mergeCell ref="A579:A593"/>
    <mergeCell ref="A534:B534"/>
    <mergeCell ref="A556:B556"/>
    <mergeCell ref="A512:B512"/>
    <mergeCell ref="A578:B578"/>
    <mergeCell ref="A600:B600"/>
    <mergeCell ref="A601:A615"/>
    <mergeCell ref="A490:B490"/>
    <mergeCell ref="A535:A549"/>
    <mergeCell ref="A271:A285"/>
    <mergeCell ref="A293:A307"/>
    <mergeCell ref="A270:B270"/>
    <mergeCell ref="A292:B292"/>
    <mergeCell ref="B670:J670"/>
    <mergeCell ref="B671:J671"/>
    <mergeCell ref="B672:J672"/>
    <mergeCell ref="A623:A637"/>
    <mergeCell ref="A622:B622"/>
    <mergeCell ref="A645:A659"/>
    <mergeCell ref="A644:B644"/>
    <mergeCell ref="A667:G667"/>
    <mergeCell ref="B668:J668"/>
    <mergeCell ref="B669:J669"/>
    <mergeCell ref="A51:A65"/>
    <mergeCell ref="A1:D2"/>
    <mergeCell ref="A6:B6"/>
    <mergeCell ref="A27:C27"/>
    <mergeCell ref="A28:B28"/>
    <mergeCell ref="A50:B50"/>
    <mergeCell ref="A446:B446"/>
    <mergeCell ref="A468:B468"/>
    <mergeCell ref="A337:A351"/>
    <mergeCell ref="A315:A329"/>
    <mergeCell ref="A336:B336"/>
    <mergeCell ref="A314:B314"/>
    <mergeCell ref="A358:B358"/>
    <mergeCell ref="A380:B380"/>
    <mergeCell ref="A402:B402"/>
    <mergeCell ref="A424:B424"/>
  </mergeCells>
  <dataValidations>
    <dataValidation type="list" allowBlank="1" showErrorMessage="1" sqref="C7:C21 C29:C43 C51:C65 C73:C87 C95:C109 C115 C117:C131 C139:C153 C161:C175 C183:C197 C205:C219 C227:C241 C249:C263 C271:C285 C293:C307 C315:C329 C337:C351 C359:C373 C381:C395 C403:C417 C425:C439 C447:C461 C469:C483 C491:C505 C513:C527 C535:C549 C557:C571 C579:C593 C601:C615 C623:C637 C645:C659">
      <formula1>Cumple</formula1>
    </dataValidation>
  </dataValidations>
  <hyperlinks>
    <hyperlink r:id="rId1" ref="A7"/>
    <hyperlink r:id="rId2" ref="E17"/>
    <hyperlink r:id="rId3" ref="A29"/>
    <hyperlink r:id="rId4" ref="E33"/>
    <hyperlink r:id="rId5" ref="A51"/>
    <hyperlink r:id="rId6" ref="A73"/>
    <hyperlink r:id="rId7" ref="A95"/>
    <hyperlink r:id="rId8" ref="A117"/>
    <hyperlink r:id="rId9" ref="A139"/>
    <hyperlink r:id="rId10" ref="A161"/>
    <hyperlink r:id="rId11" ref="A183"/>
    <hyperlink r:id="rId12" ref="A205"/>
    <hyperlink r:id="rId13" ref="A227"/>
    <hyperlink r:id="rId14" ref="A249"/>
    <hyperlink r:id="rId15" ref="A271"/>
    <hyperlink r:id="rId16" ref="A293"/>
    <hyperlink r:id="rId17" ref="A315"/>
    <hyperlink r:id="rId18" ref="A337"/>
    <hyperlink r:id="rId19" ref="E342"/>
    <hyperlink r:id="rId20" ref="A359"/>
    <hyperlink r:id="rId21" ref="A381"/>
    <hyperlink r:id="rId22" ref="A403"/>
    <hyperlink r:id="rId23" ref="A425"/>
    <hyperlink r:id="rId24" ref="A447"/>
    <hyperlink r:id="rId25" ref="A469"/>
    <hyperlink r:id="rId26" ref="A491"/>
    <hyperlink r:id="rId27" ref="A513"/>
    <hyperlink r:id="rId28" ref="A535"/>
    <hyperlink r:id="rId29" ref="A557"/>
    <hyperlink r:id="rId30" ref="A579"/>
    <hyperlink r:id="rId31" ref="E584"/>
    <hyperlink r:id="rId32" ref="A601"/>
    <hyperlink r:id="rId33" ref="E609"/>
    <hyperlink r:id="rId34" ref="A623"/>
    <hyperlink r:id="rId35" ref="A645"/>
    <hyperlink r:id="rId36" ref="E649"/>
    <hyperlink r:id="rId37" ref="E650"/>
    <hyperlink r:id="rId38" ref="B669"/>
  </hyperlinks>
  <printOptions/>
  <pageMargins bottom="0.75" footer="0.0" header="0.0" left="0.7" right="0.7" top="0.75"/>
  <pageSetup paperSize="9" orientation="portrait"/>
  <drawing r:id="rId3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13.43"/>
    <col customWidth="1" min="3" max="3" width="32.86"/>
    <col customWidth="1" min="4" max="4" width="16.57"/>
    <col customWidth="1" min="5" max="5" width="32.14"/>
    <col customWidth="1" min="6" max="6" width="14.43"/>
    <col customWidth="1" min="7" max="7" width="22.0"/>
    <col customWidth="1" min="8" max="8" width="37.57"/>
    <col customWidth="1" min="9" max="9" width="41.29"/>
    <col customWidth="1" min="10" max="10" width="13.43"/>
    <col customWidth="1" min="11" max="26" width="8.71"/>
  </cols>
  <sheetData>
    <row r="1" ht="28.5" customHeight="1">
      <c r="A1" s="2" t="s">
        <v>0</v>
      </c>
      <c r="H1" s="45" t="s">
        <v>183</v>
      </c>
    </row>
    <row r="2" ht="15.0" customHeight="1"/>
    <row r="3" ht="14.25" customHeight="1">
      <c r="A3" s="5" t="s">
        <v>184</v>
      </c>
    </row>
    <row r="4" ht="14.25" customHeight="1"/>
    <row r="5" ht="280.5" customHeight="1">
      <c r="A5" t="s">
        <v>185</v>
      </c>
      <c r="G5" s="75"/>
    </row>
    <row r="6" ht="14.25" customHeight="1"/>
    <row r="7" ht="14.25" customHeight="1">
      <c r="A7" s="76" t="s">
        <v>186</v>
      </c>
      <c r="B7" s="78"/>
      <c r="C7" s="78"/>
      <c r="D7" s="78"/>
      <c r="E7" s="78"/>
      <c r="F7" s="78"/>
      <c r="G7" s="1"/>
      <c r="H7" s="1"/>
    </row>
    <row r="8" ht="16.5" customHeight="1">
      <c r="A8" s="79"/>
      <c r="B8" s="78"/>
      <c r="C8" s="78"/>
      <c r="D8" s="78"/>
      <c r="E8" s="78"/>
      <c r="F8" s="78"/>
      <c r="G8" s="1"/>
      <c r="H8" s="1"/>
    </row>
    <row r="9" ht="14.25" customHeight="1">
      <c r="A9" s="76" t="s">
        <v>191</v>
      </c>
      <c r="B9" s="80">
        <v>30.0</v>
      </c>
      <c r="C9" s="78"/>
      <c r="D9" s="78"/>
      <c r="E9" s="81" t="s">
        <v>192</v>
      </c>
      <c r="F9" s="78"/>
      <c r="G9" s="1"/>
      <c r="H9" s="1"/>
    </row>
    <row r="10" ht="14.25" customHeight="1">
      <c r="A10" s="82" t="s">
        <v>194</v>
      </c>
      <c r="B10" s="83">
        <f>COUNTIF('3. Evaluación Nivel A'!D22:D660,Hoja4!A5)</f>
        <v>25</v>
      </c>
      <c r="C10" s="84" t="s">
        <v>196</v>
      </c>
      <c r="D10" s="85">
        <f>B10*100/B9</f>
        <v>83.33333333</v>
      </c>
      <c r="E10" s="85">
        <f>IF(ISERROR((B10*100)/(B9-B12)),0,(B10*100)/(B9-B12))</f>
        <v>83.33333333</v>
      </c>
      <c r="F10" s="78"/>
      <c r="G10" s="1"/>
      <c r="H10" s="1"/>
    </row>
    <row r="11" ht="14.25" customHeight="1">
      <c r="A11" s="82" t="s">
        <v>197</v>
      </c>
      <c r="B11" s="83">
        <f>COUNTIF('3. Evaluación Nivel A'!D22:D660,Hoja4!A6)</f>
        <v>5</v>
      </c>
      <c r="C11" s="84" t="s">
        <v>198</v>
      </c>
      <c r="D11" s="85">
        <f>B11*100/B9</f>
        <v>16.66666667</v>
      </c>
      <c r="E11" s="85">
        <f>IF(ISERROR((B11*100)/(B9-B12)),0,(B11*100)/(B9-B12))</f>
        <v>16.66666667</v>
      </c>
      <c r="F11" s="78"/>
      <c r="G11" s="1"/>
      <c r="H11" s="1"/>
    </row>
    <row r="12" ht="14.25" customHeight="1">
      <c r="A12" s="82" t="s">
        <v>199</v>
      </c>
      <c r="B12" s="83">
        <f>COUNTIF('3. Evaluación Nivel A'!D22:D660,Hoja4!A7)</f>
        <v>0</v>
      </c>
      <c r="C12" s="84" t="s">
        <v>201</v>
      </c>
      <c r="D12" s="85">
        <f>B12*100/B9</f>
        <v>0</v>
      </c>
      <c r="E12" s="83"/>
      <c r="F12" s="78"/>
      <c r="G12" s="1"/>
      <c r="H12" s="1"/>
    </row>
    <row r="13" ht="14.25" customHeight="1">
      <c r="A13" s="78"/>
      <c r="B13" s="78"/>
      <c r="C13" s="78"/>
      <c r="D13" s="86">
        <f t="shared" ref="D13:E13" si="1">SUM(D10:D12)</f>
        <v>100</v>
      </c>
      <c r="E13" s="86">
        <f t="shared" si="1"/>
        <v>100</v>
      </c>
      <c r="F13" s="78"/>
      <c r="G13" s="1"/>
      <c r="H13" s="1"/>
    </row>
    <row r="14" ht="14.25" customHeight="1">
      <c r="A14" s="76"/>
      <c r="B14" s="78"/>
      <c r="C14" s="78"/>
      <c r="D14" s="78"/>
      <c r="E14" s="78"/>
      <c r="F14" s="78"/>
      <c r="G14" s="1"/>
      <c r="H14" s="1"/>
    </row>
    <row r="15" ht="14.25" customHeight="1"/>
    <row r="16" ht="14.25" customHeight="1">
      <c r="A16" s="46" t="s">
        <v>202</v>
      </c>
      <c r="B16" s="47"/>
      <c r="C16" s="47"/>
      <c r="D16" s="47"/>
      <c r="E16" s="47"/>
      <c r="F16" s="47"/>
      <c r="G16" s="47"/>
      <c r="H16" s="47"/>
      <c r="I16" s="47"/>
    </row>
    <row r="17" ht="14.25" customHeight="1">
      <c r="A17" s="47"/>
      <c r="B17" s="27" t="s">
        <v>203</v>
      </c>
      <c r="C17" s="87" t="s">
        <v>204</v>
      </c>
      <c r="D17" s="27" t="s">
        <v>206</v>
      </c>
      <c r="E17" s="88" t="s">
        <v>207</v>
      </c>
      <c r="F17" s="27" t="s">
        <v>209</v>
      </c>
      <c r="G17" s="88" t="s">
        <v>210</v>
      </c>
      <c r="H17" s="89" t="s">
        <v>211</v>
      </c>
      <c r="I17" s="90" t="s">
        <v>213</v>
      </c>
    </row>
    <row r="18" ht="14.25" customHeight="1">
      <c r="A18" s="51" t="str">
        <f>'2.Páginas de la muestra'!C8</f>
        <v>Sinpromi</v>
      </c>
      <c r="B18" s="27">
        <f>IF('2.Páginas de la muestra'!B5&gt;0,COUNTIF('3.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A'!C491,Hoja4!A5)+COUNTIF('3. Evaluación Nivel A'!C513,Hoja4!A5)+COUNTIF('3. Evaluación Nivel A'!C535,Hoja4!A5)+COUNTIF('3. Evaluación Nivel A'!C557,Hoja4!A5)+COUNTIF('3. Evaluación Nivel A'!C579,Hoja4!A5)+COUNTIF('3. Evaluación Nivel A'!C601,Hoja4!A5)+COUNTIF('3. Evaluación Nivel A'!C623,Hoja4!A5)+COUNTIF('3. Evaluación Nivel A'!C645,Hoja4!A5),"")</f>
        <v>20</v>
      </c>
      <c r="C18" s="91">
        <f>IF('2.Páginas de la muestra'!B5&gt;0,B18*100/B9,"")</f>
        <v>66.66666667</v>
      </c>
      <c r="D18" s="27">
        <f>IF('2.Páginas de la muestra'!B5&gt;0,COUNTIF('3.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A'!C491,Hoja4!A6)+COUNTIF('3. Evaluación Nivel A'!C513,Hoja4!A6)+COUNTIF('3. Evaluación Nivel A'!C535,Hoja4!A6)+COUNTIF('3. Evaluación Nivel A'!C557,Hoja4!A6)+COUNTIF('3. Evaluación Nivel A'!C579,Hoja4!A6)+COUNTIF('3. Evaluación Nivel A'!C601,Hoja4!A6)+COUNTIF('3. Evaluación Nivel A'!C623,Hoja4!A6)+COUNTIF('3. Evaluación Nivel A'!C645,Hoja4!A6),"")</f>
        <v>4</v>
      </c>
      <c r="E18" s="91">
        <f>IF('2.Páginas de la muestra'!B5&gt;0,D18*100/B9,"")</f>
        <v>13.33333333</v>
      </c>
      <c r="F18" s="27">
        <f>IF('2.Páginas de la muestra'!B5&gt;0,COUNTIF('3.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A'!C491,Hoja4!A7)+COUNTIF('3. Evaluación Nivel A'!C513,Hoja4!A7)+COUNTIF('3. Evaluación Nivel A'!C535,Hoja4!A7)+COUNTIF('3. Evaluación Nivel A'!C557,Hoja4!A7)+COUNTIF('3. Evaluación Nivel A'!C579,Hoja4!A7)+COUNTIF('3. Evaluación Nivel A'!C601,Hoja4!A7)+COUNTIF('3. Evaluación Nivel A'!C623,Hoja4!A7)+COUNTIF('3. Evaluación Nivel A'!C645,Hoja4!A7),"")</f>
        <v>6</v>
      </c>
      <c r="G18" s="91">
        <f>IF('2.Páginas de la muestra'!B5&gt;0,F18*100/B9,"")</f>
        <v>20</v>
      </c>
      <c r="H18" s="92">
        <f>IF('2.Páginas de la muestra'!B5&gt;0,IF(ISERROR((B18*100)/(B9-F18)),0,(B18*100)/(B9-F18)),"")</f>
        <v>83.33333333</v>
      </c>
      <c r="I18" s="92">
        <f>IF('2.Páginas de la muestra'!B5&gt;0,IF(ISERROR((D18*100)/(B9-F18)),0,(D18*100)/(B9-F18)),"")</f>
        <v>16.66666667</v>
      </c>
    </row>
    <row r="19" ht="14.25" customHeight="1">
      <c r="A19" s="51" t="str">
        <f>'2.Páginas de la muestra'!C9</f>
        <v>Once</v>
      </c>
      <c r="B19" s="27">
        <f>IF('2.Páginas de la muestra'!B5&gt;1,COUNTIF('3.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A'!C492,Hoja4!A5)+COUNTIF('3. Evaluación Nivel A'!C514,Hoja4!A5)+COUNTIF('3. Evaluación Nivel A'!C536,Hoja4!A5)+COUNTIF('3. Evaluación Nivel A'!C558,Hoja4!A5)+COUNTIF('3. Evaluación Nivel A'!C580,Hoja4!A5)+COUNTIF('3. Evaluación Nivel A'!C602,Hoja4!A5)+COUNTIF('3. Evaluación Nivel A'!C624,Hoja4!A5)+COUNTIF('3. Evaluación Nivel A'!C646,Hoja4!A5),"")</f>
        <v>19</v>
      </c>
      <c r="C19" s="91">
        <f>IF('2.Páginas de la muestra'!B5&gt;1,B19*100/B9,"")</f>
        <v>63.33333333</v>
      </c>
      <c r="D19" s="27">
        <f>IF('2.Páginas de la muestra'!B5&gt;1,COUNTIF('3.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A'!C492,Hoja4!A6)+COUNTIF('3. Evaluación Nivel A'!C514,Hoja4!A6)+COUNTIF('3. Evaluación Nivel A'!C536,Hoja4!A6)+COUNTIF('3. Evaluación Nivel A'!C558,Hoja4!A6)+COUNTIF('3. Evaluación Nivel A'!C580,Hoja4!A6)+COUNTIF('3. Evaluación Nivel A'!C602,Hoja4!A6)+COUNTIF('3. Evaluación Nivel A'!C624,Hoja4!A6)+COUNTIF('3. Evaluación Nivel A'!C646,Hoja4!A6),"")</f>
        <v>2</v>
      </c>
      <c r="E19" s="91">
        <f>IF('2.Páginas de la muestra'!B5&gt;1,D19*100/B9,"")</f>
        <v>6.666666667</v>
      </c>
      <c r="F19" s="27">
        <f>IF('2.Páginas de la muestra'!B5&gt;1,COUNTIF('3.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A'!C492,Hoja4!A7)+COUNTIF('3. Evaluación Nivel A'!C514,Hoja4!A7)+COUNTIF('3. Evaluación Nivel A'!C536,Hoja4!A7)+COUNTIF('3. Evaluación Nivel A'!C558,Hoja4!A7)+COUNTIF('3. Evaluación Nivel A'!C580,Hoja4!A7)+COUNTIF('3. Evaluación Nivel A'!C602,Hoja4!A7)+COUNTIF('3. Evaluación Nivel A'!C624,Hoja4!A7)+COUNTIF('3. Evaluación Nivel A'!C646,Hoja4!A7),"")</f>
        <v>9</v>
      </c>
      <c r="G19" s="91">
        <f>IF('2.Páginas de la muestra'!B5&gt;1,F19*100/B9,"")</f>
        <v>30</v>
      </c>
      <c r="H19" s="92">
        <f>IF('2.Páginas de la muestra'!B5&gt;1,IF(ISERROR((B19*100)/(B9-F19)),0,(B19*100)/(B9-F19)),"")</f>
        <v>90.47619048</v>
      </c>
      <c r="I19" s="92">
        <f>IF('2.Páginas de la muestra'!B5&gt;1,IF(ISERROR((D19*100)/(B9-F19)),0,(D19*100)/(B9-F19)),"")</f>
        <v>9.523809524</v>
      </c>
    </row>
    <row r="20" ht="14.25" customHeight="1">
      <c r="A20" s="51" t="str">
        <f>'2.Páginas de la muestra'!C10</f>
        <v>ESIT ULL</v>
      </c>
      <c r="B20" s="27">
        <f>IF('2.Páginas de la muestra'!B5&gt;2,COUNTIF('3.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A'!C493,Hoja4!A5)+COUNTIF('3. Evaluación Nivel A'!C515,Hoja4!A5)+COUNTIF('3. Evaluación Nivel A'!C537,Hoja4!A5)+COUNTIF('3. Evaluación Nivel A'!C559,Hoja4!A5)+COUNTIF('3. Evaluación Nivel A'!C581,Hoja4!A5)+COUNTIF('3. Evaluación Nivel A'!C603,Hoja4!A5)+COUNTIF('3. Evaluación Nivel A'!C625,Hoja4!A5)+COUNTIF('3. Evaluación Nivel A'!C647,Hoja4!A5),"")</f>
        <v>16</v>
      </c>
      <c r="C20" s="91">
        <f>IF('2.Páginas de la muestra'!B5&gt;2,B20*100/B9,"")</f>
        <v>53.33333333</v>
      </c>
      <c r="D20" s="27">
        <f>IF('2.Páginas de la muestra'!B5&gt;2,COUNTIF('3.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A'!C493,Hoja4!A6)+COUNTIF('3. Evaluación Nivel A'!C515,Hoja4!A6)+COUNTIF('3. Evaluación Nivel A'!C537,Hoja4!A6)+COUNTIF('3. Evaluación Nivel A'!C559,Hoja4!A6)+COUNTIF('3. Evaluación Nivel A'!C581,Hoja4!A6)+COUNTIF('3. Evaluación Nivel A'!C603,Hoja4!A6)+COUNTIF('3. Evaluación Nivel A'!C625,Hoja4!A6)+COUNTIF('3. Evaluación Nivel A'!C647,Hoja4!A6),"")</f>
        <v>3</v>
      </c>
      <c r="E20" s="91">
        <f>IF('2.Páginas de la muestra'!B5&gt;2,D20*100/B9,"")</f>
        <v>10</v>
      </c>
      <c r="F20" s="27">
        <f>IF('2.Páginas de la muestra'!B5&gt;2,COUNTIF('3.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A'!C493,Hoja4!A7)+COUNTIF('3. Evaluación Nivel A'!C515,Hoja4!A7)+COUNTIF('3. Evaluación Nivel A'!C537,Hoja4!A7)+COUNTIF('3. Evaluación Nivel A'!C559,Hoja4!A7)+COUNTIF('3. Evaluación Nivel A'!C581,Hoja4!A7)+COUNTIF('3. Evaluación Nivel A'!C603,Hoja4!A7)+COUNTIF('3. Evaluación Nivel A'!C625,Hoja4!A7)+COUNTIF('3. Evaluación Nivel A'!C647,Hoja4!A7),"")</f>
        <v>11</v>
      </c>
      <c r="G20" s="91">
        <f>IF('2.Páginas de la muestra'!B5&gt;2,F20*100/B9,"")</f>
        <v>36.66666667</v>
      </c>
      <c r="H20" s="92">
        <f>IF('2.Páginas de la muestra'!B5&gt;2,IF(ISERROR((B20*100)/(B9-F20)),0,(B20*100)/(B9-F20)),"")</f>
        <v>84.21052632</v>
      </c>
      <c r="I20" s="92">
        <f>IF('2.Páginas de la muestra'!B5&gt;2,IF(ISERROR((D20*100)/(B9-F20)),0,(D20*100)/(B9-F20)),"")</f>
        <v>15.78947368</v>
      </c>
    </row>
    <row r="21" ht="14.25" customHeight="1">
      <c r="A21" s="51" t="str">
        <f>'2.Páginas de la muestra'!C11</f>
        <v>Alias4</v>
      </c>
      <c r="B21" s="27">
        <f>IF('2.Páginas de la muestra'!B5&gt;3,COUNTIF('3.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A'!C494,Hoja4!A5)+COUNTIF('3. Evaluación Nivel A'!C516,Hoja4!A5)+COUNTIF('3. Evaluación Nivel A'!C538,Hoja4!A5)+COUNTIF('3. Evaluación Nivel A'!C560,Hoja4!A5)+COUNTIF('3. Evaluación Nivel A'!C582,Hoja4!A5)+COUNTIF('3. Evaluación Nivel A'!C604,Hoja4!A5)+COUNTIF('3. Evaluación Nivel A'!C626,Hoja4!A5)+COUNTIF('3. Evaluación Nivel A'!C648,Hoja4!A5),"")</f>
        <v>0</v>
      </c>
      <c r="C21" s="91">
        <f>IF('2.Páginas de la muestra'!B5&gt;3,B21*100/B9,"")</f>
        <v>0</v>
      </c>
      <c r="D21" s="27">
        <f>IF('2.Páginas de la muestra'!B5&gt;3,COUNTIF('3.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A'!C494,Hoja4!A6)+COUNTIF('3. Evaluación Nivel A'!C516,Hoja4!A6)+COUNTIF('3. Evaluación Nivel A'!C538,Hoja4!A6)+COUNTIF('3. Evaluación Nivel A'!C560,Hoja4!A6)+COUNTIF('3. Evaluación Nivel A'!C582,Hoja4!A6)+COUNTIF('3. Evaluación Nivel A'!C604,Hoja4!A6)+COUNTIF('3. Evaluación Nivel A'!C626,Hoja4!A6)+COUNTIF('3. Evaluación Nivel A'!C648,Hoja4!A6),"")</f>
        <v>0</v>
      </c>
      <c r="E21" s="91">
        <f>IF('2.Páginas de la muestra'!B5&gt;3,D21*100/B9,"")</f>
        <v>0</v>
      </c>
      <c r="F21" s="27">
        <f>IF('2.Páginas de la muestra'!B5&gt;3,COUNTIF('3.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A'!C494,Hoja4!A7)+COUNTIF('3. Evaluación Nivel A'!C516,Hoja4!A7)+COUNTIF('3. Evaluación Nivel A'!C538,Hoja4!A7)+COUNTIF('3. Evaluación Nivel A'!C560,Hoja4!A7)+COUNTIF('3. Evaluación Nivel A'!C582,Hoja4!A7)+COUNTIF('3. Evaluación Nivel A'!C604,Hoja4!A7)+COUNTIF('3. Evaluación Nivel A'!C626,Hoja4!A7)+COUNTIF('3. Evaluación Nivel A'!C648,Hoja4!A7),"")</f>
        <v>0</v>
      </c>
      <c r="G21" s="91">
        <f>IF('2.Páginas de la muestra'!B5&gt;3,F21*100/B9,"")</f>
        <v>0</v>
      </c>
      <c r="H21" s="92">
        <f>IF('2.Páginas de la muestra'!B5&gt;3,IF(ISERROR((B21*100)/(B9-F21)),0,(B21*100)/(B9-F21)),"")</f>
        <v>0</v>
      </c>
      <c r="I21" s="92">
        <f>IF('2.Páginas de la muestra'!B5&gt;3,IF(ISERROR((D21*100)/(B9-F21)),0,(D21*100)/(B9-F21)),"")</f>
        <v>0</v>
      </c>
    </row>
    <row r="22" ht="14.25" customHeight="1">
      <c r="A22" s="51" t="str">
        <f>'2.Páginas de la muestra'!C12</f>
        <v>Alias5</v>
      </c>
      <c r="B22" s="27">
        <f>IF('2.Páginas de la muestra'!B5&gt;4,COUNTIF('3.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A'!C495,Hoja4!A5)+COUNTIF('3. Evaluación Nivel A'!C517,Hoja4!A5)+COUNTIF('3. Evaluación Nivel A'!C539,Hoja4!A5)+COUNTIF('3. Evaluación Nivel A'!C561,Hoja4!A5)+COUNTIF('3. Evaluación Nivel A'!C583,Hoja4!A5)+COUNTIF('3. Evaluación Nivel A'!C605,Hoja4!A5)+COUNTIF('3. Evaluación Nivel A'!C627,Hoja4!A5)+COUNTIF('3. Evaluación Nivel A'!C649,Hoja4!A5),"")</f>
        <v>0</v>
      </c>
      <c r="C22" s="91">
        <f>IF('2.Páginas de la muestra'!B5&gt;4,B22*100/B9,"")</f>
        <v>0</v>
      </c>
      <c r="D22" s="27">
        <f>IF('2.Páginas de la muestra'!B5&gt;4,COUNTIF('3.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A'!C495,Hoja4!A6)+COUNTIF('3. Evaluación Nivel A'!C517,Hoja4!A6)+COUNTIF('3. Evaluación Nivel A'!C539,Hoja4!A6)+COUNTIF('3. Evaluación Nivel A'!C561,Hoja4!A6)+COUNTIF('3. Evaluación Nivel A'!C583,Hoja4!A6)+COUNTIF('3. Evaluación Nivel A'!C605,Hoja4!A6)+COUNTIF('3. Evaluación Nivel A'!C627,Hoja4!A6)+COUNTIF('3. Evaluación Nivel A'!C649,Hoja4!A6),"")</f>
        <v>0</v>
      </c>
      <c r="E22" s="91">
        <f>IF('2.Páginas de la muestra'!B5&gt;4,D22*100/B9,"")</f>
        <v>0</v>
      </c>
      <c r="F22" s="27">
        <f>IF('2.Páginas de la muestra'!B5&gt;4,COUNTIF('3.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A'!C495,Hoja4!A7)+COUNTIF('3. Evaluación Nivel A'!C517,Hoja4!A7)+COUNTIF('3. Evaluación Nivel A'!C539,Hoja4!A7)+COUNTIF('3. Evaluación Nivel A'!C561,Hoja4!A7)+COUNTIF('3. Evaluación Nivel A'!C583,Hoja4!A7)+COUNTIF('3. Evaluación Nivel A'!C605,Hoja4!A7)+COUNTIF('3. Evaluación Nivel A'!C627,Hoja4!A7)+COUNTIF('3. Evaluación Nivel A'!C649,Hoja4!A7),"")</f>
        <v>0</v>
      </c>
      <c r="G22" s="91">
        <f>IF('2.Páginas de la muestra'!B5&gt;4,F22*100/B9,"")</f>
        <v>0</v>
      </c>
      <c r="H22" s="92">
        <f>IF('2.Páginas de la muestra'!B5&gt;4,IF(ISERROR((B22*100)/(B9-F22)),0,(B22*100)/(B9-F22)),"")</f>
        <v>0</v>
      </c>
      <c r="I22" s="92">
        <f>IF('2.Páginas de la muestra'!B5&gt;4,IF(ISERROR((D22*100)/(B9-F22)),0,(D22*100)/(B9-F22)),"")</f>
        <v>0</v>
      </c>
    </row>
    <row r="23" ht="14.25" customHeight="1">
      <c r="A23" s="51" t="str">
        <f>'2.Páginas de la muestra'!C13</f>
        <v>Alias6</v>
      </c>
      <c r="B23" s="27">
        <f>IF('2.Páginas de la muestra'!B5&gt;5,COUNTIF('3.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A'!C496,Hoja4!A5)+COUNTIF('3. Evaluación Nivel A'!C518,Hoja4!A5)+COUNTIF('3. Evaluación Nivel A'!C540,Hoja4!A5)+COUNTIF('3. Evaluación Nivel A'!C562,Hoja4!A5)+COUNTIF('3. Evaluación Nivel A'!C584,Hoja4!A5)+COUNTIF('3. Evaluación Nivel A'!C606,Hoja4!A5)+COUNTIF('3. Evaluación Nivel A'!C628,Hoja4!A5)+COUNTIF('3. Evaluación Nivel A'!C650,Hoja4!A5),"")</f>
        <v>0</v>
      </c>
      <c r="C23" s="91">
        <f>IF('2.Páginas de la muestra'!B5&gt;5,B23*100/B9,"")</f>
        <v>0</v>
      </c>
      <c r="D23" s="27">
        <f>IF('2.Páginas de la muestra'!B5&gt;5,COUNTIF('3.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A'!C496,Hoja4!A6)+COUNTIF('3. Evaluación Nivel A'!C518,Hoja4!A6)+COUNTIF('3. Evaluación Nivel A'!C540,Hoja4!A6)+COUNTIF('3. Evaluación Nivel A'!C562,Hoja4!A6)+COUNTIF('3. Evaluación Nivel A'!C584,Hoja4!A6)+COUNTIF('3. Evaluación Nivel A'!C606,Hoja4!A6)+COUNTIF('3. Evaluación Nivel A'!C628,Hoja4!A6)+COUNTIF('3. Evaluación Nivel A'!C650,Hoja4!A6),"")</f>
        <v>0</v>
      </c>
      <c r="E23" s="91">
        <f>IF('2.Páginas de la muestra'!B5&gt;5,D23*100/B9,"")</f>
        <v>0</v>
      </c>
      <c r="F23" s="27">
        <f>IF('2.Páginas de la muestra'!B5&gt;5,COUNTIF('3.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A'!C496,Hoja4!A7)+COUNTIF('3. Evaluación Nivel A'!C518,Hoja4!A7)+COUNTIF('3. Evaluación Nivel A'!C540,Hoja4!A7)+COUNTIF('3. Evaluación Nivel A'!C562,Hoja4!A7)+COUNTIF('3. Evaluación Nivel A'!C584,Hoja4!A7)+COUNTIF('3. Evaluación Nivel A'!C606,Hoja4!A7)+COUNTIF('3. Evaluación Nivel A'!C628,Hoja4!A7)+COUNTIF('3. Evaluación Nivel A'!C650,Hoja4!A7),"")</f>
        <v>0</v>
      </c>
      <c r="G23" s="91">
        <f>IF('2.Páginas de la muestra'!B5&gt;5,F23*100/B9,"")</f>
        <v>0</v>
      </c>
      <c r="H23" s="92">
        <f>IF('2.Páginas de la muestra'!B5&gt;5,IF(ISERROR((B23*100)/(B9-F23)),0,(B23*100)/(B9-F23)),"")</f>
        <v>0</v>
      </c>
      <c r="I23" s="92">
        <f>IF('2.Páginas de la muestra'!B5&gt;5,IF(ISERROR((D23*100)/(B9-F23)),0,(D23*100)/(B9-F23)),"")</f>
        <v>0</v>
      </c>
    </row>
    <row r="24" ht="14.25" customHeight="1">
      <c r="A24" s="51" t="str">
        <f>'2.Páginas de la muestra'!C14</f>
        <v>Alias7</v>
      </c>
      <c r="B24" s="27">
        <f>IF('2.Páginas de la muestra'!B5&gt;6,COUNTIF('3.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A'!C497,Hoja4!A5)+COUNTIF('3. Evaluación Nivel A'!C519,Hoja4!A5)+COUNTIF('3. Evaluación Nivel A'!C541,Hoja4!A5)+COUNTIF('3. Evaluación Nivel A'!C563,Hoja4!A5)+COUNTIF('3. Evaluación Nivel A'!C585,Hoja4!A5)+COUNTIF('3. Evaluación Nivel A'!C607,Hoja4!A5)+COUNTIF('3. Evaluación Nivel A'!C629,Hoja4!A5)+COUNTIF('3. Evaluación Nivel A'!C651,Hoja4!A5),"")</f>
        <v>0</v>
      </c>
      <c r="C24" s="91">
        <f>IF('2.Páginas de la muestra'!B5&gt;6,B24*100/B9,"")</f>
        <v>0</v>
      </c>
      <c r="D24" s="27">
        <f>IF('2.Páginas de la muestra'!B5&gt;6,COUNTIF('3.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A'!C497,Hoja4!A6)+COUNTIF('3. Evaluación Nivel A'!C519,Hoja4!A6)+COUNTIF('3. Evaluación Nivel A'!C541,Hoja4!A6)+COUNTIF('3. Evaluación Nivel A'!C563,Hoja4!A6)+COUNTIF('3. Evaluación Nivel A'!C585,Hoja4!A6)+COUNTIF('3. Evaluación Nivel A'!C607,Hoja4!A6)+COUNTIF('3. Evaluación Nivel A'!C629,Hoja4!A6)+COUNTIF('3. Evaluación Nivel A'!C651,Hoja4!A6),"")</f>
        <v>0</v>
      </c>
      <c r="E24" s="91">
        <f>IF('2.Páginas de la muestra'!B5&gt;6,D24*100/B9,"")</f>
        <v>0</v>
      </c>
      <c r="F24" s="27">
        <f>IF('2.Páginas de la muestra'!B5&gt;6,COUNTIF('3.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A'!C497,Hoja4!A7)+COUNTIF('3. Evaluación Nivel A'!C519,Hoja4!A7)+COUNTIF('3. Evaluación Nivel A'!C541,Hoja4!A7)+COUNTIF('3. Evaluación Nivel A'!C563,Hoja4!A7)+COUNTIF('3. Evaluación Nivel A'!C585,Hoja4!A7)+COUNTIF('3. Evaluación Nivel A'!C607,Hoja4!A7)+COUNTIF('3. Evaluación Nivel A'!C629,Hoja4!A7)+COUNTIF('3. Evaluación Nivel A'!C651,Hoja4!A7),"")</f>
        <v>0</v>
      </c>
      <c r="G24" s="91">
        <f>IF('2.Páginas de la muestra'!B5&gt;6,IF('2.Páginas de la muestra'!B5&gt;6,F24*100/B9,""),"")</f>
        <v>0</v>
      </c>
      <c r="H24" s="92">
        <f>IF('2.Páginas de la muestra'!B5&gt;6,IF('2.Páginas de la muestra'!B5&gt;6,IF(ISERROR((B24*100)/(B9-F24)),0,(B24*100)/(B9-F24)),""),"")</f>
        <v>0</v>
      </c>
      <c r="I24" s="92">
        <f>IF('2.Páginas de la muestra'!B5&gt;6,IF(ISERROR((D24*100)/(B9-F24)),0,(D24*100)/(B9-F24)),"")</f>
        <v>0</v>
      </c>
    </row>
    <row r="25" ht="14.25" customHeight="1">
      <c r="A25" s="51" t="str">
        <f>'2.Páginas de la muestra'!C15</f>
        <v>Alias8</v>
      </c>
      <c r="B25" s="27">
        <f>IF('2.Páginas de la muestra'!B5&gt;7,COUNTIF('3.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A'!C498,Hoja4!A5)+COUNTIF('3. Evaluación Nivel A'!C520,Hoja4!A5)+COUNTIF('3. Evaluación Nivel A'!C542,Hoja4!A5)+COUNTIF('3. Evaluación Nivel A'!C564,Hoja4!A5)+COUNTIF('3. Evaluación Nivel A'!C586,Hoja4!A5)+COUNTIF('3. Evaluación Nivel A'!C608,Hoja4!A5)+COUNTIF('3. Evaluación Nivel A'!C630,Hoja4!A5)+COUNTIF('3. Evaluación Nivel A'!C652,Hoja4!A5),"")</f>
        <v>0</v>
      </c>
      <c r="C25" s="91">
        <f>IF('2.Páginas de la muestra'!B5&gt;7,B25*100/B9,"")</f>
        <v>0</v>
      </c>
      <c r="D25" s="27">
        <f>IF('2.Páginas de la muestra'!B5&gt;7,COUNTIF('3.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A'!C498,Hoja4!A6)+COUNTIF('3. Evaluación Nivel A'!C520,Hoja4!A6)+COUNTIF('3. Evaluación Nivel A'!C542,Hoja4!A6)+COUNTIF('3. Evaluación Nivel A'!C564,Hoja4!A6)+COUNTIF('3. Evaluación Nivel A'!C586,Hoja4!A6)+COUNTIF('3. Evaluación Nivel A'!C608,Hoja4!A6)+COUNTIF('3. Evaluación Nivel A'!C630,Hoja4!A6)+COUNTIF('3. Evaluación Nivel A'!C652,Hoja4!A6),"")</f>
        <v>0</v>
      </c>
      <c r="E25" s="91">
        <f>IF('2.Páginas de la muestra'!B5&gt;7,D25*100/B9,"")</f>
        <v>0</v>
      </c>
      <c r="F25" s="27">
        <f>IF('2.Páginas de la muestra'!B5&gt;7,COUNTIF('3.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A'!C498,Hoja4!A7)+COUNTIF('3. Evaluación Nivel A'!C520,Hoja4!A7)+COUNTIF('3. Evaluación Nivel A'!C542,Hoja4!A7)+COUNTIF('3. Evaluación Nivel A'!C564,Hoja4!A7)+COUNTIF('3. Evaluación Nivel A'!C586,Hoja4!A7)+COUNTIF('3. Evaluación Nivel A'!C608,Hoja4!A7)+COUNTIF('3. Evaluación Nivel A'!C630,Hoja4!A7)+COUNTIF('3. Evaluación Nivel A'!C652,Hoja4!A7),"")</f>
        <v>0</v>
      </c>
      <c r="G25" s="91">
        <f>IF('2.Páginas de la muestra'!B5&gt;7,F25*100/B9,"")</f>
        <v>0</v>
      </c>
      <c r="H25" s="92">
        <f>IF('2.Páginas de la muestra'!B5&gt;7,IF(ISERROR((B25*100)/(B9-F25)),0,(B25*100)/(B9-F25)),"")</f>
        <v>0</v>
      </c>
      <c r="I25" s="92">
        <f>IF('2.Páginas de la muestra'!B5&gt;7,IF(ISERROR((D25*100)/(B9-F25)),0,(D25*100)/(B9-F25)),"")</f>
        <v>0</v>
      </c>
    </row>
    <row r="26" ht="14.25" customHeight="1">
      <c r="A26" s="51" t="str">
        <f>'2.Páginas de la muestra'!C16</f>
        <v>Alias9</v>
      </c>
      <c r="B26" s="27">
        <f>IF('2.Páginas de la muestra'!B5&gt;8,COUNTIF('3.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A'!C499,Hoja4!A5)+COUNTIF('3. Evaluación Nivel A'!C521,Hoja4!A5)+COUNTIF('3. Evaluación Nivel A'!C543,Hoja4!A5)+COUNTIF('3. Evaluación Nivel A'!C565,Hoja4!A5)+COUNTIF('3. Evaluación Nivel A'!C587,Hoja4!A5)+COUNTIF('3. Evaluación Nivel A'!C609,Hoja4!A5)+COUNTIF('3. Evaluación Nivel A'!C631,Hoja4!A5)+COUNTIF('3. Evaluación Nivel A'!C653,Hoja4!A5),"")</f>
        <v>0</v>
      </c>
      <c r="C26" s="91">
        <f>IF('2.Páginas de la muestra'!B5&gt;8,B26*100/B9,"")</f>
        <v>0</v>
      </c>
      <c r="D26" s="27">
        <f>IF('2.Páginas de la muestra'!B5&gt;8,COUNTIF('3.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A'!C499,Hoja4!A6)+COUNTIF('3. Evaluación Nivel A'!C521,Hoja4!A6)+COUNTIF('3. Evaluación Nivel A'!C543,Hoja4!A6)+COUNTIF('3. Evaluación Nivel A'!C565,Hoja4!A6)+COUNTIF('3. Evaluación Nivel A'!C587,Hoja4!A6)+COUNTIF('3. Evaluación Nivel A'!C609,Hoja4!A6)+COUNTIF('3. Evaluación Nivel A'!C631,Hoja4!A6)+COUNTIF('3. Evaluación Nivel A'!C653,Hoja4!A6),"")</f>
        <v>0</v>
      </c>
      <c r="E26" s="91">
        <f>IF('2.Páginas de la muestra'!B5&gt;8,D26*100/B9,"")</f>
        <v>0</v>
      </c>
      <c r="F26" s="27">
        <f>IF('2.Páginas de la muestra'!B5&gt;8,COUNTIF('3.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A'!C499,Hoja4!A7)+COUNTIF('3. Evaluación Nivel A'!C521,Hoja4!A7)+COUNTIF('3. Evaluación Nivel A'!C543,Hoja4!A7)+COUNTIF('3. Evaluación Nivel A'!C565,Hoja4!A7)+COUNTIF('3. Evaluación Nivel A'!C587,Hoja4!A7)+COUNTIF('3. Evaluación Nivel A'!C609,Hoja4!A7)+COUNTIF('3. Evaluación Nivel A'!C631,Hoja4!A7)+COUNTIF('3. Evaluación Nivel A'!C653,Hoja4!A7),"")</f>
        <v>0</v>
      </c>
      <c r="G26" s="91">
        <f>IF('2.Páginas de la muestra'!B5&gt;8,F26*100/B9,"")</f>
        <v>0</v>
      </c>
      <c r="H26" s="92">
        <f>IF('2.Páginas de la muestra'!B5&gt;8,IF(ISERROR((B26*100)/(B9-F26)),0,(B26*100)/(B9-F26)),"")</f>
        <v>0</v>
      </c>
      <c r="I26" s="92">
        <f>IF('2.Páginas de la muestra'!B5&gt;8,IF(ISERROR((D26*100)/(B9-F26)),0,(D26*100)/(B9-F26)),"")</f>
        <v>0</v>
      </c>
    </row>
    <row r="27" ht="14.25" customHeight="1">
      <c r="A27" s="51" t="str">
        <f>'2.Páginas de la muestra'!C17</f>
        <v>Alias10</v>
      </c>
      <c r="B27" s="27">
        <f>IF('2.Páginas de la muestra'!B5&gt;9,COUNTIF('3.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A'!C500,Hoja4!A5)+COUNTIF('3. Evaluación Nivel A'!C522,Hoja4!A5)+COUNTIF('3. Evaluación Nivel A'!C544,Hoja4!A5)+COUNTIF('3. Evaluación Nivel A'!C566,Hoja4!A5)+COUNTIF('3. Evaluación Nivel A'!C588,Hoja4!A5)+COUNTIF('3. Evaluación Nivel A'!C610,Hoja4!A5)+COUNTIF('3. Evaluación Nivel A'!C632,Hoja4!A5)+COUNTIF('3. Evaluación Nivel A'!C654,Hoja4!A5),"")</f>
        <v>0</v>
      </c>
      <c r="C27" s="91">
        <f>IF('2.Páginas de la muestra'!B5&gt;9,B27*100/B9,"")</f>
        <v>0</v>
      </c>
      <c r="D27" s="27">
        <f>IF('2.Páginas de la muestra'!B5&gt;9,COUNTIF('3.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A'!C500,Hoja4!A6)+COUNTIF('3. Evaluación Nivel A'!C522,Hoja4!A6)+COUNTIF('3. Evaluación Nivel A'!C544,Hoja4!A6)+COUNTIF('3. Evaluación Nivel A'!C566,Hoja4!A6)+COUNTIF('3. Evaluación Nivel A'!C588,Hoja4!A6)+COUNTIF('3. Evaluación Nivel A'!C610,Hoja4!A6)+COUNTIF('3. Evaluación Nivel A'!C632,Hoja4!A6)+COUNTIF('3. Evaluación Nivel A'!C654,Hoja4!A6),"")</f>
        <v>0</v>
      </c>
      <c r="E27" s="91">
        <f>IF('2.Páginas de la muestra'!B5&gt;9,D27*100/B9,"")</f>
        <v>0</v>
      </c>
      <c r="F27" s="27">
        <f>IF('2.Páginas de la muestra'!B5&gt;9,COUNTIF('3.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A'!C500,Hoja4!A7)+COUNTIF('3. Evaluación Nivel A'!C522,Hoja4!A7)+COUNTIF('3. Evaluación Nivel A'!C544,Hoja4!A7)+COUNTIF('3. Evaluación Nivel A'!C566,Hoja4!A7)+COUNTIF('3. Evaluación Nivel A'!C588,Hoja4!A7)+COUNTIF('3. Evaluación Nivel A'!C610,Hoja4!A7)+COUNTIF('3. Evaluación Nivel A'!C632,Hoja4!A7)+COUNTIF('3. Evaluación Nivel A'!C654,Hoja4!A7),"")</f>
        <v>0</v>
      </c>
      <c r="G27" s="91">
        <f>IF('2.Páginas de la muestra'!B5&gt;9,F27*100/B9,"")</f>
        <v>0</v>
      </c>
      <c r="H27" s="92">
        <f>IF('2.Páginas de la muestra'!B5&gt;9,IF(ISERROR((B27*100)/(B9-F27)),0,(B27*100)/(B9-F27)),"")</f>
        <v>0</v>
      </c>
      <c r="I27" s="92">
        <f>IF('2.Páginas de la muestra'!B5&gt;9,IF(ISERROR((D27*100)/(B9-F27)),0,(D27*100)/(B9-F27)),"")</f>
        <v>0</v>
      </c>
    </row>
    <row r="28" ht="14.25" customHeight="1">
      <c r="A28" s="51" t="str">
        <f>'2.Páginas de la muestra'!C18</f>
        <v>Alias11</v>
      </c>
      <c r="B28" s="27">
        <f>IF('2.Páginas de la muestra'!B5&gt;10,COUNTIF('3.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A'!C501,Hoja4!A5)+COUNTIF('3. Evaluación Nivel A'!C523,Hoja4!A5)+COUNTIF('3. Evaluación Nivel A'!C545,Hoja4!A5)+COUNTIF('3. Evaluación Nivel A'!C567,Hoja4!A5)+COUNTIF('3. Evaluación Nivel A'!C589,Hoja4!A5)+COUNTIF('3. Evaluación Nivel A'!C611,Hoja4!A5)+COUNTIF('3. Evaluación Nivel A'!C633,Hoja4!A5)+COUNTIF('3. Evaluación Nivel A'!C655,Hoja4!A5),"")</f>
        <v>0</v>
      </c>
      <c r="C28" s="91">
        <f>IF('2.Páginas de la muestra'!B5&gt;10,B28*100/B9,"")</f>
        <v>0</v>
      </c>
      <c r="D28" s="27">
        <f>IF('2.Páginas de la muestra'!B5&gt;10,COUNTIF('3.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A'!C501,Hoja4!A6)+COUNTIF('3. Evaluación Nivel A'!C523,Hoja4!A6)+COUNTIF('3. Evaluación Nivel A'!C545,Hoja4!A6)+COUNTIF('3. Evaluación Nivel A'!C567,Hoja4!A6)+COUNTIF('3. Evaluación Nivel A'!C589,Hoja4!A6)+COUNTIF('3. Evaluación Nivel A'!C611,Hoja4!A6)+COUNTIF('3. Evaluación Nivel A'!C633,Hoja4!A6)+COUNTIF('3. Evaluación Nivel A'!C655,Hoja4!A6),"")</f>
        <v>0</v>
      </c>
      <c r="E28" s="91">
        <f>IF('2.Páginas de la muestra'!B5&gt;10,D28*100/B9,"")</f>
        <v>0</v>
      </c>
      <c r="F28" s="27">
        <f>IF('2.Páginas de la muestra'!B5&gt;10,COUNTIF('3.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A'!C501,Hoja4!A7)+COUNTIF('3. Evaluación Nivel A'!C523,Hoja4!A7)+COUNTIF('3. Evaluación Nivel A'!C545,Hoja4!A7)+COUNTIF('3. Evaluación Nivel A'!C567,Hoja4!A7)+COUNTIF('3. Evaluación Nivel A'!C589,Hoja4!A7)+COUNTIF('3. Evaluación Nivel A'!C611,Hoja4!A7)+COUNTIF('3. Evaluación Nivel A'!C633,Hoja4!A7)+COUNTIF('3. Evaluación Nivel A'!C655,Hoja4!A7),"")</f>
        <v>0</v>
      </c>
      <c r="G28" s="91">
        <f>IF('2.Páginas de la muestra'!B5&gt;10,F28*100/B9,"")</f>
        <v>0</v>
      </c>
      <c r="H28" s="92">
        <f>IF('2.Páginas de la muestra'!B5&gt;10,IF(ISERROR((B28*100)/(B9-F28)),0,(B28*100)/(B9-F28)),"")</f>
        <v>0</v>
      </c>
      <c r="I28" s="92">
        <f>IF('2.Páginas de la muestra'!B5&gt;10,IF(ISERROR((D28*100)/(B9-F28)),0,(D28*100)/(B9-F28)),"")</f>
        <v>0</v>
      </c>
    </row>
    <row r="29" ht="14.25" customHeight="1">
      <c r="A29" s="51" t="str">
        <f>'2.Páginas de la muestra'!C19</f>
        <v>Alias12</v>
      </c>
      <c r="B29" s="27">
        <f>IF('2.Páginas de la muestra'!B5&gt;11,COUNTIF('3.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A'!C502,Hoja4!A5)+COUNTIF('3. Evaluación Nivel A'!C524,Hoja4!A5)+COUNTIF('3. Evaluación Nivel A'!C546,Hoja4!A5)+COUNTIF('3. Evaluación Nivel A'!C568,Hoja4!A5)+COUNTIF('3. Evaluación Nivel A'!C590,Hoja4!A5)+COUNTIF('3. Evaluación Nivel A'!C612,Hoja4!A5)+COUNTIF('3. Evaluación Nivel A'!C634,Hoja4!A5)+COUNTIF('3. Evaluación Nivel A'!C656,Hoja4!A5),"")</f>
        <v>0</v>
      </c>
      <c r="C29" s="91">
        <f>IF('2.Páginas de la muestra'!B5&gt;11,B29*100/B9,"")</f>
        <v>0</v>
      </c>
      <c r="D29" s="27">
        <f>IF('2.Páginas de la muestra'!B5&gt;11,COUNTIF('3.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A'!C502,Hoja4!A6)+COUNTIF('3. Evaluación Nivel A'!C524,Hoja4!A6)+COUNTIF('3. Evaluación Nivel A'!C546,Hoja4!A6)+COUNTIF('3. Evaluación Nivel A'!C568,Hoja4!A6)+COUNTIF('3. Evaluación Nivel A'!C590,Hoja4!A6)+COUNTIF('3. Evaluación Nivel A'!C612,Hoja4!A6)+COUNTIF('3. Evaluación Nivel A'!C634,Hoja4!A6)+COUNTIF('3. Evaluación Nivel A'!C656,Hoja4!A6),"")</f>
        <v>0</v>
      </c>
      <c r="E29" s="91">
        <f>IF('2.Páginas de la muestra'!B5&gt;11,D29*100/B9,"")</f>
        <v>0</v>
      </c>
      <c r="F29" s="27">
        <f>IF('2.Páginas de la muestra'!B5&gt;11,COUNTIF('3.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A'!C502,Hoja4!A7)+COUNTIF('3. Evaluación Nivel A'!C524,Hoja4!A7)+COUNTIF('3. Evaluación Nivel A'!C546,Hoja4!A7)+COUNTIF('3. Evaluación Nivel A'!C568,Hoja4!A7)+COUNTIF('3. Evaluación Nivel A'!C590,Hoja4!A7)+COUNTIF('3. Evaluación Nivel A'!C612,Hoja4!A7)+COUNTIF('3. Evaluación Nivel A'!C634,Hoja4!A7)+COUNTIF('3. Evaluación Nivel A'!C656,Hoja4!A7),"")</f>
        <v>0</v>
      </c>
      <c r="G29" s="91">
        <f>IF('2.Páginas de la muestra'!B5&gt;11,F29*100/B9,"")</f>
        <v>0</v>
      </c>
      <c r="H29" s="92">
        <f>IF('2.Páginas de la muestra'!B5&gt;11,IF(ISERROR((B29*100)/(B9-F29)),0,(B29*100)/(B9-F29)),"")</f>
        <v>0</v>
      </c>
      <c r="I29" s="92">
        <f>IF('2.Páginas de la muestra'!B5&gt;11,IF(ISERROR((D29*100)/(B9-F29)),0,(D29*100)/(B9-F29)),"")</f>
        <v>0</v>
      </c>
    </row>
    <row r="30" ht="14.25" customHeight="1">
      <c r="A30" s="51" t="str">
        <f>'2.Páginas de la muestra'!C20</f>
        <v>Alias13</v>
      </c>
      <c r="B30" s="27">
        <f>IF('2.Páginas de la muestra'!B5&gt;12,COUNTIF('3.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A'!C503,Hoja4!A5)+COUNTIF('3. Evaluación Nivel A'!C525,Hoja4!A5)+COUNTIF('3. Evaluación Nivel A'!C547,Hoja4!A5)+COUNTIF('3. Evaluación Nivel A'!C569,Hoja4!A5)+COUNTIF('3. Evaluación Nivel A'!C591,Hoja4!A5)+COUNTIF('3. Evaluación Nivel A'!C613,Hoja4!A5)+COUNTIF('3. Evaluación Nivel A'!C635,Hoja4!A5)+COUNTIF('3. Evaluación Nivel A'!C657,Hoja4!A5),"")</f>
        <v>0</v>
      </c>
      <c r="C30" s="91">
        <f>IF('2.Páginas de la muestra'!B5&gt;12,B30*100/B9,"")</f>
        <v>0</v>
      </c>
      <c r="D30" s="27">
        <f>IF('2.Páginas de la muestra'!B5&gt;12,COUNTIF('3.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A'!C503,Hoja4!A6)+COUNTIF('3. Evaluación Nivel A'!C525,Hoja4!A6)+COUNTIF('3. Evaluación Nivel A'!C547,Hoja4!A6)+COUNTIF('3. Evaluación Nivel A'!C569,Hoja4!A6)+COUNTIF('3. Evaluación Nivel A'!C591,Hoja4!A6)+COUNTIF('3. Evaluación Nivel A'!C613,Hoja4!A6)+COUNTIF('3. Evaluación Nivel A'!C635,Hoja4!A6)+COUNTIF('3. Evaluación Nivel A'!C657,Hoja4!A6),"")</f>
        <v>0</v>
      </c>
      <c r="E30" s="91">
        <f>IF('2.Páginas de la muestra'!B5&gt;12,D30*100/B9,"")</f>
        <v>0</v>
      </c>
      <c r="F30" s="27">
        <f>IF('2.Páginas de la muestra'!B5&gt;12,COUNTIF('3.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A'!C503,Hoja4!A7)+COUNTIF('3. Evaluación Nivel A'!C525,Hoja4!A7)+COUNTIF('3. Evaluación Nivel A'!C547,Hoja4!A7)+COUNTIF('3. Evaluación Nivel A'!C569,Hoja4!A7)+COUNTIF('3. Evaluación Nivel A'!C591,Hoja4!A7)+COUNTIF('3. Evaluación Nivel A'!C613,Hoja4!A7)+COUNTIF('3. Evaluación Nivel A'!C635,Hoja4!A7)+COUNTIF('3. Evaluación Nivel A'!C657,Hoja4!A7),"")</f>
        <v>0</v>
      </c>
      <c r="G30" s="91">
        <f>IF('2.Páginas de la muestra'!B5&gt;12,F30*100/B9,"")</f>
        <v>0</v>
      </c>
      <c r="H30" s="92">
        <f>IF('2.Páginas de la muestra'!B5&gt;12,IF(ISERROR((B30*100)/(B9-F30)),0,(B30*100)/(B9-F30)),"")</f>
        <v>0</v>
      </c>
      <c r="I30" s="92">
        <f>IF('2.Páginas de la muestra'!B5&gt;12,IF(ISERROR((D30*100)/(B9-F30)),0,(D30*100)/(B9-F30)),"")</f>
        <v>0</v>
      </c>
    </row>
    <row r="31" ht="14.25" customHeight="1">
      <c r="A31" s="51" t="str">
        <f>'2.Páginas de la muestra'!C21</f>
        <v>Alias14</v>
      </c>
      <c r="B31" s="27">
        <f>IF('2.Páginas de la muestra'!B5&gt;13,COUNTIF('3.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A'!C504,Hoja4!A5)+COUNTIF('3. Evaluación Nivel A'!C526,Hoja4!A5)+COUNTIF('3. Evaluación Nivel A'!C548,Hoja4!A5)+COUNTIF('3. Evaluación Nivel A'!C570,Hoja4!A5)+COUNTIF('3. Evaluación Nivel A'!C592,Hoja4!A5)+COUNTIF('3. Evaluación Nivel A'!C614,Hoja4!A5)+COUNTIF('3. Evaluación Nivel A'!C636,Hoja4!A5)+COUNTIF('3. Evaluación Nivel A'!C658,Hoja4!A5),"")</f>
        <v>0</v>
      </c>
      <c r="C31" s="91">
        <f>IF('2.Páginas de la muestra'!B5&gt;13,B31*100/B9,"")</f>
        <v>0</v>
      </c>
      <c r="D31" s="27">
        <f>IF('2.Páginas de la muestra'!B5&gt;13,COUNTIF('3.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A'!C504,Hoja4!A6)+COUNTIF('3. Evaluación Nivel A'!C526,Hoja4!A6)+COUNTIF('3. Evaluación Nivel A'!C548,Hoja4!A6)+COUNTIF('3. Evaluación Nivel A'!C570,Hoja4!A6)+COUNTIF('3. Evaluación Nivel A'!C592,Hoja4!A6)+COUNTIF('3. Evaluación Nivel A'!C614,Hoja4!A6)+COUNTIF('3. Evaluación Nivel A'!C636,Hoja4!A6)+COUNTIF('3. Evaluación Nivel A'!C658,Hoja4!A6),"")</f>
        <v>0</v>
      </c>
      <c r="E31" s="91">
        <f>IF('2.Páginas de la muestra'!B5&gt;13,D31*100/B9,"")</f>
        <v>0</v>
      </c>
      <c r="F31" s="27">
        <f>IF('2.Páginas de la muestra'!B5&gt;13,COUNTIF('3.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A'!C504,Hoja4!A7)+COUNTIF('3. Evaluación Nivel A'!C526,Hoja4!A7)+COUNTIF('3. Evaluación Nivel A'!C548,Hoja4!A7)+COUNTIF('3. Evaluación Nivel A'!C570,Hoja4!A7)+COUNTIF('3. Evaluación Nivel A'!C592,Hoja4!A7)+COUNTIF('3. Evaluación Nivel A'!C614,Hoja4!A7)+COUNTIF('3. Evaluación Nivel A'!C636,Hoja4!A7)+COUNTIF('3. Evaluación Nivel A'!C658,Hoja4!A7),"")</f>
        <v>0</v>
      </c>
      <c r="G31" s="91">
        <f>IF('2.Páginas de la muestra'!B5&gt;13,F31*100/B9,"")</f>
        <v>0</v>
      </c>
      <c r="H31" s="92">
        <f>IF('2.Páginas de la muestra'!B5&gt;13,IF(ISERROR((B31*100)/(B9-F31)),0,(B31*100)/(B9-F31)),"")</f>
        <v>0</v>
      </c>
      <c r="I31" s="92">
        <f>IF('2.Páginas de la muestra'!B5&gt;13,IF(ISERROR((D31*100)/(B9-F31)),0,(D31*100)/(B9-F31)),"")</f>
        <v>0</v>
      </c>
    </row>
    <row r="32" ht="14.25" customHeight="1">
      <c r="A32" s="51" t="str">
        <f>'2.Páginas de la muestra'!C22</f>
        <v>Alias15</v>
      </c>
      <c r="B32" s="27">
        <f>IF('2.Páginas de la muestra'!B5&gt;14,COUNTIF('3.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A'!C505,Hoja4!A5)+COUNTIF('3. Evaluación Nivel A'!C527,Hoja4!A5)+COUNTIF('3. Evaluación Nivel A'!C549,Hoja4!A5)+COUNTIF('3. Evaluación Nivel A'!C571,Hoja4!A5)+COUNTIF('3. Evaluación Nivel A'!C593,Hoja4!A5)+COUNTIF('3. Evaluación Nivel A'!C615,Hoja4!A5)+COUNTIF('3. Evaluación Nivel A'!C637,Hoja4!A5)+COUNTIF('3. Evaluación Nivel A'!C659,Hoja4!A5),"")</f>
        <v>0</v>
      </c>
      <c r="C32" s="91">
        <f>IF('2.Páginas de la muestra'!B5&gt;14,B32*100/B9,"")</f>
        <v>0</v>
      </c>
      <c r="D32" s="27">
        <f>IF('2.Páginas de la muestra'!B5&gt;14,COUNTIF('3.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A'!C505,Hoja4!A6)+COUNTIF('3. Evaluación Nivel A'!C527,Hoja4!A6)+COUNTIF('3. Evaluación Nivel A'!C549,Hoja4!A6)+COUNTIF('3. Evaluación Nivel A'!C571,Hoja4!A6)+COUNTIF('3. Evaluación Nivel A'!C593,Hoja4!A6)+COUNTIF('3. Evaluación Nivel A'!C615,Hoja4!A6)+COUNTIF('3. Evaluación Nivel A'!C637,Hoja4!A6)+COUNTIF('3. Evaluación Nivel A'!C659,Hoja4!A6),"")</f>
        <v>0</v>
      </c>
      <c r="E32" s="91">
        <f>IF('2.Páginas de la muestra'!B5&gt;14,D32*100/B9,"")</f>
        <v>0</v>
      </c>
      <c r="F32" s="27">
        <f>IF('2.Páginas de la muestra'!B5&gt;14,COUNTIF('3.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A'!C505,Hoja4!A7)+COUNTIF('3. Evaluación Nivel A'!C527,Hoja4!A7)+COUNTIF('3. Evaluación Nivel A'!C549,Hoja4!A7)+COUNTIF('3. Evaluación Nivel A'!C571,Hoja4!A7)+COUNTIF('3. Evaluación Nivel A'!C593,Hoja4!A7)+COUNTIF('3. Evaluación Nivel A'!C615,Hoja4!A7)+COUNTIF('3. Evaluación Nivel A'!C637,Hoja4!A7)+COUNTIF('3. Evaluación Nivel A'!C659,Hoja4!A7),"")</f>
        <v>0</v>
      </c>
      <c r="G32" s="91">
        <f>IF('2.Páginas de la muestra'!B5&gt;14,F32*100/B9,"")</f>
        <v>0</v>
      </c>
      <c r="H32" s="92">
        <f>IF('2.Páginas de la muestra'!B5&gt;14,IF(ISERROR((B32*100)/(B9-F32)),0,(B32*100)/(B9-F32)),"")</f>
        <v>0</v>
      </c>
      <c r="I32" s="92">
        <f>IF('2.Páginas de la muestra'!B5&gt;14,IF(ISERROR((D32*100)/(B9-F32)),0,(D32*100)/(B9-F32)),"")</f>
        <v>0</v>
      </c>
    </row>
    <row r="33" ht="14.25" customHeight="1"/>
    <row r="34" ht="14.25" customHeight="1"/>
    <row r="35" ht="14.25" customHeight="1">
      <c r="A35" s="46" t="s">
        <v>411</v>
      </c>
      <c r="B35" s="47"/>
      <c r="C35" s="47"/>
      <c r="D35" s="47"/>
      <c r="E35" s="47"/>
    </row>
    <row r="36" ht="14.25" customHeight="1">
      <c r="A36" s="47" t="s">
        <v>412</v>
      </c>
      <c r="B36" s="47"/>
      <c r="C36" s="47"/>
      <c r="D36" s="47"/>
      <c r="E36" s="47"/>
    </row>
    <row r="37" ht="14.25" customHeight="1">
      <c r="A37" s="47"/>
      <c r="B37" s="47"/>
      <c r="C37" s="47"/>
      <c r="D37" s="47"/>
      <c r="E37" s="47"/>
    </row>
    <row r="38" ht="14.25" customHeight="1">
      <c r="A38" s="47"/>
      <c r="B38" s="47"/>
      <c r="C38" s="47"/>
      <c r="D38" s="47"/>
      <c r="E38" s="47"/>
    </row>
    <row r="39" ht="14.25" customHeight="1">
      <c r="A39" s="47"/>
      <c r="B39" s="47"/>
      <c r="C39" s="47"/>
      <c r="D39" s="47"/>
      <c r="E39" s="47"/>
    </row>
    <row r="40" ht="14.25" customHeight="1">
      <c r="A40" s="47"/>
      <c r="B40" s="47"/>
      <c r="C40" s="47"/>
      <c r="D40" s="47"/>
      <c r="E40" s="47"/>
    </row>
    <row r="41" ht="14.25" customHeight="1">
      <c r="A41" s="47"/>
      <c r="B41" s="47"/>
      <c r="C41" s="47"/>
      <c r="D41" s="47"/>
      <c r="E41" s="47"/>
    </row>
    <row r="42" ht="14.25" customHeight="1">
      <c r="A42" s="47"/>
      <c r="B42" s="47"/>
      <c r="C42" s="47"/>
      <c r="D42" s="47"/>
      <c r="E42" s="47"/>
    </row>
    <row r="43" ht="14.25" customHeight="1">
      <c r="A43" s="47"/>
      <c r="B43" s="47"/>
      <c r="C43" s="47"/>
      <c r="D43" s="47"/>
      <c r="E43" s="47"/>
    </row>
    <row r="44" ht="14.25" customHeight="1">
      <c r="A44" s="47"/>
      <c r="B44" s="47"/>
      <c r="C44" s="47"/>
      <c r="D44" s="47"/>
      <c r="E44" s="47"/>
    </row>
    <row r="45" ht="14.25" customHeight="1">
      <c r="A45" s="47"/>
      <c r="B45" s="47"/>
      <c r="C45" s="47"/>
      <c r="D45" s="47"/>
      <c r="E45" s="47"/>
    </row>
    <row r="46" ht="14.25" customHeight="1">
      <c r="A46" s="47"/>
      <c r="B46" s="47"/>
      <c r="C46" s="47"/>
      <c r="D46" s="47"/>
      <c r="E46" s="47"/>
    </row>
    <row r="47" ht="14.25" customHeight="1">
      <c r="A47" s="47"/>
      <c r="B47" s="47"/>
      <c r="C47" s="47"/>
      <c r="D47" s="47"/>
      <c r="E47" s="47"/>
    </row>
    <row r="48" ht="14.25" customHeight="1">
      <c r="A48" s="47"/>
      <c r="B48" s="47"/>
      <c r="C48" s="47"/>
      <c r="D48" s="47"/>
      <c r="E48" s="47"/>
    </row>
    <row r="49" ht="14.25" customHeight="1">
      <c r="A49" s="47"/>
      <c r="B49" s="47"/>
      <c r="C49" s="47"/>
      <c r="D49" s="47"/>
      <c r="E49" s="47"/>
    </row>
    <row r="50" ht="14.25" customHeight="1">
      <c r="A50" s="47"/>
      <c r="B50" s="47"/>
      <c r="C50" s="47"/>
      <c r="D50" s="47"/>
      <c r="E50" s="47"/>
    </row>
    <row r="51" ht="14.25" customHeight="1">
      <c r="A51" s="47"/>
      <c r="B51" s="47"/>
      <c r="C51" s="47"/>
      <c r="D51" s="47"/>
      <c r="E51" s="47"/>
    </row>
    <row r="52" ht="14.25" customHeight="1">
      <c r="A52" s="47"/>
      <c r="B52" s="47"/>
      <c r="C52" s="47"/>
      <c r="D52" s="47"/>
      <c r="E52" s="47"/>
    </row>
    <row r="53" ht="14.25" customHeight="1">
      <c r="A53" s="47"/>
      <c r="B53" s="47"/>
      <c r="C53" s="47"/>
      <c r="D53" s="47"/>
      <c r="E53" s="47"/>
    </row>
    <row r="54" ht="14.25" customHeight="1">
      <c r="A54" s="47"/>
      <c r="B54" s="47"/>
      <c r="C54" s="47"/>
      <c r="D54" s="47"/>
      <c r="E54" s="47"/>
    </row>
    <row r="55" ht="14.25" customHeight="1">
      <c r="A55" s="47"/>
      <c r="B55" s="47"/>
      <c r="C55" s="47"/>
      <c r="D55" s="47"/>
      <c r="E55" s="47"/>
    </row>
    <row r="56" ht="14.25" customHeight="1">
      <c r="A56" s="47"/>
      <c r="B56" s="47"/>
      <c r="C56" s="47"/>
      <c r="D56" s="47"/>
      <c r="E56" s="47"/>
    </row>
    <row r="57" ht="14.25" customHeight="1">
      <c r="A57" s="47"/>
      <c r="B57" s="47"/>
      <c r="C57" s="47"/>
      <c r="D57" s="47"/>
      <c r="E57" s="47"/>
    </row>
    <row r="58" ht="14.25" customHeight="1">
      <c r="A58" s="47"/>
      <c r="B58" s="47"/>
      <c r="C58" s="47"/>
      <c r="D58" s="47"/>
      <c r="E58" s="47"/>
    </row>
    <row r="59" ht="14.25" customHeight="1">
      <c r="A59" s="47"/>
      <c r="B59" s="47"/>
      <c r="C59" s="47"/>
      <c r="D59" s="47"/>
      <c r="E59" s="47"/>
    </row>
    <row r="60" ht="14.25" customHeight="1">
      <c r="A60" s="47"/>
      <c r="B60" s="47"/>
      <c r="C60" s="47"/>
      <c r="D60" s="47"/>
      <c r="E60" s="47"/>
    </row>
    <row r="61" ht="14.25" customHeight="1">
      <c r="A61" s="47"/>
      <c r="B61" s="47"/>
      <c r="C61" s="47"/>
      <c r="D61" s="47"/>
      <c r="E61" s="47"/>
    </row>
    <row r="62" ht="14.25" customHeight="1">
      <c r="A62" s="47"/>
      <c r="B62" s="47"/>
      <c r="C62" s="47"/>
      <c r="D62" s="47"/>
      <c r="E62" s="47"/>
    </row>
    <row r="63" ht="14.25" customHeight="1">
      <c r="A63" s="47"/>
      <c r="B63" s="47"/>
      <c r="C63" s="47"/>
      <c r="D63" s="47"/>
      <c r="E63" s="47"/>
    </row>
    <row r="64" ht="14.25" customHeight="1">
      <c r="A64" s="47"/>
      <c r="B64" s="47"/>
      <c r="C64" s="47"/>
      <c r="D64" s="47"/>
      <c r="E64" s="47"/>
    </row>
    <row r="65" ht="14.25" customHeight="1">
      <c r="A65" s="47"/>
      <c r="B65" s="47"/>
      <c r="C65" s="47"/>
      <c r="D65" s="47"/>
      <c r="E65" s="47"/>
    </row>
    <row r="66" ht="14.25" customHeight="1">
      <c r="A66" s="47"/>
      <c r="B66" s="47"/>
      <c r="C66" s="47"/>
      <c r="D66" s="47"/>
      <c r="E66" s="47"/>
    </row>
    <row r="67" ht="14.25" customHeight="1">
      <c r="A67" s="47"/>
      <c r="B67" s="47"/>
      <c r="C67" s="47"/>
      <c r="D67" s="47"/>
      <c r="E67" s="47"/>
    </row>
    <row r="68" ht="14.25" customHeight="1">
      <c r="A68" s="47"/>
      <c r="B68" s="47"/>
      <c r="C68" s="47"/>
      <c r="D68" s="47"/>
      <c r="E68" s="47"/>
    </row>
    <row r="69" ht="14.25" customHeight="1">
      <c r="A69" s="47"/>
      <c r="B69" s="47"/>
      <c r="C69" s="47"/>
      <c r="D69" s="47"/>
      <c r="E69" s="47"/>
    </row>
    <row r="70" ht="14.25" customHeight="1"/>
    <row r="71" ht="14.25" customHeight="1">
      <c r="A71" s="35"/>
      <c r="B71" s="35"/>
      <c r="C71" s="35"/>
      <c r="D71" s="35"/>
      <c r="E71" s="35"/>
      <c r="F71" s="35"/>
      <c r="G71" s="35"/>
      <c r="H71" s="35"/>
      <c r="I71" s="35"/>
      <c r="J71" s="35"/>
    </row>
    <row r="72" ht="14.25" customHeight="1">
      <c r="A72" s="30" t="s">
        <v>13</v>
      </c>
      <c r="B72" s="32" t="s">
        <v>16</v>
      </c>
      <c r="C72" s="23"/>
      <c r="D72" s="23"/>
      <c r="E72" s="23"/>
      <c r="F72" s="23"/>
      <c r="G72" s="23"/>
      <c r="H72" s="23"/>
      <c r="I72" s="23"/>
      <c r="J72" s="28"/>
    </row>
    <row r="73" ht="14.25" customHeight="1">
      <c r="A73" s="37" t="s">
        <v>23</v>
      </c>
      <c r="B73" s="39" t="s">
        <v>39</v>
      </c>
      <c r="C73" s="23"/>
      <c r="D73" s="23"/>
      <c r="E73" s="23"/>
      <c r="F73" s="23"/>
      <c r="G73" s="23"/>
      <c r="H73" s="23"/>
      <c r="I73" s="23"/>
      <c r="J73" s="28"/>
    </row>
    <row r="74" ht="14.25" customHeight="1">
      <c r="A74" s="37" t="s">
        <v>29</v>
      </c>
      <c r="B74" s="40" t="s">
        <v>30</v>
      </c>
      <c r="C74" s="23"/>
      <c r="D74" s="23"/>
      <c r="E74" s="23"/>
      <c r="F74" s="23"/>
      <c r="G74" s="23"/>
      <c r="H74" s="23"/>
      <c r="I74" s="23"/>
      <c r="J74" s="28"/>
    </row>
    <row r="75" ht="14.25" customHeight="1">
      <c r="A75" s="42" t="s">
        <v>35</v>
      </c>
      <c r="B75" s="40" t="s">
        <v>36</v>
      </c>
      <c r="C75" s="23"/>
      <c r="D75" s="23"/>
      <c r="E75" s="23"/>
      <c r="F75" s="23"/>
      <c r="G75" s="23"/>
      <c r="H75" s="23"/>
      <c r="I75" s="23"/>
      <c r="J75" s="28"/>
    </row>
    <row r="76" ht="14.25" customHeight="1">
      <c r="A76" s="37" t="s">
        <v>37</v>
      </c>
      <c r="B76" s="43" t="s">
        <v>48</v>
      </c>
      <c r="C76" s="23"/>
      <c r="D76" s="23"/>
      <c r="E76" s="23"/>
      <c r="F76" s="23"/>
      <c r="G76" s="23"/>
      <c r="H76" s="23"/>
      <c r="I76" s="23"/>
      <c r="J76" s="28"/>
    </row>
    <row r="77" ht="14.25" customHeight="1">
      <c r="A77" s="29"/>
      <c r="B77" s="29"/>
      <c r="C77" s="29"/>
      <c r="D77" s="29"/>
      <c r="E77" s="29"/>
      <c r="F77" s="29"/>
      <c r="G77" s="29"/>
      <c r="H77" s="29"/>
      <c r="I77" s="29"/>
      <c r="J77" s="29"/>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D2"/>
    <mergeCell ref="B72:J72"/>
    <mergeCell ref="B73:J73"/>
    <mergeCell ref="B74:J74"/>
    <mergeCell ref="B75:J75"/>
    <mergeCell ref="B76:J76"/>
  </mergeCells>
  <hyperlinks>
    <hyperlink r:id="rId1" ref="B73"/>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71"/>
    <col customWidth="1" min="2" max="2" width="47.0"/>
    <col customWidth="1" min="3" max="3" width="28.0"/>
    <col customWidth="1" min="4" max="4" width="25.43"/>
    <col customWidth="1" min="5" max="5" width="276.86"/>
    <col customWidth="1" min="6" max="6" width="11.43"/>
    <col customWidth="1" min="7" max="7" width="47.43"/>
    <col customWidth="1" min="8" max="8" width="9.0"/>
    <col customWidth="1" min="9" max="9" width="29.0"/>
    <col customWidth="1" min="10" max="10" width="11.43"/>
    <col customWidth="1" min="11" max="11" width="15.86"/>
    <col customWidth="1" min="12" max="12" width="13.43"/>
    <col customWidth="1" min="13" max="13" width="17.0"/>
    <col customWidth="1" min="14" max="14" width="26.43"/>
    <col customWidth="1" min="15" max="26" width="8.71"/>
  </cols>
  <sheetData>
    <row r="1" ht="28.5" customHeight="1">
      <c r="A1" s="2" t="s">
        <v>0</v>
      </c>
      <c r="E1" s="45" t="s">
        <v>78</v>
      </c>
      <c r="O1" s="4"/>
      <c r="P1" s="4"/>
      <c r="Q1" s="4"/>
      <c r="R1" s="4"/>
      <c r="S1" s="4"/>
      <c r="T1" s="4"/>
      <c r="U1" s="4"/>
      <c r="V1" s="4"/>
      <c r="W1" s="4"/>
      <c r="X1" s="4"/>
      <c r="Y1" s="4"/>
      <c r="Z1" s="4"/>
    </row>
    <row r="2" ht="15.0" customHeight="1">
      <c r="O2" s="4"/>
      <c r="P2" s="4"/>
      <c r="Q2" s="4"/>
      <c r="R2" s="4"/>
      <c r="S2" s="4"/>
      <c r="T2" s="4"/>
      <c r="U2" s="4"/>
      <c r="V2" s="4"/>
      <c r="W2" s="4"/>
      <c r="X2" s="4"/>
      <c r="Y2" s="4"/>
      <c r="Z2" s="4"/>
    </row>
    <row r="3" ht="18.0" customHeight="1">
      <c r="A3" s="5" t="s">
        <v>80</v>
      </c>
      <c r="E3" s="46"/>
      <c r="O3" s="4"/>
      <c r="P3" s="4"/>
      <c r="Q3" s="4"/>
      <c r="R3" s="4"/>
      <c r="S3" s="4"/>
      <c r="T3" s="4"/>
      <c r="U3" s="4"/>
      <c r="V3" s="4"/>
      <c r="W3" s="4"/>
      <c r="X3" s="4"/>
      <c r="Y3" s="4"/>
      <c r="Z3" s="4"/>
    </row>
    <row r="4" ht="18.0" customHeight="1">
      <c r="E4" s="19"/>
      <c r="O4" s="4"/>
      <c r="P4" s="4"/>
      <c r="Q4" s="4"/>
      <c r="R4" s="4"/>
      <c r="S4" s="4"/>
      <c r="T4" s="4"/>
      <c r="U4" s="4"/>
      <c r="V4" s="4"/>
      <c r="W4" s="4"/>
      <c r="X4" s="4"/>
      <c r="Y4" s="4"/>
      <c r="Z4" s="4"/>
    </row>
    <row r="5" ht="18.0" customHeight="1">
      <c r="A5" s="60" t="s">
        <v>81</v>
      </c>
      <c r="B5" s="62"/>
      <c r="C5" s="18" t="s">
        <v>61</v>
      </c>
      <c r="E5" s="46" t="s">
        <v>82</v>
      </c>
      <c r="G5" s="1"/>
      <c r="H5" s="1"/>
      <c r="I5" s="1"/>
      <c r="J5" s="1"/>
      <c r="K5" s="1"/>
      <c r="L5" s="1"/>
      <c r="M5" s="1"/>
      <c r="N5" s="1"/>
      <c r="O5" s="4"/>
      <c r="P5" s="4"/>
      <c r="Q5" s="4"/>
      <c r="R5" s="4"/>
      <c r="S5" s="4"/>
      <c r="T5" s="4"/>
      <c r="U5" s="4"/>
      <c r="V5" s="4"/>
      <c r="W5" s="4"/>
      <c r="X5" s="4"/>
      <c r="Y5" s="4"/>
      <c r="Z5" s="4"/>
    </row>
    <row r="6" ht="18.75" customHeight="1">
      <c r="A6" s="64" t="s">
        <v>84</v>
      </c>
      <c r="B6" s="51" t="str">
        <f>'2.Páginas de la muestra'!C8</f>
        <v>Sinpromi</v>
      </c>
      <c r="C6" s="52" t="s">
        <v>87</v>
      </c>
      <c r="E6" s="4" t="s">
        <v>88</v>
      </c>
      <c r="G6" s="1"/>
      <c r="H6" s="1"/>
      <c r="I6" s="1"/>
      <c r="J6" s="1"/>
      <c r="K6" s="1"/>
      <c r="L6" s="1"/>
      <c r="M6" s="1"/>
      <c r="N6" s="1"/>
      <c r="O6" s="4"/>
      <c r="P6" s="4"/>
      <c r="Q6" s="4"/>
      <c r="R6" s="4"/>
      <c r="S6" s="4"/>
      <c r="T6" s="4"/>
      <c r="U6" s="4"/>
      <c r="V6" s="4"/>
      <c r="W6" s="4"/>
      <c r="X6" s="4"/>
      <c r="Y6" s="4"/>
      <c r="Z6" s="4"/>
    </row>
    <row r="7" ht="18.0" customHeight="1">
      <c r="A7" s="65"/>
      <c r="B7" s="51" t="str">
        <f>'2.Páginas de la muestra'!C9</f>
        <v>Once</v>
      </c>
      <c r="C7" s="52" t="s">
        <v>87</v>
      </c>
      <c r="G7" s="1"/>
      <c r="H7" s="1"/>
      <c r="I7" s="1"/>
      <c r="J7" s="1"/>
      <c r="K7" s="1"/>
      <c r="L7" s="1"/>
      <c r="M7" s="1"/>
      <c r="N7" s="1"/>
      <c r="O7" s="4"/>
      <c r="P7" s="4"/>
      <c r="Q7" s="4"/>
      <c r="R7" s="4"/>
      <c r="S7" s="4"/>
      <c r="T7" s="4"/>
      <c r="U7" s="4"/>
      <c r="V7" s="4"/>
      <c r="W7" s="4"/>
      <c r="X7" s="4"/>
      <c r="Y7" s="4"/>
      <c r="Z7" s="4"/>
    </row>
    <row r="8" ht="18.0" customHeight="1">
      <c r="A8" s="65"/>
      <c r="B8" s="51" t="str">
        <f>'2.Páginas de la muestra'!C10</f>
        <v>ESIT ULL</v>
      </c>
      <c r="C8" s="52" t="s">
        <v>87</v>
      </c>
      <c r="G8" s="1"/>
      <c r="H8" s="1"/>
      <c r="I8" s="1"/>
      <c r="J8" s="1"/>
      <c r="K8" s="1"/>
      <c r="L8" s="1"/>
      <c r="M8" s="1"/>
      <c r="N8" s="1"/>
      <c r="O8" s="4"/>
      <c r="P8" s="4"/>
      <c r="Q8" s="4"/>
      <c r="R8" s="4"/>
      <c r="S8" s="4"/>
      <c r="T8" s="4"/>
      <c r="U8" s="4"/>
      <c r="V8" s="4"/>
      <c r="W8" s="4"/>
      <c r="X8" s="4"/>
      <c r="Y8" s="4"/>
      <c r="Z8" s="4"/>
    </row>
    <row r="9" ht="18.0" customHeight="1">
      <c r="A9" s="65"/>
      <c r="B9" s="51" t="str">
        <f>'2.Páginas de la muestra'!C11</f>
        <v>Alias4</v>
      </c>
      <c r="C9" s="6"/>
      <c r="G9" s="1"/>
      <c r="H9" s="1"/>
      <c r="I9" s="1"/>
      <c r="J9" s="1"/>
      <c r="K9" s="1"/>
      <c r="L9" s="1"/>
      <c r="M9" s="1"/>
      <c r="N9" s="1"/>
      <c r="O9" s="4"/>
      <c r="P9" s="4"/>
      <c r="Q9" s="4"/>
      <c r="R9" s="4"/>
      <c r="S9" s="4"/>
      <c r="T9" s="4"/>
      <c r="U9" s="4"/>
      <c r="V9" s="4"/>
      <c r="W9" s="4"/>
      <c r="X9" s="4"/>
      <c r="Y9" s="4"/>
      <c r="Z9" s="4"/>
    </row>
    <row r="10" ht="18.0" customHeight="1">
      <c r="A10" s="65"/>
      <c r="B10" s="51" t="str">
        <f>'2.Páginas de la muestra'!C12</f>
        <v>Alias5</v>
      </c>
      <c r="C10" s="6"/>
      <c r="G10" s="1"/>
      <c r="H10" s="1"/>
      <c r="I10" s="1"/>
      <c r="J10" s="1"/>
      <c r="K10" s="1"/>
      <c r="L10" s="1"/>
      <c r="M10" s="1"/>
      <c r="N10" s="1"/>
      <c r="O10" s="4"/>
      <c r="P10" s="4"/>
      <c r="Q10" s="4"/>
      <c r="R10" s="4"/>
      <c r="S10" s="4"/>
      <c r="T10" s="4"/>
      <c r="U10" s="4"/>
      <c r="V10" s="4"/>
      <c r="W10" s="4"/>
      <c r="X10" s="4"/>
      <c r="Y10" s="4"/>
      <c r="Z10" s="4"/>
    </row>
    <row r="11" ht="18.0" customHeight="1">
      <c r="A11" s="65"/>
      <c r="B11" s="51" t="str">
        <f>'2.Páginas de la muestra'!C13</f>
        <v>Alias6</v>
      </c>
      <c r="C11" s="6"/>
      <c r="K11" s="4"/>
      <c r="L11" s="4"/>
      <c r="M11" s="4"/>
      <c r="N11" s="4"/>
      <c r="O11" s="4"/>
      <c r="P11" s="4"/>
      <c r="Q11" s="4"/>
      <c r="R11" s="4"/>
      <c r="S11" s="4"/>
      <c r="T11" s="4"/>
      <c r="U11" s="4"/>
      <c r="V11" s="4"/>
      <c r="W11" s="4"/>
      <c r="X11" s="4"/>
      <c r="Y11" s="4"/>
      <c r="Z11" s="4"/>
    </row>
    <row r="12" ht="18.0" customHeight="1">
      <c r="A12" s="65"/>
      <c r="B12" s="51" t="str">
        <f>'2.Páginas de la muestra'!C14</f>
        <v>Alias7</v>
      </c>
      <c r="C12" s="6"/>
      <c r="K12" s="4"/>
      <c r="L12" s="4"/>
      <c r="M12" s="4"/>
      <c r="N12" s="4"/>
      <c r="O12" s="4"/>
      <c r="P12" s="4"/>
      <c r="Q12" s="4"/>
      <c r="R12" s="4"/>
      <c r="S12" s="4"/>
      <c r="T12" s="4"/>
      <c r="U12" s="4"/>
      <c r="V12" s="4"/>
      <c r="W12" s="4"/>
      <c r="X12" s="4"/>
      <c r="Y12" s="4"/>
      <c r="Z12" s="4"/>
    </row>
    <row r="13" ht="18.0" customHeight="1">
      <c r="A13" s="65"/>
      <c r="B13" s="51" t="str">
        <f>'2.Páginas de la muestra'!C15</f>
        <v>Alias8</v>
      </c>
      <c r="C13" s="6"/>
      <c r="K13" s="4"/>
      <c r="L13" s="4"/>
      <c r="M13" s="4"/>
      <c r="N13" s="4"/>
      <c r="O13" s="4"/>
      <c r="P13" s="4"/>
      <c r="Q13" s="4"/>
      <c r="R13" s="4"/>
      <c r="S13" s="4"/>
      <c r="T13" s="4"/>
      <c r="U13" s="4"/>
      <c r="V13" s="4"/>
      <c r="W13" s="4"/>
      <c r="X13" s="4"/>
      <c r="Y13" s="4"/>
      <c r="Z13" s="4"/>
    </row>
    <row r="14" ht="18.0" customHeight="1">
      <c r="A14" s="65"/>
      <c r="B14" s="51" t="str">
        <f>'2.Páginas de la muestra'!C16</f>
        <v>Alias9</v>
      </c>
      <c r="C14" s="6"/>
      <c r="K14" s="4"/>
      <c r="L14" s="4"/>
      <c r="M14" s="4"/>
      <c r="N14" s="4"/>
      <c r="O14" s="4"/>
      <c r="P14" s="4"/>
      <c r="Q14" s="4"/>
      <c r="R14" s="4"/>
      <c r="S14" s="4"/>
      <c r="T14" s="4"/>
      <c r="U14" s="4"/>
      <c r="V14" s="4"/>
      <c r="W14" s="4"/>
      <c r="X14" s="4"/>
      <c r="Y14" s="4"/>
      <c r="Z14" s="4"/>
    </row>
    <row r="15" ht="18.0" customHeight="1">
      <c r="A15" s="65"/>
      <c r="B15" s="51" t="str">
        <f>'2.Páginas de la muestra'!C17</f>
        <v>Alias10</v>
      </c>
      <c r="C15" s="6"/>
      <c r="K15" s="4"/>
      <c r="L15" s="4"/>
      <c r="M15" s="4"/>
      <c r="N15" s="4"/>
      <c r="O15" s="4"/>
      <c r="P15" s="4"/>
      <c r="Q15" s="4"/>
      <c r="R15" s="4"/>
      <c r="S15" s="4"/>
      <c r="T15" s="4"/>
      <c r="U15" s="4"/>
      <c r="V15" s="4"/>
      <c r="W15" s="4"/>
      <c r="X15" s="4"/>
      <c r="Y15" s="4"/>
      <c r="Z15" s="4"/>
    </row>
    <row r="16" ht="18.0" customHeight="1">
      <c r="A16" s="65"/>
      <c r="B16" s="51" t="str">
        <f>'2.Páginas de la muestra'!C18</f>
        <v>Alias11</v>
      </c>
      <c r="C16" s="6"/>
      <c r="K16" s="4"/>
      <c r="L16" s="4"/>
      <c r="M16" s="4"/>
      <c r="N16" s="4"/>
      <c r="O16" s="4"/>
      <c r="P16" s="4"/>
      <c r="Q16" s="4"/>
      <c r="R16" s="4"/>
      <c r="S16" s="4"/>
      <c r="T16" s="4"/>
      <c r="U16" s="4"/>
      <c r="V16" s="4"/>
      <c r="W16" s="4"/>
      <c r="X16" s="4"/>
      <c r="Y16" s="4"/>
      <c r="Z16" s="4"/>
    </row>
    <row r="17" ht="18.0" customHeight="1">
      <c r="A17" s="65"/>
      <c r="B17" s="51" t="str">
        <f>'2.Páginas de la muestra'!C19</f>
        <v>Alias12</v>
      </c>
      <c r="C17" s="6"/>
      <c r="K17" s="4"/>
      <c r="L17" s="4"/>
      <c r="M17" s="4"/>
      <c r="N17" s="4"/>
      <c r="O17" s="4"/>
      <c r="P17" s="4"/>
      <c r="Q17" s="4"/>
      <c r="R17" s="4"/>
      <c r="S17" s="4"/>
      <c r="T17" s="4"/>
      <c r="U17" s="4"/>
      <c r="V17" s="4"/>
      <c r="W17" s="4"/>
      <c r="X17" s="4"/>
      <c r="Y17" s="4"/>
      <c r="Z17" s="4"/>
    </row>
    <row r="18" ht="18.0" customHeight="1">
      <c r="A18" s="65"/>
      <c r="B18" s="51" t="str">
        <f>'2.Páginas de la muestra'!C20</f>
        <v>Alias13</v>
      </c>
      <c r="C18" s="6"/>
      <c r="K18" s="4"/>
      <c r="L18" s="4"/>
      <c r="M18" s="4"/>
      <c r="N18" s="4"/>
      <c r="O18" s="4"/>
      <c r="P18" s="4"/>
      <c r="Q18" s="4"/>
      <c r="R18" s="4"/>
      <c r="S18" s="4"/>
      <c r="T18" s="4"/>
      <c r="U18" s="4"/>
      <c r="V18" s="4"/>
      <c r="W18" s="4"/>
      <c r="X18" s="4"/>
      <c r="Y18" s="4"/>
      <c r="Z18" s="4"/>
    </row>
    <row r="19" ht="18.0" customHeight="1">
      <c r="A19" s="65"/>
      <c r="B19" s="51" t="str">
        <f>'2.Páginas de la muestra'!C21</f>
        <v>Alias14</v>
      </c>
      <c r="C19" s="6"/>
      <c r="K19" s="4"/>
      <c r="L19" s="4"/>
      <c r="M19" s="4"/>
      <c r="N19" s="4"/>
      <c r="O19" s="4"/>
      <c r="P19" s="4"/>
      <c r="Q19" s="4"/>
      <c r="R19" s="4"/>
      <c r="S19" s="4"/>
      <c r="T19" s="4"/>
      <c r="U19" s="4"/>
      <c r="V19" s="4"/>
      <c r="W19" s="4"/>
      <c r="X19" s="4"/>
      <c r="Y19" s="4"/>
      <c r="Z19" s="4"/>
    </row>
    <row r="20" ht="18.0" customHeight="1">
      <c r="A20" s="67"/>
      <c r="B20" s="51" t="str">
        <f>'2.Páginas de la muestra'!C22</f>
        <v>Alias15</v>
      </c>
      <c r="C20" s="6"/>
      <c r="K20" s="4"/>
      <c r="L20" s="4"/>
      <c r="M20" s="4"/>
      <c r="N20" s="4"/>
      <c r="O20" s="4"/>
      <c r="P20" s="4"/>
      <c r="Q20" s="4"/>
      <c r="R20" s="4"/>
      <c r="S20" s="4"/>
      <c r="T20" s="4"/>
      <c r="U20" s="4"/>
      <c r="V20" s="4"/>
      <c r="W20" s="4"/>
      <c r="X20" s="4"/>
      <c r="Y20" s="4"/>
      <c r="Z20" s="4"/>
    </row>
    <row r="21" ht="18.0" customHeight="1">
      <c r="A21" s="68"/>
      <c r="B21" s="69"/>
      <c r="C21" s="56" t="s">
        <v>74</v>
      </c>
      <c r="D21" s="56" t="str">
        <f>IF(C24&gt;0,Hoja4!A6,IF(C25='2.Páginas de la muestra'!B5,Hoja4!A7,IF(SUM(C23:C25)=0,"",Hoja4!A5)))</f>
        <v>Sí</v>
      </c>
      <c r="K21" s="4"/>
      <c r="L21" s="4"/>
      <c r="M21" s="4"/>
      <c r="N21" s="4"/>
      <c r="O21" s="4"/>
      <c r="P21" s="4"/>
      <c r="Q21" s="4"/>
      <c r="R21" s="4"/>
      <c r="S21" s="4"/>
      <c r="T21" s="4"/>
      <c r="U21" s="4"/>
      <c r="V21" s="4"/>
      <c r="W21" s="4"/>
      <c r="X21" s="4"/>
      <c r="Y21" s="4"/>
      <c r="Z21" s="4"/>
    </row>
    <row r="22" ht="18.0" customHeight="1">
      <c r="A22" s="68"/>
      <c r="B22" s="69"/>
      <c r="K22" s="4"/>
      <c r="L22" s="4"/>
      <c r="M22" s="4"/>
      <c r="N22" s="4"/>
      <c r="O22" s="4"/>
      <c r="P22" s="4"/>
      <c r="Q22" s="4"/>
      <c r="R22" s="4"/>
      <c r="S22" s="4"/>
      <c r="T22" s="4"/>
      <c r="U22" s="4"/>
      <c r="V22" s="4"/>
      <c r="W22" s="4"/>
      <c r="X22" s="4"/>
      <c r="Y22" s="4"/>
      <c r="Z22" s="4"/>
    </row>
    <row r="23" ht="18.0" customHeight="1">
      <c r="A23" s="57" t="s">
        <v>92</v>
      </c>
      <c r="B23" s="58" t="s">
        <v>93</v>
      </c>
      <c r="C23" s="70">
        <f>COUNTIF(C6:C20,Hoja4!A5)</f>
        <v>0</v>
      </c>
      <c r="K23" s="4"/>
      <c r="L23" s="4"/>
      <c r="M23" s="4"/>
      <c r="N23" s="4"/>
      <c r="O23" s="4"/>
      <c r="P23" s="4"/>
      <c r="Q23" s="4"/>
      <c r="R23" s="4"/>
      <c r="S23" s="4"/>
      <c r="T23" s="4"/>
      <c r="U23" s="4"/>
      <c r="V23" s="4"/>
      <c r="W23" s="4"/>
      <c r="X23" s="4"/>
      <c r="Y23" s="4"/>
      <c r="Z23" s="4"/>
    </row>
    <row r="24" ht="18.0" customHeight="1">
      <c r="A24" s="68"/>
      <c r="B24" s="58" t="s">
        <v>94</v>
      </c>
      <c r="C24" s="70">
        <f>COUNTIF(C6:C20,Hoja4!A6)</f>
        <v>0</v>
      </c>
      <c r="K24" s="4"/>
      <c r="L24" s="4"/>
      <c r="M24" s="4"/>
      <c r="N24" s="4"/>
      <c r="O24" s="4"/>
      <c r="P24" s="4"/>
      <c r="Q24" s="4"/>
      <c r="R24" s="4"/>
      <c r="S24" s="4"/>
      <c r="T24" s="4"/>
      <c r="U24" s="4"/>
      <c r="V24" s="4"/>
      <c r="W24" s="4"/>
      <c r="X24" s="4"/>
      <c r="Y24" s="4"/>
      <c r="Z24" s="4"/>
    </row>
    <row r="25" ht="18.0" customHeight="1">
      <c r="A25" s="68"/>
      <c r="B25" s="58" t="s">
        <v>95</v>
      </c>
      <c r="C25" s="70">
        <f>COUNTIF(C6:C20,Hoja4!A7)</f>
        <v>3</v>
      </c>
      <c r="K25" s="4"/>
      <c r="L25" s="4"/>
      <c r="M25" s="4"/>
      <c r="N25" s="4"/>
      <c r="O25" s="4"/>
      <c r="P25" s="4"/>
      <c r="Q25" s="4"/>
      <c r="R25" s="4"/>
      <c r="S25" s="4"/>
      <c r="T25" s="4"/>
      <c r="U25" s="4"/>
      <c r="V25" s="4"/>
      <c r="W25" s="4"/>
      <c r="X25" s="4"/>
      <c r="Y25" s="4"/>
      <c r="Z25" s="4"/>
    </row>
    <row r="26" ht="18.0" customHeight="1">
      <c r="A26" s="68"/>
      <c r="B26" s="69"/>
      <c r="K26" s="4"/>
      <c r="L26" s="4"/>
      <c r="M26" s="4"/>
      <c r="N26" s="4"/>
      <c r="O26" s="4"/>
      <c r="P26" s="4"/>
      <c r="Q26" s="4"/>
      <c r="R26" s="4"/>
      <c r="S26" s="4"/>
      <c r="T26" s="4"/>
      <c r="U26" s="4"/>
      <c r="V26" s="4"/>
      <c r="W26" s="4"/>
      <c r="X26" s="4"/>
      <c r="Y26" s="4"/>
      <c r="Z26" s="4"/>
    </row>
    <row r="27" ht="18.0" customHeight="1">
      <c r="A27" s="60" t="s">
        <v>96</v>
      </c>
      <c r="B27" s="62"/>
      <c r="C27" s="18" t="s">
        <v>61</v>
      </c>
      <c r="E27" s="46" t="s">
        <v>97</v>
      </c>
      <c r="K27" s="4"/>
      <c r="L27" s="4"/>
      <c r="M27" s="4"/>
      <c r="N27" s="4"/>
      <c r="O27" s="4"/>
      <c r="P27" s="4"/>
      <c r="Q27" s="4"/>
      <c r="R27" s="4"/>
      <c r="S27" s="4"/>
      <c r="T27" s="4"/>
      <c r="U27" s="4"/>
      <c r="V27" s="4"/>
      <c r="W27" s="4"/>
      <c r="X27" s="4"/>
      <c r="Y27" s="4"/>
      <c r="Z27" s="4"/>
    </row>
    <row r="28" ht="18.75" customHeight="1">
      <c r="A28" s="64" t="s">
        <v>98</v>
      </c>
      <c r="B28" s="51" t="str">
        <f>'2.Páginas de la muestra'!C8</f>
        <v>Sinpromi</v>
      </c>
      <c r="C28" s="52" t="s">
        <v>32</v>
      </c>
      <c r="E28" s="4" t="s">
        <v>100</v>
      </c>
      <c r="K28" s="4"/>
      <c r="L28" s="4"/>
      <c r="M28" s="4"/>
      <c r="N28" s="4"/>
      <c r="O28" s="4"/>
      <c r="P28" s="4"/>
      <c r="Q28" s="4"/>
      <c r="R28" s="4"/>
      <c r="S28" s="4"/>
      <c r="T28" s="4"/>
      <c r="U28" s="4"/>
      <c r="V28" s="4"/>
      <c r="W28" s="4"/>
      <c r="X28" s="4"/>
      <c r="Y28" s="4"/>
      <c r="Z28" s="4"/>
    </row>
    <row r="29" ht="18.0" customHeight="1">
      <c r="A29" s="65"/>
      <c r="B29" s="51" t="str">
        <f>'2.Páginas de la muestra'!C9</f>
        <v>Once</v>
      </c>
      <c r="C29" s="52" t="s">
        <v>54</v>
      </c>
      <c r="K29" s="4"/>
      <c r="L29" s="4"/>
      <c r="M29" s="4"/>
      <c r="N29" s="4"/>
      <c r="O29" s="4"/>
      <c r="P29" s="4"/>
      <c r="Q29" s="4"/>
      <c r="R29" s="4"/>
      <c r="S29" s="4"/>
      <c r="T29" s="4"/>
      <c r="U29" s="4"/>
      <c r="V29" s="4"/>
      <c r="W29" s="4"/>
      <c r="X29" s="4"/>
      <c r="Y29" s="4"/>
      <c r="Z29" s="4"/>
    </row>
    <row r="30" ht="18.0" customHeight="1">
      <c r="A30" s="65"/>
      <c r="B30" s="51" t="str">
        <f>'2.Páginas de la muestra'!C10</f>
        <v>ESIT ULL</v>
      </c>
      <c r="C30" s="52" t="s">
        <v>87</v>
      </c>
      <c r="K30" s="4"/>
      <c r="L30" s="4"/>
      <c r="M30" s="4"/>
      <c r="N30" s="4"/>
      <c r="O30" s="4"/>
      <c r="P30" s="4"/>
      <c r="Q30" s="4"/>
      <c r="R30" s="4"/>
      <c r="S30" s="4"/>
      <c r="T30" s="4"/>
      <c r="U30" s="4"/>
      <c r="V30" s="4"/>
      <c r="W30" s="4"/>
      <c r="X30" s="4"/>
      <c r="Y30" s="4"/>
      <c r="Z30" s="4"/>
    </row>
    <row r="31" ht="18.0" customHeight="1">
      <c r="A31" s="65"/>
      <c r="B31" s="51" t="str">
        <f>'2.Páginas de la muestra'!C11</f>
        <v>Alias4</v>
      </c>
      <c r="C31" s="6"/>
      <c r="K31" s="4"/>
      <c r="L31" s="4"/>
      <c r="M31" s="4"/>
      <c r="N31" s="4"/>
      <c r="O31" s="4"/>
      <c r="P31" s="4"/>
      <c r="Q31" s="4"/>
      <c r="R31" s="4"/>
      <c r="S31" s="4"/>
      <c r="T31" s="4"/>
      <c r="U31" s="4"/>
      <c r="V31" s="4"/>
      <c r="W31" s="4"/>
      <c r="X31" s="4"/>
      <c r="Y31" s="4"/>
      <c r="Z31" s="4"/>
    </row>
    <row r="32" ht="18.0" customHeight="1">
      <c r="A32" s="65"/>
      <c r="B32" s="51" t="str">
        <f>'2.Páginas de la muestra'!C12</f>
        <v>Alias5</v>
      </c>
      <c r="C32" s="6"/>
      <c r="K32" s="4"/>
      <c r="L32" s="4"/>
      <c r="M32" s="4"/>
      <c r="N32" s="4"/>
      <c r="O32" s="4"/>
      <c r="P32" s="4"/>
      <c r="Q32" s="4"/>
      <c r="R32" s="4"/>
      <c r="S32" s="4"/>
      <c r="T32" s="4"/>
      <c r="U32" s="4"/>
      <c r="V32" s="4"/>
      <c r="W32" s="4"/>
      <c r="X32" s="4"/>
      <c r="Y32" s="4"/>
      <c r="Z32" s="4"/>
    </row>
    <row r="33" ht="18.0" customHeight="1">
      <c r="A33" s="65"/>
      <c r="B33" s="51" t="str">
        <f>'2.Páginas de la muestra'!C13</f>
        <v>Alias6</v>
      </c>
      <c r="C33" s="6"/>
      <c r="K33" s="4"/>
      <c r="L33" s="4"/>
      <c r="M33" s="4"/>
      <c r="N33" s="4"/>
      <c r="O33" s="4"/>
      <c r="P33" s="4"/>
      <c r="Q33" s="4"/>
      <c r="R33" s="4"/>
      <c r="S33" s="4"/>
      <c r="T33" s="4"/>
      <c r="U33" s="4"/>
      <c r="V33" s="4"/>
      <c r="W33" s="4"/>
      <c r="X33" s="4"/>
      <c r="Y33" s="4"/>
      <c r="Z33" s="4"/>
    </row>
    <row r="34" ht="18.0" customHeight="1">
      <c r="A34" s="65"/>
      <c r="B34" s="51" t="str">
        <f>'2.Páginas de la muestra'!C14</f>
        <v>Alias7</v>
      </c>
      <c r="C34" s="6"/>
      <c r="K34" s="4"/>
      <c r="L34" s="4"/>
      <c r="M34" s="4"/>
      <c r="N34" s="4"/>
      <c r="O34" s="4"/>
      <c r="P34" s="4"/>
      <c r="Q34" s="4"/>
      <c r="R34" s="4"/>
      <c r="S34" s="4"/>
      <c r="T34" s="4"/>
      <c r="U34" s="4"/>
      <c r="V34" s="4"/>
      <c r="W34" s="4"/>
      <c r="X34" s="4"/>
      <c r="Y34" s="4"/>
      <c r="Z34" s="4"/>
    </row>
    <row r="35" ht="18.0" customHeight="1">
      <c r="A35" s="65"/>
      <c r="B35" s="51" t="str">
        <f>'2.Páginas de la muestra'!C15</f>
        <v>Alias8</v>
      </c>
      <c r="C35" s="6"/>
      <c r="K35" s="4"/>
      <c r="L35" s="4"/>
      <c r="M35" s="4"/>
      <c r="N35" s="4"/>
      <c r="O35" s="4"/>
      <c r="P35" s="4"/>
      <c r="Q35" s="4"/>
      <c r="R35" s="4"/>
      <c r="S35" s="4"/>
      <c r="T35" s="4"/>
      <c r="U35" s="4"/>
      <c r="V35" s="4"/>
      <c r="W35" s="4"/>
      <c r="X35" s="4"/>
      <c r="Y35" s="4"/>
      <c r="Z35" s="4"/>
    </row>
    <row r="36" ht="18.0" customHeight="1">
      <c r="A36" s="65"/>
      <c r="B36" s="51" t="str">
        <f>'2.Páginas de la muestra'!C16</f>
        <v>Alias9</v>
      </c>
      <c r="C36" s="6"/>
      <c r="K36" s="4"/>
      <c r="L36" s="4"/>
      <c r="M36" s="4"/>
      <c r="N36" s="4"/>
      <c r="O36" s="4"/>
      <c r="P36" s="4"/>
      <c r="Q36" s="4"/>
      <c r="R36" s="4"/>
      <c r="S36" s="4"/>
      <c r="T36" s="4"/>
      <c r="U36" s="4"/>
      <c r="V36" s="4"/>
      <c r="W36" s="4"/>
      <c r="X36" s="4"/>
      <c r="Y36" s="4"/>
      <c r="Z36" s="4"/>
    </row>
    <row r="37" ht="18.0" customHeight="1">
      <c r="A37" s="65"/>
      <c r="B37" s="51" t="str">
        <f>'2.Páginas de la muestra'!C17</f>
        <v>Alias10</v>
      </c>
      <c r="C37" s="6"/>
      <c r="K37" s="4"/>
      <c r="L37" s="4"/>
      <c r="M37" s="4"/>
      <c r="N37" s="4"/>
      <c r="O37" s="4"/>
      <c r="P37" s="4"/>
      <c r="Q37" s="4"/>
      <c r="R37" s="4"/>
      <c r="S37" s="4"/>
      <c r="T37" s="4"/>
      <c r="U37" s="4"/>
      <c r="V37" s="4"/>
      <c r="W37" s="4"/>
      <c r="X37" s="4"/>
      <c r="Y37" s="4"/>
      <c r="Z37" s="4"/>
    </row>
    <row r="38" ht="18.0" customHeight="1">
      <c r="A38" s="65"/>
      <c r="B38" s="51" t="str">
        <f>'2.Páginas de la muestra'!C18</f>
        <v>Alias11</v>
      </c>
      <c r="C38" s="6"/>
      <c r="K38" s="4"/>
      <c r="L38" s="4"/>
      <c r="M38" s="4"/>
      <c r="N38" s="4"/>
      <c r="O38" s="4"/>
      <c r="P38" s="4"/>
      <c r="Q38" s="4"/>
      <c r="R38" s="4"/>
      <c r="S38" s="4"/>
      <c r="T38" s="4"/>
      <c r="U38" s="4"/>
      <c r="V38" s="4"/>
      <c r="W38" s="4"/>
      <c r="X38" s="4"/>
      <c r="Y38" s="4"/>
      <c r="Z38" s="4"/>
    </row>
    <row r="39" ht="18.0" customHeight="1">
      <c r="A39" s="65"/>
      <c r="B39" s="51" t="str">
        <f>'2.Páginas de la muestra'!C19</f>
        <v>Alias12</v>
      </c>
      <c r="C39" s="6"/>
      <c r="K39" s="4"/>
      <c r="L39" s="4"/>
      <c r="M39" s="4"/>
      <c r="N39" s="4"/>
      <c r="O39" s="4"/>
      <c r="P39" s="4"/>
      <c r="Q39" s="4"/>
      <c r="R39" s="4"/>
      <c r="S39" s="4"/>
      <c r="T39" s="4"/>
      <c r="U39" s="4"/>
      <c r="V39" s="4"/>
      <c r="W39" s="4"/>
      <c r="X39" s="4"/>
      <c r="Y39" s="4"/>
      <c r="Z39" s="4"/>
    </row>
    <row r="40" ht="18.0" customHeight="1">
      <c r="A40" s="65"/>
      <c r="B40" s="51" t="str">
        <f>'2.Páginas de la muestra'!C20</f>
        <v>Alias13</v>
      </c>
      <c r="C40" s="6"/>
      <c r="K40" s="4"/>
      <c r="L40" s="4"/>
      <c r="M40" s="4"/>
      <c r="N40" s="4"/>
      <c r="O40" s="4"/>
      <c r="P40" s="4"/>
      <c r="Q40" s="4"/>
      <c r="R40" s="4"/>
      <c r="S40" s="4"/>
      <c r="T40" s="4"/>
      <c r="U40" s="4"/>
      <c r="V40" s="4"/>
      <c r="W40" s="4"/>
      <c r="X40" s="4"/>
      <c r="Y40" s="4"/>
      <c r="Z40" s="4"/>
    </row>
    <row r="41" ht="18.0" customHeight="1">
      <c r="A41" s="65"/>
      <c r="B41" s="51" t="str">
        <f>'2.Páginas de la muestra'!C21</f>
        <v>Alias14</v>
      </c>
      <c r="C41" s="6"/>
      <c r="K41" s="4"/>
      <c r="L41" s="4"/>
      <c r="M41" s="4"/>
      <c r="N41" s="4"/>
      <c r="O41" s="4"/>
      <c r="P41" s="4"/>
      <c r="Q41" s="4"/>
      <c r="R41" s="4"/>
      <c r="S41" s="4"/>
      <c r="T41" s="4"/>
      <c r="U41" s="4"/>
      <c r="V41" s="4"/>
      <c r="W41" s="4"/>
      <c r="X41" s="4"/>
      <c r="Y41" s="4"/>
      <c r="Z41" s="4"/>
    </row>
    <row r="42" ht="18.0" customHeight="1">
      <c r="A42" s="67"/>
      <c r="B42" s="51" t="str">
        <f>'2.Páginas de la muestra'!C22</f>
        <v>Alias15</v>
      </c>
      <c r="C42" s="6"/>
      <c r="K42" s="4"/>
      <c r="L42" s="4"/>
      <c r="M42" s="4"/>
      <c r="N42" s="4"/>
      <c r="O42" s="4"/>
      <c r="P42" s="4"/>
      <c r="Q42" s="4"/>
      <c r="R42" s="4"/>
      <c r="S42" s="4"/>
      <c r="T42" s="4"/>
      <c r="U42" s="4"/>
      <c r="V42" s="4"/>
      <c r="W42" s="4"/>
      <c r="X42" s="4"/>
      <c r="Y42" s="4"/>
      <c r="Z42" s="4"/>
    </row>
    <row r="43" ht="18.0" customHeight="1">
      <c r="A43" s="68"/>
      <c r="B43" s="69"/>
      <c r="C43" s="56" t="s">
        <v>74</v>
      </c>
      <c r="D43" s="56" t="str">
        <f>IF(C46&gt;0,Hoja4!A6,IF(C47='2.Páginas de la muestra'!B5,Hoja4!A7,IF(SUM(C45:C47)=0,"",Hoja4!A5)))</f>
        <v>No</v>
      </c>
      <c r="K43" s="4"/>
      <c r="L43" s="4"/>
      <c r="M43" s="4"/>
      <c r="N43" s="4"/>
      <c r="O43" s="4"/>
      <c r="P43" s="4"/>
      <c r="Q43" s="4"/>
      <c r="R43" s="4"/>
      <c r="S43" s="4"/>
      <c r="T43" s="4"/>
      <c r="U43" s="4"/>
      <c r="V43" s="4"/>
      <c r="W43" s="4"/>
      <c r="X43" s="4"/>
      <c r="Y43" s="4"/>
      <c r="Z43" s="4"/>
    </row>
    <row r="44" ht="18.0" customHeight="1">
      <c r="A44" s="68"/>
      <c r="B44" s="69"/>
      <c r="K44" s="4"/>
      <c r="L44" s="4"/>
      <c r="M44" s="4"/>
      <c r="N44" s="4"/>
      <c r="O44" s="4"/>
      <c r="P44" s="4"/>
      <c r="Q44" s="4"/>
      <c r="R44" s="4"/>
      <c r="S44" s="4"/>
      <c r="T44" s="4"/>
      <c r="U44" s="4"/>
      <c r="V44" s="4"/>
      <c r="W44" s="4"/>
      <c r="X44" s="4"/>
      <c r="Y44" s="4"/>
      <c r="Z44" s="4"/>
    </row>
    <row r="45" ht="18.0" customHeight="1">
      <c r="A45" s="57" t="s">
        <v>106</v>
      </c>
      <c r="B45" s="58" t="s">
        <v>93</v>
      </c>
      <c r="C45" s="70">
        <f>COUNTIF(C28:C42,Hoja4!A5)</f>
        <v>1</v>
      </c>
      <c r="K45" s="4"/>
      <c r="L45" s="4"/>
      <c r="M45" s="4"/>
      <c r="N45" s="4"/>
      <c r="O45" s="4"/>
      <c r="P45" s="4"/>
      <c r="Q45" s="4"/>
      <c r="R45" s="4"/>
      <c r="S45" s="4"/>
      <c r="T45" s="4"/>
      <c r="U45" s="4"/>
      <c r="V45" s="4"/>
      <c r="W45" s="4"/>
      <c r="X45" s="4"/>
      <c r="Y45" s="4"/>
      <c r="Z45" s="4"/>
    </row>
    <row r="46" ht="18.0" customHeight="1">
      <c r="A46" s="68"/>
      <c r="B46" s="58" t="s">
        <v>94</v>
      </c>
      <c r="C46" s="70">
        <f>COUNTIF(C28:C42,Hoja4!A6)</f>
        <v>1</v>
      </c>
      <c r="K46" s="4"/>
      <c r="L46" s="4"/>
      <c r="M46" s="4"/>
      <c r="N46" s="4"/>
      <c r="O46" s="4"/>
      <c r="P46" s="4"/>
      <c r="Q46" s="4"/>
      <c r="R46" s="4"/>
      <c r="S46" s="4"/>
      <c r="T46" s="4"/>
      <c r="U46" s="4"/>
      <c r="V46" s="4"/>
      <c r="W46" s="4"/>
      <c r="X46" s="4"/>
      <c r="Y46" s="4"/>
      <c r="Z46" s="4"/>
    </row>
    <row r="47" ht="18.0" customHeight="1">
      <c r="A47" s="68"/>
      <c r="B47" s="58" t="s">
        <v>95</v>
      </c>
      <c r="C47" s="70">
        <f>COUNTIF(C28:C42,Hoja4!A7)</f>
        <v>1</v>
      </c>
      <c r="K47" s="4"/>
      <c r="L47" s="4"/>
      <c r="M47" s="4"/>
      <c r="N47" s="4"/>
      <c r="O47" s="4"/>
      <c r="P47" s="4"/>
      <c r="Q47" s="4"/>
      <c r="R47" s="4"/>
      <c r="S47" s="4"/>
      <c r="T47" s="4"/>
      <c r="U47" s="4"/>
      <c r="V47" s="4"/>
      <c r="W47" s="4"/>
      <c r="X47" s="4"/>
      <c r="Y47" s="4"/>
      <c r="Z47" s="4"/>
    </row>
    <row r="48" ht="18.0" customHeight="1">
      <c r="A48" s="68"/>
      <c r="B48" s="69"/>
      <c r="K48" s="4"/>
      <c r="L48" s="4"/>
      <c r="M48" s="4"/>
      <c r="N48" s="4"/>
      <c r="O48" s="4"/>
      <c r="P48" s="4"/>
      <c r="Q48" s="4"/>
      <c r="R48" s="4"/>
      <c r="S48" s="4"/>
      <c r="T48" s="4"/>
      <c r="U48" s="4"/>
      <c r="V48" s="4"/>
      <c r="W48" s="4"/>
      <c r="X48" s="4"/>
      <c r="Y48" s="4"/>
      <c r="Z48" s="4"/>
    </row>
    <row r="49" ht="18.0" customHeight="1">
      <c r="A49" s="60" t="s">
        <v>107</v>
      </c>
      <c r="B49" s="62"/>
      <c r="C49" s="18" t="s">
        <v>61</v>
      </c>
      <c r="E49" s="46" t="s">
        <v>108</v>
      </c>
      <c r="K49" s="4"/>
      <c r="L49" s="4"/>
      <c r="M49" s="4"/>
      <c r="N49" s="4"/>
      <c r="O49" s="4"/>
      <c r="P49" s="4"/>
      <c r="Q49" s="4"/>
      <c r="R49" s="4"/>
      <c r="S49" s="4"/>
      <c r="T49" s="4"/>
      <c r="U49" s="4"/>
      <c r="V49" s="4"/>
      <c r="W49" s="4"/>
      <c r="X49" s="4"/>
      <c r="Y49" s="4"/>
      <c r="Z49" s="4"/>
    </row>
    <row r="50" ht="18.75" customHeight="1">
      <c r="A50" s="64" t="s">
        <v>109</v>
      </c>
      <c r="B50" s="51" t="str">
        <f>'2.Páginas de la muestra'!C8</f>
        <v>Sinpromi</v>
      </c>
      <c r="C50" s="52" t="s">
        <v>54</v>
      </c>
      <c r="E50" s="4" t="s">
        <v>110</v>
      </c>
      <c r="K50" s="4"/>
      <c r="L50" s="4"/>
      <c r="M50" s="4"/>
      <c r="N50" s="4"/>
      <c r="O50" s="4"/>
      <c r="P50" s="4"/>
      <c r="Q50" s="4"/>
      <c r="R50" s="4"/>
      <c r="S50" s="4"/>
      <c r="T50" s="4"/>
      <c r="U50" s="4"/>
      <c r="V50" s="4"/>
      <c r="W50" s="4"/>
      <c r="X50" s="4"/>
      <c r="Y50" s="4"/>
      <c r="Z50" s="4"/>
    </row>
    <row r="51" ht="18.0" customHeight="1">
      <c r="A51" s="65"/>
      <c r="B51" s="51" t="str">
        <f>'2.Páginas de la muestra'!C9</f>
        <v>Once</v>
      </c>
      <c r="C51" s="52" t="s">
        <v>54</v>
      </c>
      <c r="E51" s="4" t="s">
        <v>111</v>
      </c>
      <c r="K51" s="4"/>
      <c r="L51" s="4"/>
      <c r="M51" s="4"/>
      <c r="N51" s="4"/>
      <c r="O51" s="4"/>
      <c r="P51" s="4"/>
      <c r="Q51" s="4"/>
      <c r="R51" s="4"/>
      <c r="S51" s="4"/>
      <c r="T51" s="4"/>
      <c r="U51" s="4"/>
      <c r="V51" s="4"/>
      <c r="W51" s="4"/>
      <c r="X51" s="4"/>
      <c r="Y51" s="4"/>
      <c r="Z51" s="4"/>
    </row>
    <row r="52" ht="18.0" customHeight="1">
      <c r="A52" s="65"/>
      <c r="B52" s="51" t="str">
        <f>'2.Páginas de la muestra'!C10</f>
        <v>ESIT ULL</v>
      </c>
      <c r="C52" s="52" t="s">
        <v>54</v>
      </c>
      <c r="K52" s="4"/>
      <c r="L52" s="4"/>
      <c r="M52" s="4"/>
      <c r="N52" s="4"/>
      <c r="O52" s="4"/>
      <c r="P52" s="4"/>
      <c r="Q52" s="4"/>
      <c r="R52" s="4"/>
      <c r="S52" s="4"/>
      <c r="T52" s="4"/>
      <c r="U52" s="4"/>
      <c r="V52" s="4"/>
      <c r="W52" s="4"/>
      <c r="X52" s="4"/>
      <c r="Y52" s="4"/>
      <c r="Z52" s="4"/>
    </row>
    <row r="53" ht="18.0" customHeight="1">
      <c r="A53" s="65"/>
      <c r="B53" s="51" t="str">
        <f>'2.Páginas de la muestra'!C11</f>
        <v>Alias4</v>
      </c>
      <c r="C53" s="6"/>
      <c r="K53" s="4"/>
      <c r="L53" s="4"/>
      <c r="M53" s="4"/>
      <c r="N53" s="4"/>
      <c r="O53" s="4"/>
      <c r="P53" s="4"/>
      <c r="Q53" s="4"/>
      <c r="R53" s="4"/>
      <c r="S53" s="4"/>
      <c r="T53" s="4"/>
      <c r="U53" s="4"/>
      <c r="V53" s="4"/>
      <c r="W53" s="4"/>
      <c r="X53" s="4"/>
      <c r="Y53" s="4"/>
      <c r="Z53" s="4"/>
    </row>
    <row r="54" ht="18.0" customHeight="1">
      <c r="A54" s="65"/>
      <c r="B54" s="51" t="str">
        <f>'2.Páginas de la muestra'!C12</f>
        <v>Alias5</v>
      </c>
      <c r="C54" s="6"/>
      <c r="K54" s="4"/>
      <c r="L54" s="4"/>
      <c r="M54" s="4"/>
      <c r="N54" s="4"/>
      <c r="O54" s="4"/>
      <c r="P54" s="4"/>
      <c r="Q54" s="4"/>
      <c r="R54" s="4"/>
      <c r="S54" s="4"/>
      <c r="T54" s="4"/>
      <c r="U54" s="4"/>
      <c r="V54" s="4"/>
      <c r="W54" s="4"/>
      <c r="X54" s="4"/>
      <c r="Y54" s="4"/>
      <c r="Z54" s="4"/>
    </row>
    <row r="55" ht="18.0" customHeight="1">
      <c r="A55" s="65"/>
      <c r="B55" s="51" t="str">
        <f>'2.Páginas de la muestra'!C13</f>
        <v>Alias6</v>
      </c>
      <c r="C55" s="6"/>
      <c r="K55" s="4"/>
      <c r="L55" s="4"/>
      <c r="M55" s="4"/>
      <c r="N55" s="4"/>
      <c r="O55" s="4"/>
      <c r="P55" s="4"/>
      <c r="Q55" s="4"/>
      <c r="R55" s="4"/>
      <c r="S55" s="4"/>
      <c r="T55" s="4"/>
      <c r="U55" s="4"/>
      <c r="V55" s="4"/>
      <c r="W55" s="4"/>
      <c r="X55" s="4"/>
      <c r="Y55" s="4"/>
      <c r="Z55" s="4"/>
    </row>
    <row r="56" ht="18.0" customHeight="1">
      <c r="A56" s="65"/>
      <c r="B56" s="51" t="str">
        <f>'2.Páginas de la muestra'!C14</f>
        <v>Alias7</v>
      </c>
      <c r="C56" s="6"/>
      <c r="K56" s="4"/>
      <c r="L56" s="4"/>
      <c r="M56" s="4"/>
      <c r="N56" s="4"/>
      <c r="O56" s="4"/>
      <c r="P56" s="4"/>
      <c r="Q56" s="4"/>
      <c r="R56" s="4"/>
      <c r="S56" s="4"/>
      <c r="T56" s="4"/>
      <c r="U56" s="4"/>
      <c r="V56" s="4"/>
      <c r="W56" s="4"/>
      <c r="X56" s="4"/>
      <c r="Y56" s="4"/>
      <c r="Z56" s="4"/>
    </row>
    <row r="57" ht="18.0" customHeight="1">
      <c r="A57" s="65"/>
      <c r="B57" s="51" t="str">
        <f>'2.Páginas de la muestra'!C15</f>
        <v>Alias8</v>
      </c>
      <c r="C57" s="6"/>
      <c r="K57" s="4"/>
      <c r="L57" s="4"/>
      <c r="M57" s="4"/>
      <c r="N57" s="4"/>
      <c r="O57" s="4"/>
      <c r="P57" s="4"/>
      <c r="Q57" s="4"/>
      <c r="R57" s="4"/>
      <c r="S57" s="4"/>
      <c r="T57" s="4"/>
      <c r="U57" s="4"/>
      <c r="V57" s="4"/>
      <c r="W57" s="4"/>
      <c r="X57" s="4"/>
      <c r="Y57" s="4"/>
      <c r="Z57" s="4"/>
    </row>
    <row r="58" ht="18.0" customHeight="1">
      <c r="A58" s="65"/>
      <c r="B58" s="51" t="str">
        <f>'2.Páginas de la muestra'!C16</f>
        <v>Alias9</v>
      </c>
      <c r="C58" s="6"/>
      <c r="K58" s="4"/>
      <c r="L58" s="4"/>
      <c r="M58" s="4"/>
      <c r="N58" s="4"/>
      <c r="O58" s="4"/>
      <c r="P58" s="4"/>
      <c r="Q58" s="4"/>
      <c r="R58" s="4"/>
      <c r="S58" s="4"/>
      <c r="T58" s="4"/>
      <c r="U58" s="4"/>
      <c r="V58" s="4"/>
      <c r="W58" s="4"/>
      <c r="X58" s="4"/>
      <c r="Y58" s="4"/>
      <c r="Z58" s="4"/>
    </row>
    <row r="59" ht="18.0" customHeight="1">
      <c r="A59" s="65"/>
      <c r="B59" s="51" t="str">
        <f>'2.Páginas de la muestra'!C17</f>
        <v>Alias10</v>
      </c>
      <c r="C59" s="6"/>
      <c r="K59" s="4"/>
      <c r="L59" s="4"/>
      <c r="M59" s="4"/>
      <c r="N59" s="4"/>
      <c r="O59" s="4"/>
      <c r="P59" s="4"/>
      <c r="Q59" s="4"/>
      <c r="R59" s="4"/>
      <c r="S59" s="4"/>
      <c r="T59" s="4"/>
      <c r="U59" s="4"/>
      <c r="V59" s="4"/>
      <c r="W59" s="4"/>
      <c r="X59" s="4"/>
      <c r="Y59" s="4"/>
      <c r="Z59" s="4"/>
    </row>
    <row r="60" ht="18.0" customHeight="1">
      <c r="A60" s="65"/>
      <c r="B60" s="51" t="str">
        <f>'2.Páginas de la muestra'!C18</f>
        <v>Alias11</v>
      </c>
      <c r="C60" s="6"/>
      <c r="K60" s="4"/>
      <c r="L60" s="4"/>
      <c r="M60" s="4"/>
      <c r="N60" s="4"/>
      <c r="O60" s="4"/>
      <c r="P60" s="4"/>
      <c r="Q60" s="4"/>
      <c r="R60" s="4"/>
      <c r="S60" s="4"/>
      <c r="T60" s="4"/>
      <c r="U60" s="4"/>
      <c r="V60" s="4"/>
      <c r="W60" s="4"/>
      <c r="X60" s="4"/>
      <c r="Y60" s="4"/>
      <c r="Z60" s="4"/>
    </row>
    <row r="61" ht="18.0" customHeight="1">
      <c r="A61" s="65"/>
      <c r="B61" s="51" t="str">
        <f>'2.Páginas de la muestra'!C19</f>
        <v>Alias12</v>
      </c>
      <c r="C61" s="6"/>
      <c r="K61" s="4"/>
      <c r="L61" s="4"/>
      <c r="M61" s="4"/>
      <c r="N61" s="4"/>
      <c r="O61" s="4"/>
      <c r="P61" s="4"/>
      <c r="Q61" s="4"/>
      <c r="R61" s="4"/>
      <c r="S61" s="4"/>
      <c r="T61" s="4"/>
      <c r="U61" s="4"/>
      <c r="V61" s="4"/>
      <c r="W61" s="4"/>
      <c r="X61" s="4"/>
      <c r="Y61" s="4"/>
      <c r="Z61" s="4"/>
    </row>
    <row r="62" ht="18.0" customHeight="1">
      <c r="A62" s="65"/>
      <c r="B62" s="51" t="str">
        <f>'2.Páginas de la muestra'!C20</f>
        <v>Alias13</v>
      </c>
      <c r="C62" s="6"/>
      <c r="K62" s="4"/>
      <c r="L62" s="4"/>
      <c r="M62" s="4"/>
      <c r="N62" s="4"/>
      <c r="O62" s="4"/>
      <c r="P62" s="4"/>
      <c r="Q62" s="4"/>
      <c r="R62" s="4"/>
      <c r="S62" s="4"/>
      <c r="T62" s="4"/>
      <c r="U62" s="4"/>
      <c r="V62" s="4"/>
      <c r="W62" s="4"/>
      <c r="X62" s="4"/>
      <c r="Y62" s="4"/>
      <c r="Z62" s="4"/>
    </row>
    <row r="63" ht="18.0" customHeight="1">
      <c r="A63" s="65"/>
      <c r="B63" s="51" t="str">
        <f>'2.Páginas de la muestra'!C21</f>
        <v>Alias14</v>
      </c>
      <c r="C63" s="6"/>
      <c r="K63" s="4"/>
      <c r="L63" s="4"/>
      <c r="M63" s="4"/>
      <c r="N63" s="4"/>
      <c r="O63" s="4"/>
      <c r="P63" s="4"/>
      <c r="Q63" s="4"/>
      <c r="R63" s="4"/>
      <c r="S63" s="4"/>
      <c r="T63" s="4"/>
      <c r="U63" s="4"/>
      <c r="V63" s="4"/>
      <c r="W63" s="4"/>
      <c r="X63" s="4"/>
      <c r="Y63" s="4"/>
      <c r="Z63" s="4"/>
    </row>
    <row r="64" ht="18.0" customHeight="1">
      <c r="A64" s="67"/>
      <c r="B64" s="51" t="str">
        <f>'2.Páginas de la muestra'!C22</f>
        <v>Alias15</v>
      </c>
      <c r="C64" s="6"/>
      <c r="K64" s="4"/>
      <c r="L64" s="4"/>
      <c r="M64" s="4"/>
      <c r="N64" s="4"/>
      <c r="O64" s="4"/>
      <c r="P64" s="4"/>
      <c r="Q64" s="4"/>
      <c r="R64" s="4"/>
      <c r="S64" s="4"/>
      <c r="T64" s="4"/>
      <c r="U64" s="4"/>
      <c r="V64" s="4"/>
      <c r="W64" s="4"/>
      <c r="X64" s="4"/>
      <c r="Y64" s="4"/>
      <c r="Z64" s="4"/>
    </row>
    <row r="65" ht="18.0" customHeight="1">
      <c r="A65" s="68"/>
      <c r="B65" s="69"/>
      <c r="C65" s="56" t="s">
        <v>74</v>
      </c>
      <c r="D65" s="56" t="str">
        <f>IF(C68&gt;0,Hoja4!A6,IF(C69='2.Páginas de la muestra'!B5,Hoja4!A7,IF(SUM(C67:C69)=0,"",Hoja4!A5)))</f>
        <v>Sí</v>
      </c>
      <c r="K65" s="4"/>
      <c r="L65" s="4"/>
      <c r="M65" s="4"/>
      <c r="N65" s="4"/>
      <c r="O65" s="4"/>
      <c r="P65" s="4"/>
      <c r="Q65" s="4"/>
      <c r="R65" s="4"/>
      <c r="S65" s="4"/>
      <c r="T65" s="4"/>
      <c r="U65" s="4"/>
      <c r="V65" s="4"/>
      <c r="W65" s="4"/>
      <c r="X65" s="4"/>
      <c r="Y65" s="4"/>
      <c r="Z65" s="4"/>
    </row>
    <row r="66" ht="18.0" customHeight="1">
      <c r="A66" s="68"/>
      <c r="B66" s="69"/>
      <c r="K66" s="4"/>
      <c r="L66" s="4"/>
      <c r="M66" s="4"/>
      <c r="N66" s="4"/>
      <c r="O66" s="4"/>
      <c r="P66" s="4"/>
      <c r="Q66" s="4"/>
      <c r="R66" s="4"/>
      <c r="S66" s="4"/>
      <c r="T66" s="4"/>
      <c r="U66" s="4"/>
      <c r="V66" s="4"/>
      <c r="W66" s="4"/>
      <c r="X66" s="4"/>
      <c r="Y66" s="4"/>
      <c r="Z66" s="4"/>
    </row>
    <row r="67" ht="18.0" customHeight="1">
      <c r="A67" s="57" t="s">
        <v>117</v>
      </c>
      <c r="B67" s="58" t="s">
        <v>93</v>
      </c>
      <c r="C67" s="70">
        <f>COUNTIF(C50:C64,Hoja4!A5)</f>
        <v>3</v>
      </c>
      <c r="K67" s="4"/>
      <c r="L67" s="4"/>
      <c r="M67" s="4"/>
      <c r="N67" s="4"/>
      <c r="O67" s="4"/>
      <c r="P67" s="4"/>
      <c r="Q67" s="4"/>
      <c r="R67" s="4"/>
      <c r="S67" s="4"/>
      <c r="T67" s="4"/>
      <c r="U67" s="4"/>
      <c r="V67" s="4"/>
      <c r="W67" s="4"/>
      <c r="X67" s="4"/>
      <c r="Y67" s="4"/>
      <c r="Z67" s="4"/>
    </row>
    <row r="68" ht="18.0" customHeight="1">
      <c r="A68" s="68"/>
      <c r="B68" s="58" t="s">
        <v>94</v>
      </c>
      <c r="C68" s="70">
        <f>COUNTIF(C50:C64,Hoja4!A6)</f>
        <v>0</v>
      </c>
      <c r="K68" s="4"/>
      <c r="L68" s="4"/>
      <c r="M68" s="4"/>
      <c r="N68" s="4"/>
      <c r="O68" s="4"/>
      <c r="P68" s="4"/>
      <c r="Q68" s="4"/>
      <c r="R68" s="4"/>
      <c r="S68" s="4"/>
      <c r="T68" s="4"/>
      <c r="U68" s="4"/>
      <c r="V68" s="4"/>
      <c r="W68" s="4"/>
      <c r="X68" s="4"/>
      <c r="Y68" s="4"/>
      <c r="Z68" s="4"/>
    </row>
    <row r="69" ht="18.0" customHeight="1">
      <c r="A69" s="68"/>
      <c r="B69" s="58" t="s">
        <v>95</v>
      </c>
      <c r="C69" s="70">
        <f>COUNTIF(C50:C64,Hoja4!A7)</f>
        <v>0</v>
      </c>
      <c r="K69" s="4"/>
      <c r="L69" s="4"/>
      <c r="M69" s="4"/>
      <c r="N69" s="4"/>
      <c r="O69" s="4"/>
      <c r="P69" s="4"/>
      <c r="Q69" s="4"/>
      <c r="R69" s="4"/>
      <c r="S69" s="4"/>
      <c r="T69" s="4"/>
      <c r="U69" s="4"/>
      <c r="V69" s="4"/>
      <c r="W69" s="4"/>
      <c r="X69" s="4"/>
      <c r="Y69" s="4"/>
      <c r="Z69" s="4"/>
    </row>
    <row r="70" ht="18.0" customHeight="1">
      <c r="A70" s="68"/>
      <c r="B70" s="69"/>
      <c r="K70" s="4"/>
      <c r="L70" s="4"/>
      <c r="M70" s="4"/>
      <c r="N70" s="4"/>
      <c r="O70" s="4"/>
      <c r="P70" s="4"/>
      <c r="Q70" s="4"/>
      <c r="R70" s="4"/>
      <c r="S70" s="4"/>
      <c r="T70" s="4"/>
      <c r="U70" s="4"/>
      <c r="V70" s="4"/>
      <c r="W70" s="4"/>
      <c r="X70" s="4"/>
      <c r="Y70" s="4"/>
      <c r="Z70" s="4"/>
    </row>
    <row r="71" ht="18.0" customHeight="1">
      <c r="A71" s="60" t="s">
        <v>119</v>
      </c>
      <c r="B71" s="62"/>
      <c r="C71" s="18" t="s">
        <v>61</v>
      </c>
      <c r="E71" s="46" t="s">
        <v>121</v>
      </c>
      <c r="K71" s="4"/>
      <c r="L71" s="4"/>
      <c r="M71" s="4"/>
      <c r="N71" s="4"/>
      <c r="O71" s="4"/>
      <c r="P71" s="4"/>
      <c r="Q71" s="4"/>
      <c r="R71" s="4"/>
      <c r="S71" s="4"/>
      <c r="T71" s="4"/>
      <c r="U71" s="4"/>
      <c r="V71" s="4"/>
      <c r="W71" s="4"/>
      <c r="X71" s="4"/>
      <c r="Y71" s="4"/>
      <c r="Z71" s="4"/>
    </row>
    <row r="72" ht="18.75" customHeight="1">
      <c r="A72" s="64" t="s">
        <v>123</v>
      </c>
      <c r="B72" s="51" t="str">
        <f>'2.Páginas de la muestra'!C8</f>
        <v>Sinpromi</v>
      </c>
      <c r="C72" s="52" t="s">
        <v>54</v>
      </c>
      <c r="E72" s="4" t="s">
        <v>126</v>
      </c>
      <c r="K72" s="4"/>
      <c r="L72" s="4"/>
      <c r="M72" s="4"/>
      <c r="N72" s="4"/>
      <c r="O72" s="4"/>
      <c r="P72" s="4"/>
      <c r="Q72" s="4"/>
      <c r="R72" s="4"/>
      <c r="S72" s="4"/>
      <c r="T72" s="4"/>
      <c r="U72" s="4"/>
      <c r="V72" s="4"/>
      <c r="W72" s="4"/>
      <c r="X72" s="4"/>
      <c r="Y72" s="4"/>
      <c r="Z72" s="4"/>
    </row>
    <row r="73" ht="18.0" customHeight="1">
      <c r="A73" s="65"/>
      <c r="B73" s="51" t="str">
        <f>'2.Páginas de la muestra'!C9</f>
        <v>Once</v>
      </c>
      <c r="C73" s="52" t="s">
        <v>87</v>
      </c>
      <c r="K73" s="4"/>
      <c r="L73" s="4"/>
      <c r="M73" s="4"/>
      <c r="N73" s="4"/>
      <c r="O73" s="4"/>
      <c r="P73" s="4"/>
      <c r="Q73" s="4"/>
      <c r="R73" s="4"/>
      <c r="S73" s="4"/>
      <c r="T73" s="4"/>
      <c r="U73" s="4"/>
      <c r="V73" s="4"/>
      <c r="W73" s="4"/>
      <c r="X73" s="4"/>
      <c r="Y73" s="4"/>
      <c r="Z73" s="4"/>
    </row>
    <row r="74" ht="18.0" customHeight="1">
      <c r="A74" s="65"/>
      <c r="B74" s="51" t="str">
        <f>'2.Páginas de la muestra'!C10</f>
        <v>ESIT ULL</v>
      </c>
      <c r="C74" s="52" t="s">
        <v>87</v>
      </c>
      <c r="E74" s="4" t="s">
        <v>129</v>
      </c>
      <c r="K74" s="4"/>
      <c r="L74" s="4"/>
      <c r="M74" s="4"/>
      <c r="N74" s="4"/>
      <c r="O74" s="4"/>
      <c r="P74" s="4"/>
      <c r="Q74" s="4"/>
      <c r="R74" s="4"/>
      <c r="S74" s="4"/>
      <c r="T74" s="4"/>
      <c r="U74" s="4"/>
      <c r="V74" s="4"/>
      <c r="W74" s="4"/>
      <c r="X74" s="4"/>
      <c r="Y74" s="4"/>
      <c r="Z74" s="4"/>
    </row>
    <row r="75" ht="18.0" customHeight="1">
      <c r="A75" s="65"/>
      <c r="B75" s="51" t="str">
        <f>'2.Páginas de la muestra'!C11</f>
        <v>Alias4</v>
      </c>
      <c r="C75" s="6"/>
      <c r="E75" s="19" t="s">
        <v>130</v>
      </c>
      <c r="K75" s="4"/>
      <c r="L75" s="4"/>
      <c r="M75" s="4"/>
      <c r="N75" s="4"/>
      <c r="O75" s="4"/>
      <c r="P75" s="4"/>
      <c r="Q75" s="4"/>
      <c r="R75" s="4"/>
      <c r="S75" s="4"/>
      <c r="T75" s="4"/>
      <c r="U75" s="4"/>
      <c r="V75" s="4"/>
      <c r="W75" s="4"/>
      <c r="X75" s="4"/>
      <c r="Y75" s="4"/>
      <c r="Z75" s="4"/>
    </row>
    <row r="76" ht="18.0" customHeight="1">
      <c r="A76" s="65"/>
      <c r="B76" s="51" t="str">
        <f>'2.Páginas de la muestra'!C12</f>
        <v>Alias5</v>
      </c>
      <c r="C76" s="6"/>
      <c r="K76" s="4"/>
      <c r="L76" s="4"/>
      <c r="M76" s="4"/>
      <c r="N76" s="4"/>
      <c r="O76" s="4"/>
      <c r="P76" s="4"/>
      <c r="Q76" s="4"/>
      <c r="R76" s="4"/>
      <c r="S76" s="4"/>
      <c r="T76" s="4"/>
      <c r="U76" s="4"/>
      <c r="V76" s="4"/>
      <c r="W76" s="4"/>
      <c r="X76" s="4"/>
      <c r="Y76" s="4"/>
      <c r="Z76" s="4"/>
    </row>
    <row r="77" ht="18.0" customHeight="1">
      <c r="A77" s="65"/>
      <c r="B77" s="51" t="str">
        <f>'2.Páginas de la muestra'!C13</f>
        <v>Alias6</v>
      </c>
      <c r="C77" s="6"/>
      <c r="K77" s="4"/>
      <c r="L77" s="4"/>
      <c r="M77" s="4"/>
      <c r="N77" s="4"/>
      <c r="O77" s="4"/>
      <c r="P77" s="4"/>
      <c r="Q77" s="4"/>
      <c r="R77" s="4"/>
      <c r="S77" s="4"/>
      <c r="T77" s="4"/>
      <c r="U77" s="4"/>
      <c r="V77" s="4"/>
      <c r="W77" s="4"/>
      <c r="X77" s="4"/>
      <c r="Y77" s="4"/>
      <c r="Z77" s="4"/>
    </row>
    <row r="78" ht="18.0" customHeight="1">
      <c r="A78" s="65"/>
      <c r="B78" s="51" t="str">
        <f>'2.Páginas de la muestra'!C14</f>
        <v>Alias7</v>
      </c>
      <c r="C78" s="6"/>
      <c r="K78" s="4"/>
      <c r="L78" s="4"/>
      <c r="M78" s="4"/>
      <c r="N78" s="4"/>
      <c r="O78" s="4"/>
      <c r="P78" s="4"/>
      <c r="Q78" s="4"/>
      <c r="R78" s="4"/>
      <c r="S78" s="4"/>
      <c r="T78" s="4"/>
      <c r="U78" s="4"/>
      <c r="V78" s="4"/>
      <c r="W78" s="4"/>
      <c r="X78" s="4"/>
      <c r="Y78" s="4"/>
      <c r="Z78" s="4"/>
    </row>
    <row r="79" ht="18.0" customHeight="1">
      <c r="A79" s="65"/>
      <c r="B79" s="51" t="str">
        <f>'2.Páginas de la muestra'!C15</f>
        <v>Alias8</v>
      </c>
      <c r="C79" s="6"/>
      <c r="K79" s="4"/>
      <c r="L79" s="4"/>
      <c r="M79" s="4"/>
      <c r="N79" s="4"/>
      <c r="O79" s="4"/>
      <c r="P79" s="4"/>
      <c r="Q79" s="4"/>
      <c r="R79" s="4"/>
      <c r="S79" s="4"/>
      <c r="T79" s="4"/>
      <c r="U79" s="4"/>
      <c r="V79" s="4"/>
      <c r="W79" s="4"/>
      <c r="X79" s="4"/>
      <c r="Y79" s="4"/>
      <c r="Z79" s="4"/>
    </row>
    <row r="80" ht="18.0" customHeight="1">
      <c r="A80" s="65"/>
      <c r="B80" s="51" t="str">
        <f>'2.Páginas de la muestra'!C16</f>
        <v>Alias9</v>
      </c>
      <c r="C80" s="6"/>
      <c r="K80" s="4"/>
      <c r="L80" s="4"/>
      <c r="M80" s="4"/>
      <c r="N80" s="4"/>
      <c r="O80" s="4"/>
      <c r="P80" s="4"/>
      <c r="Q80" s="4"/>
      <c r="R80" s="4"/>
      <c r="S80" s="4"/>
      <c r="T80" s="4"/>
      <c r="U80" s="4"/>
      <c r="V80" s="4"/>
      <c r="W80" s="4"/>
      <c r="X80" s="4"/>
      <c r="Y80" s="4"/>
      <c r="Z80" s="4"/>
    </row>
    <row r="81" ht="18.0" customHeight="1">
      <c r="A81" s="65"/>
      <c r="B81" s="51" t="str">
        <f>'2.Páginas de la muestra'!C17</f>
        <v>Alias10</v>
      </c>
      <c r="C81" s="6"/>
      <c r="K81" s="4"/>
      <c r="L81" s="4"/>
      <c r="M81" s="4"/>
      <c r="N81" s="4"/>
      <c r="O81" s="4"/>
      <c r="P81" s="4"/>
      <c r="Q81" s="4"/>
      <c r="R81" s="4"/>
      <c r="S81" s="4"/>
      <c r="T81" s="4"/>
      <c r="U81" s="4"/>
      <c r="V81" s="4"/>
      <c r="W81" s="4"/>
      <c r="X81" s="4"/>
      <c r="Y81" s="4"/>
      <c r="Z81" s="4"/>
    </row>
    <row r="82" ht="18.0" customHeight="1">
      <c r="A82" s="65"/>
      <c r="B82" s="51" t="str">
        <f>'2.Páginas de la muestra'!C18</f>
        <v>Alias11</v>
      </c>
      <c r="C82" s="6"/>
      <c r="K82" s="4"/>
      <c r="L82" s="4"/>
      <c r="M82" s="4"/>
      <c r="N82" s="4"/>
      <c r="O82" s="4"/>
      <c r="P82" s="4"/>
      <c r="Q82" s="4"/>
      <c r="R82" s="4"/>
      <c r="S82" s="4"/>
      <c r="T82" s="4"/>
      <c r="U82" s="4"/>
      <c r="V82" s="4"/>
      <c r="W82" s="4"/>
      <c r="X82" s="4"/>
      <c r="Y82" s="4"/>
      <c r="Z82" s="4"/>
    </row>
    <row r="83" ht="18.0" customHeight="1">
      <c r="A83" s="65"/>
      <c r="B83" s="51" t="str">
        <f>'2.Páginas de la muestra'!C19</f>
        <v>Alias12</v>
      </c>
      <c r="C83" s="6"/>
      <c r="K83" s="4"/>
      <c r="L83" s="4"/>
      <c r="M83" s="4"/>
      <c r="N83" s="4"/>
      <c r="O83" s="4"/>
      <c r="P83" s="4"/>
      <c r="Q83" s="4"/>
      <c r="R83" s="4"/>
      <c r="S83" s="4"/>
      <c r="T83" s="4"/>
      <c r="U83" s="4"/>
      <c r="V83" s="4"/>
      <c r="W83" s="4"/>
      <c r="X83" s="4"/>
      <c r="Y83" s="4"/>
      <c r="Z83" s="4"/>
    </row>
    <row r="84" ht="18.0" customHeight="1">
      <c r="A84" s="65"/>
      <c r="B84" s="51" t="str">
        <f>'2.Páginas de la muestra'!C20</f>
        <v>Alias13</v>
      </c>
      <c r="C84" s="6"/>
      <c r="K84" s="4"/>
      <c r="L84" s="4"/>
      <c r="M84" s="4"/>
      <c r="N84" s="4"/>
      <c r="O84" s="4"/>
      <c r="P84" s="4"/>
      <c r="Q84" s="4"/>
      <c r="R84" s="4"/>
      <c r="S84" s="4"/>
      <c r="T84" s="4"/>
      <c r="U84" s="4"/>
      <c r="V84" s="4"/>
      <c r="W84" s="4"/>
      <c r="X84" s="4"/>
      <c r="Y84" s="4"/>
      <c r="Z84" s="4"/>
    </row>
    <row r="85" ht="18.0" customHeight="1">
      <c r="A85" s="65"/>
      <c r="B85" s="51" t="str">
        <f>'2.Páginas de la muestra'!C21</f>
        <v>Alias14</v>
      </c>
      <c r="C85" s="6"/>
      <c r="K85" s="4"/>
      <c r="L85" s="4"/>
      <c r="M85" s="4"/>
      <c r="N85" s="4"/>
      <c r="O85" s="4"/>
      <c r="P85" s="4"/>
      <c r="Q85" s="4"/>
      <c r="R85" s="4"/>
      <c r="S85" s="4"/>
      <c r="T85" s="4"/>
      <c r="U85" s="4"/>
      <c r="V85" s="4"/>
      <c r="W85" s="4"/>
      <c r="X85" s="4"/>
      <c r="Y85" s="4"/>
      <c r="Z85" s="4"/>
    </row>
    <row r="86" ht="18.0" customHeight="1">
      <c r="A86" s="67"/>
      <c r="B86" s="51" t="str">
        <f>'2.Páginas de la muestra'!C22</f>
        <v>Alias15</v>
      </c>
      <c r="C86" s="6"/>
      <c r="K86" s="4"/>
      <c r="L86" s="4"/>
      <c r="M86" s="4"/>
      <c r="N86" s="4"/>
      <c r="O86" s="4"/>
      <c r="P86" s="4"/>
      <c r="Q86" s="4"/>
      <c r="R86" s="4"/>
      <c r="S86" s="4"/>
      <c r="T86" s="4"/>
      <c r="U86" s="4"/>
      <c r="V86" s="4"/>
      <c r="W86" s="4"/>
      <c r="X86" s="4"/>
      <c r="Y86" s="4"/>
      <c r="Z86" s="4"/>
    </row>
    <row r="87" ht="18.0" customHeight="1">
      <c r="A87" s="68"/>
      <c r="B87" s="69"/>
      <c r="C87" s="56" t="s">
        <v>74</v>
      </c>
      <c r="D87" s="56" t="str">
        <f>IF(C90&gt;0,Hoja4!A6,IF(C91='2.Páginas de la muestra'!B5,Hoja4!A7,IF(SUM(C89:C91)=0,"",Hoja4!A5)))</f>
        <v>Sí</v>
      </c>
      <c r="K87" s="4"/>
      <c r="L87" s="4"/>
      <c r="M87" s="4"/>
      <c r="N87" s="4"/>
      <c r="O87" s="4"/>
      <c r="P87" s="4"/>
      <c r="Q87" s="4"/>
      <c r="R87" s="4"/>
      <c r="S87" s="4"/>
      <c r="T87" s="4"/>
      <c r="U87" s="4"/>
      <c r="V87" s="4"/>
      <c r="W87" s="4"/>
      <c r="X87" s="4"/>
      <c r="Y87" s="4"/>
      <c r="Z87" s="4"/>
    </row>
    <row r="88" ht="18.0" customHeight="1">
      <c r="A88" s="68"/>
      <c r="B88" s="69"/>
      <c r="K88" s="4"/>
      <c r="L88" s="4"/>
      <c r="M88" s="4"/>
      <c r="N88" s="4"/>
      <c r="O88" s="4"/>
      <c r="P88" s="4"/>
      <c r="Q88" s="4"/>
      <c r="R88" s="4"/>
      <c r="S88" s="4"/>
      <c r="T88" s="4"/>
      <c r="U88" s="4"/>
      <c r="V88" s="4"/>
      <c r="W88" s="4"/>
      <c r="X88" s="4"/>
      <c r="Y88" s="4"/>
      <c r="Z88" s="4"/>
    </row>
    <row r="89" ht="18.0" customHeight="1">
      <c r="A89" s="57" t="s">
        <v>135</v>
      </c>
      <c r="B89" s="58" t="s">
        <v>93</v>
      </c>
      <c r="C89" s="70">
        <f>COUNTIF(C72:C86,Hoja4!A5)</f>
        <v>1</v>
      </c>
      <c r="K89" s="4"/>
      <c r="L89" s="4"/>
      <c r="M89" s="4"/>
      <c r="N89" s="4"/>
      <c r="O89" s="4"/>
      <c r="P89" s="4"/>
      <c r="Q89" s="4"/>
      <c r="R89" s="4"/>
      <c r="S89" s="4"/>
      <c r="T89" s="4"/>
      <c r="U89" s="4"/>
      <c r="V89" s="4"/>
      <c r="W89" s="4"/>
      <c r="X89" s="4"/>
      <c r="Y89" s="4"/>
      <c r="Z89" s="4"/>
    </row>
    <row r="90" ht="18.0" customHeight="1">
      <c r="A90" s="68"/>
      <c r="B90" s="58" t="s">
        <v>94</v>
      </c>
      <c r="C90" s="70">
        <f>COUNTIF(C72:C86,Hoja4!A6)</f>
        <v>0</v>
      </c>
      <c r="K90" s="4"/>
      <c r="L90" s="4"/>
      <c r="M90" s="4"/>
      <c r="N90" s="4"/>
      <c r="O90" s="4"/>
      <c r="P90" s="4"/>
      <c r="Q90" s="4"/>
      <c r="R90" s="4"/>
      <c r="S90" s="4"/>
      <c r="T90" s="4"/>
      <c r="U90" s="4"/>
      <c r="V90" s="4"/>
      <c r="W90" s="4"/>
      <c r="X90" s="4"/>
      <c r="Y90" s="4"/>
      <c r="Z90" s="4"/>
    </row>
    <row r="91" ht="18.0" customHeight="1">
      <c r="A91" s="68"/>
      <c r="B91" s="58" t="s">
        <v>95</v>
      </c>
      <c r="C91" s="70">
        <f>COUNTIF(C72:C86,Hoja4!A7)</f>
        <v>2</v>
      </c>
      <c r="K91" s="4"/>
      <c r="L91" s="4"/>
      <c r="M91" s="4"/>
      <c r="N91" s="4"/>
      <c r="O91" s="4"/>
      <c r="P91" s="4"/>
      <c r="Q91" s="4"/>
      <c r="R91" s="4"/>
      <c r="S91" s="4"/>
      <c r="T91" s="4"/>
      <c r="U91" s="4"/>
      <c r="V91" s="4"/>
      <c r="W91" s="4"/>
      <c r="X91" s="4"/>
      <c r="Y91" s="4"/>
      <c r="Z91" s="4"/>
    </row>
    <row r="92" ht="18.0" customHeight="1">
      <c r="A92" s="68"/>
      <c r="B92" s="69"/>
      <c r="K92" s="4"/>
      <c r="L92" s="4"/>
      <c r="M92" s="4"/>
      <c r="N92" s="4"/>
      <c r="O92" s="4"/>
      <c r="P92" s="4"/>
      <c r="Q92" s="4"/>
      <c r="R92" s="4"/>
      <c r="S92" s="4"/>
      <c r="T92" s="4"/>
      <c r="U92" s="4"/>
      <c r="V92" s="4"/>
      <c r="W92" s="4"/>
      <c r="X92" s="4"/>
      <c r="Y92" s="4"/>
      <c r="Z92" s="4"/>
    </row>
    <row r="93" ht="18.0" customHeight="1">
      <c r="A93" s="60" t="s">
        <v>137</v>
      </c>
      <c r="B93" s="62"/>
      <c r="C93" s="18" t="s">
        <v>61</v>
      </c>
      <c r="E93" s="46" t="s">
        <v>138</v>
      </c>
      <c r="K93" s="4"/>
      <c r="L93" s="4"/>
      <c r="M93" s="4"/>
      <c r="N93" s="4"/>
      <c r="O93" s="4"/>
      <c r="P93" s="4"/>
      <c r="Q93" s="4"/>
      <c r="R93" s="4"/>
      <c r="S93" s="4"/>
      <c r="T93" s="4"/>
      <c r="U93" s="4"/>
      <c r="V93" s="4"/>
      <c r="W93" s="4"/>
      <c r="X93" s="4"/>
      <c r="Y93" s="4"/>
      <c r="Z93" s="4"/>
    </row>
    <row r="94" ht="18.75" customHeight="1">
      <c r="A94" s="64" t="s">
        <v>139</v>
      </c>
      <c r="B94" s="51" t="str">
        <f>'2.Páginas de la muestra'!C8</f>
        <v>Sinpromi</v>
      </c>
      <c r="C94" s="6"/>
      <c r="E94" s="4" t="s">
        <v>140</v>
      </c>
      <c r="K94" s="4"/>
      <c r="L94" s="4"/>
      <c r="M94" s="4"/>
      <c r="N94" s="4"/>
      <c r="O94" s="4"/>
      <c r="P94" s="4"/>
      <c r="Q94" s="4"/>
      <c r="R94" s="4"/>
      <c r="S94" s="4"/>
      <c r="T94" s="4"/>
      <c r="U94" s="4"/>
      <c r="V94" s="4"/>
      <c r="W94" s="4"/>
      <c r="X94" s="4"/>
      <c r="Y94" s="4"/>
      <c r="Z94" s="4"/>
    </row>
    <row r="95" ht="18.0" customHeight="1">
      <c r="A95" s="65"/>
      <c r="B95" s="51" t="str">
        <f>'2.Páginas de la muestra'!C9</f>
        <v>Once</v>
      </c>
      <c r="C95" s="6"/>
      <c r="E95" s="4" t="s">
        <v>141</v>
      </c>
      <c r="K95" s="4"/>
      <c r="L95" s="4"/>
      <c r="M95" s="4"/>
      <c r="N95" s="4"/>
      <c r="O95" s="4"/>
      <c r="P95" s="4"/>
      <c r="Q95" s="4"/>
      <c r="R95" s="4"/>
      <c r="S95" s="4"/>
      <c r="T95" s="4"/>
      <c r="U95" s="4"/>
      <c r="V95" s="4"/>
      <c r="W95" s="4"/>
      <c r="X95" s="4"/>
      <c r="Y95" s="4"/>
      <c r="Z95" s="4"/>
    </row>
    <row r="96" ht="18.0" customHeight="1">
      <c r="A96" s="65"/>
      <c r="B96" s="51" t="str">
        <f>'2.Páginas de la muestra'!C10</f>
        <v>ESIT ULL</v>
      </c>
      <c r="C96" s="6"/>
      <c r="E96" s="4" t="s">
        <v>142</v>
      </c>
      <c r="K96" s="4"/>
      <c r="L96" s="4"/>
      <c r="M96" s="4"/>
      <c r="N96" s="4"/>
      <c r="O96" s="4"/>
      <c r="P96" s="4"/>
      <c r="Q96" s="4"/>
      <c r="R96" s="4"/>
      <c r="S96" s="4"/>
      <c r="T96" s="4"/>
      <c r="U96" s="4"/>
      <c r="V96" s="4"/>
      <c r="W96" s="4"/>
      <c r="X96" s="4"/>
      <c r="Y96" s="4"/>
      <c r="Z96" s="4"/>
    </row>
    <row r="97" ht="18.0" customHeight="1">
      <c r="A97" s="65"/>
      <c r="B97" s="51" t="str">
        <f>'2.Páginas de la muestra'!C11</f>
        <v>Alias4</v>
      </c>
      <c r="C97" s="6"/>
      <c r="E97" s="4" t="s">
        <v>143</v>
      </c>
      <c r="K97" s="4"/>
      <c r="L97" s="4"/>
      <c r="M97" s="4"/>
      <c r="N97" s="4"/>
      <c r="O97" s="4"/>
      <c r="P97" s="4"/>
      <c r="Q97" s="4"/>
      <c r="R97" s="4"/>
      <c r="S97" s="4"/>
      <c r="T97" s="4"/>
      <c r="U97" s="4"/>
      <c r="V97" s="4"/>
      <c r="W97" s="4"/>
      <c r="X97" s="4"/>
      <c r="Y97" s="4"/>
      <c r="Z97" s="4"/>
    </row>
    <row r="98" ht="18.0" customHeight="1">
      <c r="A98" s="65"/>
      <c r="B98" s="51" t="str">
        <f>'2.Páginas de la muestra'!C12</f>
        <v>Alias5</v>
      </c>
      <c r="C98" s="6"/>
      <c r="K98" s="4"/>
      <c r="L98" s="4"/>
      <c r="M98" s="4"/>
      <c r="N98" s="4"/>
      <c r="O98" s="4"/>
      <c r="P98" s="4"/>
      <c r="Q98" s="4"/>
      <c r="R98" s="4"/>
      <c r="S98" s="4"/>
      <c r="T98" s="4"/>
      <c r="U98" s="4"/>
      <c r="V98" s="4"/>
      <c r="W98" s="4"/>
      <c r="X98" s="4"/>
      <c r="Y98" s="4"/>
      <c r="Z98" s="4"/>
    </row>
    <row r="99" ht="18.0" customHeight="1">
      <c r="A99" s="65"/>
      <c r="B99" s="51" t="str">
        <f>'2.Páginas de la muestra'!C13</f>
        <v>Alias6</v>
      </c>
      <c r="C99" s="6"/>
      <c r="E99" s="4" t="s">
        <v>144</v>
      </c>
      <c r="K99" s="4"/>
      <c r="L99" s="4"/>
      <c r="M99" s="4"/>
      <c r="N99" s="4"/>
      <c r="O99" s="4"/>
      <c r="P99" s="4"/>
      <c r="Q99" s="4"/>
      <c r="R99" s="4"/>
      <c r="S99" s="4"/>
      <c r="T99" s="4"/>
      <c r="U99" s="4"/>
      <c r="V99" s="4"/>
      <c r="W99" s="4"/>
      <c r="X99" s="4"/>
      <c r="Y99" s="4"/>
      <c r="Z99" s="4"/>
    </row>
    <row r="100" ht="18.0" customHeight="1">
      <c r="A100" s="65"/>
      <c r="B100" s="51" t="str">
        <f>'2.Páginas de la muestra'!C14</f>
        <v>Alias7</v>
      </c>
      <c r="C100" s="6"/>
      <c r="E100" s="19" t="s">
        <v>145</v>
      </c>
      <c r="K100" s="4"/>
      <c r="L100" s="4"/>
      <c r="M100" s="4"/>
      <c r="N100" s="4"/>
      <c r="O100" s="4"/>
      <c r="P100" s="4"/>
      <c r="Q100" s="4"/>
      <c r="R100" s="4"/>
      <c r="S100" s="4"/>
      <c r="T100" s="4"/>
      <c r="U100" s="4"/>
      <c r="V100" s="4"/>
      <c r="W100" s="4"/>
      <c r="X100" s="4"/>
      <c r="Y100" s="4"/>
      <c r="Z100" s="4"/>
    </row>
    <row r="101" ht="18.0" customHeight="1">
      <c r="A101" s="65"/>
      <c r="B101" s="51" t="str">
        <f>'2.Páginas de la muestra'!C15</f>
        <v>Alias8</v>
      </c>
      <c r="C101" s="6"/>
      <c r="K101" s="4"/>
      <c r="L101" s="4"/>
      <c r="M101" s="4"/>
      <c r="N101" s="4"/>
      <c r="O101" s="4"/>
      <c r="P101" s="4"/>
      <c r="Q101" s="4"/>
      <c r="R101" s="4"/>
      <c r="S101" s="4"/>
      <c r="T101" s="4"/>
      <c r="U101" s="4"/>
      <c r="V101" s="4"/>
      <c r="W101" s="4"/>
      <c r="X101" s="4"/>
      <c r="Y101" s="4"/>
      <c r="Z101" s="4"/>
    </row>
    <row r="102" ht="18.0" customHeight="1">
      <c r="A102" s="65"/>
      <c r="B102" s="51" t="str">
        <f>'2.Páginas de la muestra'!C16</f>
        <v>Alias9</v>
      </c>
      <c r="C102" s="6"/>
      <c r="K102" s="4"/>
      <c r="L102" s="4"/>
      <c r="M102" s="4"/>
      <c r="N102" s="4"/>
      <c r="O102" s="4"/>
      <c r="P102" s="4"/>
      <c r="Q102" s="4"/>
      <c r="R102" s="4"/>
      <c r="S102" s="4"/>
      <c r="T102" s="4"/>
      <c r="U102" s="4"/>
      <c r="V102" s="4"/>
      <c r="W102" s="4"/>
      <c r="X102" s="4"/>
      <c r="Y102" s="4"/>
      <c r="Z102" s="4"/>
    </row>
    <row r="103" ht="18.0" customHeight="1">
      <c r="A103" s="65"/>
      <c r="B103" s="51" t="str">
        <f>'2.Páginas de la muestra'!C17</f>
        <v>Alias10</v>
      </c>
      <c r="C103" s="6"/>
      <c r="K103" s="4"/>
      <c r="L103" s="4"/>
      <c r="M103" s="4"/>
      <c r="N103" s="4"/>
      <c r="O103" s="4"/>
      <c r="P103" s="4"/>
      <c r="Q103" s="4"/>
      <c r="R103" s="4"/>
      <c r="S103" s="4"/>
      <c r="T103" s="4"/>
      <c r="U103" s="4"/>
      <c r="V103" s="4"/>
      <c r="W103" s="4"/>
      <c r="X103" s="4"/>
      <c r="Y103" s="4"/>
      <c r="Z103" s="4"/>
    </row>
    <row r="104" ht="18.0" customHeight="1">
      <c r="A104" s="65"/>
      <c r="B104" s="51" t="str">
        <f>'2.Páginas de la muestra'!C18</f>
        <v>Alias11</v>
      </c>
      <c r="C104" s="6"/>
      <c r="K104" s="4"/>
      <c r="L104" s="4"/>
      <c r="M104" s="4"/>
      <c r="N104" s="4"/>
      <c r="O104" s="4"/>
      <c r="P104" s="4"/>
      <c r="Q104" s="4"/>
      <c r="R104" s="4"/>
      <c r="S104" s="4"/>
      <c r="T104" s="4"/>
      <c r="U104" s="4"/>
      <c r="V104" s="4"/>
      <c r="W104" s="4"/>
      <c r="X104" s="4"/>
      <c r="Y104" s="4"/>
      <c r="Z104" s="4"/>
    </row>
    <row r="105" ht="18.0" customHeight="1">
      <c r="A105" s="65"/>
      <c r="B105" s="51" t="str">
        <f>'2.Páginas de la muestra'!C19</f>
        <v>Alias12</v>
      </c>
      <c r="C105" s="6"/>
      <c r="K105" s="4"/>
      <c r="L105" s="4"/>
      <c r="M105" s="4"/>
      <c r="N105" s="4"/>
      <c r="O105" s="4"/>
      <c r="P105" s="4"/>
      <c r="Q105" s="4"/>
      <c r="R105" s="4"/>
      <c r="S105" s="4"/>
      <c r="T105" s="4"/>
      <c r="U105" s="4"/>
      <c r="V105" s="4"/>
      <c r="W105" s="4"/>
      <c r="X105" s="4"/>
      <c r="Y105" s="4"/>
      <c r="Z105" s="4"/>
    </row>
    <row r="106" ht="18.0" customHeight="1">
      <c r="A106" s="65"/>
      <c r="B106" s="51" t="str">
        <f>'2.Páginas de la muestra'!C20</f>
        <v>Alias13</v>
      </c>
      <c r="C106" s="6"/>
      <c r="K106" s="4"/>
      <c r="L106" s="4"/>
      <c r="M106" s="4"/>
      <c r="N106" s="4"/>
      <c r="O106" s="4"/>
      <c r="P106" s="4"/>
      <c r="Q106" s="4"/>
      <c r="R106" s="4"/>
      <c r="S106" s="4"/>
      <c r="T106" s="4"/>
      <c r="U106" s="4"/>
      <c r="V106" s="4"/>
      <c r="W106" s="4"/>
      <c r="X106" s="4"/>
      <c r="Y106" s="4"/>
      <c r="Z106" s="4"/>
    </row>
    <row r="107" ht="18.0" customHeight="1">
      <c r="A107" s="65"/>
      <c r="B107" s="51" t="str">
        <f>'2.Páginas de la muestra'!C21</f>
        <v>Alias14</v>
      </c>
      <c r="C107" s="6"/>
      <c r="K107" s="4"/>
      <c r="L107" s="4"/>
      <c r="M107" s="4"/>
      <c r="N107" s="4"/>
      <c r="O107" s="4"/>
      <c r="P107" s="4"/>
      <c r="Q107" s="4"/>
      <c r="R107" s="4"/>
      <c r="S107" s="4"/>
      <c r="T107" s="4"/>
      <c r="U107" s="4"/>
      <c r="V107" s="4"/>
      <c r="W107" s="4"/>
      <c r="X107" s="4"/>
      <c r="Y107" s="4"/>
      <c r="Z107" s="4"/>
    </row>
    <row r="108" ht="18.0" customHeight="1">
      <c r="A108" s="67"/>
      <c r="B108" s="51" t="str">
        <f>'2.Páginas de la muestra'!C22</f>
        <v>Alias15</v>
      </c>
      <c r="C108" s="6"/>
      <c r="K108" s="4"/>
      <c r="L108" s="4"/>
      <c r="M108" s="4"/>
      <c r="N108" s="4"/>
      <c r="O108" s="4"/>
      <c r="P108" s="4"/>
      <c r="Q108" s="4"/>
      <c r="R108" s="4"/>
      <c r="S108" s="4"/>
      <c r="T108" s="4"/>
      <c r="U108" s="4"/>
      <c r="V108" s="4"/>
      <c r="W108" s="4"/>
      <c r="X108" s="4"/>
      <c r="Y108" s="4"/>
      <c r="Z108" s="4"/>
    </row>
    <row r="109" ht="18.0" customHeight="1">
      <c r="A109" s="72"/>
      <c r="B109" s="69"/>
      <c r="C109" s="56" t="s">
        <v>74</v>
      </c>
      <c r="D109" s="56" t="str">
        <f>IF(C112&gt;0,Hoja4!A6,IF(C113='2.Páginas de la muestra'!B5,Hoja4!A7,IF(SUM(C111:C113)=0,"",Hoja4!A5)))</f>
        <v/>
      </c>
      <c r="K109" s="4"/>
      <c r="L109" s="4"/>
      <c r="M109" s="4"/>
      <c r="N109" s="4"/>
      <c r="O109" s="4"/>
      <c r="P109" s="4"/>
      <c r="Q109" s="4"/>
      <c r="R109" s="4"/>
      <c r="S109" s="4"/>
      <c r="T109" s="4"/>
      <c r="U109" s="4"/>
      <c r="V109" s="4"/>
      <c r="W109" s="4"/>
      <c r="X109" s="4"/>
      <c r="Y109" s="4"/>
      <c r="Z109" s="4"/>
    </row>
    <row r="110" ht="18.0" customHeight="1">
      <c r="A110" s="68"/>
      <c r="B110" s="69"/>
      <c r="K110" s="4"/>
      <c r="L110" s="4"/>
      <c r="M110" s="4"/>
      <c r="N110" s="4"/>
      <c r="O110" s="4"/>
      <c r="P110" s="4"/>
      <c r="Q110" s="4"/>
      <c r="R110" s="4"/>
      <c r="S110" s="4"/>
      <c r="T110" s="4"/>
      <c r="U110" s="4"/>
      <c r="V110" s="4"/>
      <c r="W110" s="4"/>
      <c r="X110" s="4"/>
      <c r="Y110" s="4"/>
      <c r="Z110" s="4"/>
    </row>
    <row r="111" ht="18.0" customHeight="1">
      <c r="A111" s="57" t="s">
        <v>152</v>
      </c>
      <c r="B111" s="58" t="s">
        <v>93</v>
      </c>
      <c r="C111" s="70">
        <f>COUNTIF(C94:C108,Hoja4!A5)</f>
        <v>0</v>
      </c>
      <c r="K111" s="4"/>
      <c r="L111" s="4"/>
      <c r="M111" s="4"/>
      <c r="N111" s="4"/>
      <c r="O111" s="4"/>
      <c r="P111" s="4"/>
      <c r="Q111" s="4"/>
      <c r="R111" s="4"/>
      <c r="S111" s="4"/>
      <c r="T111" s="4"/>
      <c r="U111" s="4"/>
      <c r="V111" s="4"/>
      <c r="W111" s="4"/>
      <c r="X111" s="4"/>
      <c r="Y111" s="4"/>
      <c r="Z111" s="4"/>
    </row>
    <row r="112" ht="18.0" customHeight="1">
      <c r="A112" s="68"/>
      <c r="B112" s="58" t="s">
        <v>94</v>
      </c>
      <c r="C112" s="70">
        <f>COUNTIF(C94:C108,Hoja4!A6)</f>
        <v>0</v>
      </c>
      <c r="K112" s="4"/>
      <c r="L112" s="4"/>
      <c r="M112" s="4"/>
      <c r="N112" s="4"/>
      <c r="O112" s="4"/>
      <c r="P112" s="4"/>
      <c r="Q112" s="4"/>
      <c r="R112" s="4"/>
      <c r="S112" s="4"/>
      <c r="T112" s="4"/>
      <c r="U112" s="4"/>
      <c r="V112" s="4"/>
      <c r="W112" s="4"/>
      <c r="X112" s="4"/>
      <c r="Y112" s="4"/>
      <c r="Z112" s="4"/>
    </row>
    <row r="113" ht="18.0" customHeight="1">
      <c r="A113" s="68"/>
      <c r="B113" s="58" t="s">
        <v>95</v>
      </c>
      <c r="C113" s="70">
        <f>COUNTIF(C94:C108,Hoja4!A7)</f>
        <v>0</v>
      </c>
      <c r="K113" s="4"/>
      <c r="L113" s="4"/>
      <c r="M113" s="4"/>
      <c r="N113" s="4"/>
      <c r="O113" s="4"/>
      <c r="P113" s="4"/>
      <c r="Q113" s="4"/>
      <c r="R113" s="4"/>
      <c r="S113" s="4"/>
      <c r="T113" s="4"/>
      <c r="U113" s="4"/>
      <c r="V113" s="4"/>
      <c r="W113" s="4"/>
      <c r="X113" s="4"/>
      <c r="Y113" s="4"/>
      <c r="Z113" s="4"/>
    </row>
    <row r="114" ht="18.0" customHeight="1">
      <c r="A114" s="68"/>
      <c r="B114" s="69"/>
      <c r="K114" s="4"/>
      <c r="L114" s="4"/>
      <c r="M114" s="4"/>
      <c r="N114" s="4"/>
      <c r="O114" s="4"/>
      <c r="P114" s="4"/>
      <c r="Q114" s="4"/>
      <c r="R114" s="4"/>
      <c r="S114" s="4"/>
      <c r="T114" s="4"/>
      <c r="U114" s="4"/>
      <c r="V114" s="4"/>
      <c r="W114" s="4"/>
      <c r="X114" s="4"/>
      <c r="Y114" s="4"/>
      <c r="Z114" s="4"/>
    </row>
    <row r="115" ht="18.0" customHeight="1">
      <c r="A115" s="60" t="s">
        <v>153</v>
      </c>
      <c r="B115" s="62"/>
      <c r="C115" s="18" t="s">
        <v>61</v>
      </c>
      <c r="E115" s="46" t="s">
        <v>154</v>
      </c>
      <c r="K115" s="4"/>
      <c r="L115" s="4"/>
      <c r="M115" s="4"/>
      <c r="N115" s="4"/>
      <c r="O115" s="4"/>
      <c r="P115" s="4"/>
      <c r="Q115" s="4"/>
      <c r="R115" s="4"/>
      <c r="S115" s="4"/>
      <c r="T115" s="4"/>
      <c r="U115" s="4"/>
      <c r="V115" s="4"/>
      <c r="W115" s="4"/>
      <c r="X115" s="4"/>
      <c r="Y115" s="4"/>
      <c r="Z115" s="4"/>
    </row>
    <row r="116" ht="18.75" customHeight="1">
      <c r="A116" s="64" t="s">
        <v>155</v>
      </c>
      <c r="B116" s="51" t="str">
        <f>'2.Páginas de la muestra'!C8</f>
        <v>Sinpromi</v>
      </c>
      <c r="C116" s="52" t="s">
        <v>54</v>
      </c>
      <c r="E116" s="4" t="s">
        <v>157</v>
      </c>
      <c r="K116" s="4"/>
      <c r="L116" s="4"/>
      <c r="M116" s="4"/>
      <c r="N116" s="4"/>
      <c r="O116" s="4"/>
      <c r="P116" s="4"/>
      <c r="Q116" s="4"/>
      <c r="R116" s="4"/>
      <c r="S116" s="4"/>
      <c r="T116" s="4"/>
      <c r="U116" s="4"/>
      <c r="V116" s="4"/>
      <c r="W116" s="4"/>
      <c r="X116" s="4"/>
      <c r="Y116" s="4"/>
      <c r="Z116" s="4"/>
    </row>
    <row r="117" ht="18.0" customHeight="1">
      <c r="A117" s="65"/>
      <c r="B117" s="51" t="str">
        <f>'2.Páginas de la muestra'!C9</f>
        <v>Once</v>
      </c>
      <c r="C117" s="52" t="s">
        <v>54</v>
      </c>
      <c r="E117" s="4" t="s">
        <v>158</v>
      </c>
      <c r="K117" s="4"/>
      <c r="L117" s="4"/>
      <c r="M117" s="4"/>
      <c r="N117" s="4"/>
      <c r="O117" s="4"/>
      <c r="P117" s="4"/>
      <c r="Q117" s="4"/>
      <c r="R117" s="4"/>
      <c r="S117" s="4"/>
      <c r="T117" s="4"/>
      <c r="U117" s="4"/>
      <c r="V117" s="4"/>
      <c r="W117" s="4"/>
      <c r="X117" s="4"/>
      <c r="Y117" s="4"/>
      <c r="Z117" s="4"/>
    </row>
    <row r="118" ht="18.0" customHeight="1">
      <c r="A118" s="65"/>
      <c r="B118" s="51" t="str">
        <f>'2.Páginas de la muestra'!C10</f>
        <v>ESIT ULL</v>
      </c>
      <c r="C118" s="52" t="s">
        <v>54</v>
      </c>
      <c r="K118" s="4"/>
      <c r="L118" s="4"/>
      <c r="M118" s="4"/>
      <c r="N118" s="4"/>
      <c r="O118" s="4"/>
      <c r="P118" s="4"/>
      <c r="Q118" s="4"/>
      <c r="R118" s="4"/>
      <c r="S118" s="4"/>
      <c r="T118" s="4"/>
      <c r="U118" s="4"/>
      <c r="V118" s="4"/>
      <c r="W118" s="4"/>
      <c r="X118" s="4"/>
      <c r="Y118" s="4"/>
      <c r="Z118" s="4"/>
    </row>
    <row r="119" ht="18.0" customHeight="1">
      <c r="A119" s="65"/>
      <c r="B119" s="51" t="str">
        <f>'2.Páginas de la muestra'!C11</f>
        <v>Alias4</v>
      </c>
      <c r="C119" s="6"/>
      <c r="K119" s="4"/>
      <c r="L119" s="4"/>
      <c r="M119" s="4"/>
      <c r="N119" s="4"/>
      <c r="O119" s="4"/>
      <c r="P119" s="4"/>
      <c r="Q119" s="4"/>
      <c r="R119" s="4"/>
      <c r="S119" s="4"/>
      <c r="T119" s="4"/>
      <c r="U119" s="4"/>
      <c r="V119" s="4"/>
      <c r="W119" s="4"/>
      <c r="X119" s="4"/>
      <c r="Y119" s="4"/>
      <c r="Z119" s="4"/>
    </row>
    <row r="120" ht="18.0" customHeight="1">
      <c r="A120" s="65"/>
      <c r="B120" s="51" t="str">
        <f>'2.Páginas de la muestra'!C12</f>
        <v>Alias5</v>
      </c>
      <c r="C120" s="6"/>
      <c r="K120" s="4"/>
      <c r="L120" s="4"/>
      <c r="M120" s="4"/>
      <c r="N120" s="4"/>
      <c r="O120" s="4"/>
      <c r="P120" s="4"/>
      <c r="Q120" s="4"/>
      <c r="R120" s="4"/>
      <c r="S120" s="4"/>
      <c r="T120" s="4"/>
      <c r="U120" s="4"/>
      <c r="V120" s="4"/>
      <c r="W120" s="4"/>
      <c r="X120" s="4"/>
      <c r="Y120" s="4"/>
      <c r="Z120" s="4"/>
    </row>
    <row r="121" ht="18.0" customHeight="1">
      <c r="A121" s="65"/>
      <c r="B121" s="51" t="str">
        <f>'2.Páginas de la muestra'!C13</f>
        <v>Alias6</v>
      </c>
      <c r="C121" s="6"/>
      <c r="K121" s="4"/>
      <c r="L121" s="4"/>
      <c r="M121" s="4"/>
      <c r="N121" s="4"/>
      <c r="O121" s="4"/>
      <c r="P121" s="4"/>
      <c r="Q121" s="4"/>
      <c r="R121" s="4"/>
      <c r="S121" s="4"/>
      <c r="T121" s="4"/>
      <c r="U121" s="4"/>
      <c r="V121" s="4"/>
      <c r="W121" s="4"/>
      <c r="X121" s="4"/>
      <c r="Y121" s="4"/>
      <c r="Z121" s="4"/>
    </row>
    <row r="122" ht="18.0" customHeight="1">
      <c r="A122" s="65"/>
      <c r="B122" s="51" t="str">
        <f>'2.Páginas de la muestra'!C14</f>
        <v>Alias7</v>
      </c>
      <c r="C122" s="6"/>
      <c r="K122" s="4"/>
      <c r="L122" s="4"/>
      <c r="M122" s="4"/>
      <c r="N122" s="4"/>
      <c r="O122" s="4"/>
      <c r="P122" s="4"/>
      <c r="Q122" s="4"/>
      <c r="R122" s="4"/>
      <c r="S122" s="4"/>
      <c r="T122" s="4"/>
      <c r="U122" s="4"/>
      <c r="V122" s="4"/>
      <c r="W122" s="4"/>
      <c r="X122" s="4"/>
      <c r="Y122" s="4"/>
      <c r="Z122" s="4"/>
    </row>
    <row r="123" ht="18.0" customHeight="1">
      <c r="A123" s="65"/>
      <c r="B123" s="51" t="str">
        <f>'2.Páginas de la muestra'!C15</f>
        <v>Alias8</v>
      </c>
      <c r="C123" s="6"/>
      <c r="K123" s="4"/>
      <c r="L123" s="4"/>
      <c r="M123" s="4"/>
      <c r="N123" s="4"/>
      <c r="O123" s="4"/>
      <c r="P123" s="4"/>
      <c r="Q123" s="4"/>
      <c r="R123" s="4"/>
      <c r="S123" s="4"/>
      <c r="T123" s="4"/>
      <c r="U123" s="4"/>
      <c r="V123" s="4"/>
      <c r="W123" s="4"/>
      <c r="X123" s="4"/>
      <c r="Y123" s="4"/>
      <c r="Z123" s="4"/>
    </row>
    <row r="124" ht="18.0" customHeight="1">
      <c r="A124" s="65"/>
      <c r="B124" s="51" t="str">
        <f>'2.Páginas de la muestra'!C16</f>
        <v>Alias9</v>
      </c>
      <c r="C124" s="6"/>
      <c r="K124" s="4"/>
      <c r="L124" s="4"/>
      <c r="M124" s="4"/>
      <c r="N124" s="4"/>
      <c r="O124" s="4"/>
      <c r="P124" s="4"/>
      <c r="Q124" s="4"/>
      <c r="R124" s="4"/>
      <c r="S124" s="4"/>
      <c r="T124" s="4"/>
      <c r="U124" s="4"/>
      <c r="V124" s="4"/>
      <c r="W124" s="4"/>
      <c r="X124" s="4"/>
      <c r="Y124" s="4"/>
      <c r="Z124" s="4"/>
    </row>
    <row r="125" ht="18.0" customHeight="1">
      <c r="A125" s="65"/>
      <c r="B125" s="51" t="str">
        <f>'2.Páginas de la muestra'!C17</f>
        <v>Alias10</v>
      </c>
      <c r="C125" s="6"/>
      <c r="K125" s="4"/>
      <c r="L125" s="4"/>
      <c r="M125" s="4"/>
      <c r="N125" s="4"/>
      <c r="O125" s="4"/>
      <c r="P125" s="4"/>
      <c r="Q125" s="4"/>
      <c r="R125" s="4"/>
      <c r="S125" s="4"/>
      <c r="T125" s="4"/>
      <c r="U125" s="4"/>
      <c r="V125" s="4"/>
      <c r="W125" s="4"/>
      <c r="X125" s="4"/>
      <c r="Y125" s="4"/>
      <c r="Z125" s="4"/>
    </row>
    <row r="126" ht="18.0" customHeight="1">
      <c r="A126" s="65"/>
      <c r="B126" s="51" t="str">
        <f>'2.Páginas de la muestra'!C18</f>
        <v>Alias11</v>
      </c>
      <c r="C126" s="6"/>
      <c r="K126" s="4"/>
      <c r="L126" s="4"/>
      <c r="M126" s="4"/>
      <c r="N126" s="4"/>
      <c r="O126" s="4"/>
      <c r="P126" s="4"/>
      <c r="Q126" s="4"/>
      <c r="R126" s="4"/>
      <c r="S126" s="4"/>
      <c r="T126" s="4"/>
      <c r="U126" s="4"/>
      <c r="V126" s="4"/>
      <c r="W126" s="4"/>
      <c r="X126" s="4"/>
      <c r="Y126" s="4"/>
      <c r="Z126" s="4"/>
    </row>
    <row r="127" ht="18.0" customHeight="1">
      <c r="A127" s="65"/>
      <c r="B127" s="51" t="str">
        <f>'2.Páginas de la muestra'!C19</f>
        <v>Alias12</v>
      </c>
      <c r="C127" s="6"/>
      <c r="K127" s="4"/>
      <c r="L127" s="4"/>
      <c r="M127" s="4"/>
      <c r="N127" s="4"/>
      <c r="O127" s="4"/>
      <c r="P127" s="4"/>
      <c r="Q127" s="4"/>
      <c r="R127" s="4"/>
      <c r="S127" s="4"/>
      <c r="T127" s="4"/>
      <c r="U127" s="4"/>
      <c r="V127" s="4"/>
      <c r="W127" s="4"/>
      <c r="X127" s="4"/>
      <c r="Y127" s="4"/>
      <c r="Z127" s="4"/>
    </row>
    <row r="128" ht="18.0" customHeight="1">
      <c r="A128" s="65"/>
      <c r="B128" s="51" t="str">
        <f>'2.Páginas de la muestra'!C20</f>
        <v>Alias13</v>
      </c>
      <c r="C128" s="6"/>
      <c r="K128" s="4"/>
      <c r="L128" s="4"/>
      <c r="M128" s="4"/>
      <c r="N128" s="4"/>
      <c r="O128" s="4"/>
      <c r="P128" s="4"/>
      <c r="Q128" s="4"/>
      <c r="R128" s="4"/>
      <c r="S128" s="4"/>
      <c r="T128" s="4"/>
      <c r="U128" s="4"/>
      <c r="V128" s="4"/>
      <c r="W128" s="4"/>
      <c r="X128" s="4"/>
      <c r="Y128" s="4"/>
      <c r="Z128" s="4"/>
    </row>
    <row r="129" ht="18.0" customHeight="1">
      <c r="A129" s="65"/>
      <c r="B129" s="51" t="str">
        <f>'2.Páginas de la muestra'!C21</f>
        <v>Alias14</v>
      </c>
      <c r="C129" s="6"/>
      <c r="K129" s="4"/>
      <c r="L129" s="4"/>
      <c r="M129" s="4"/>
      <c r="N129" s="4"/>
      <c r="O129" s="4"/>
      <c r="P129" s="4"/>
      <c r="Q129" s="4"/>
      <c r="R129" s="4"/>
      <c r="S129" s="4"/>
      <c r="T129" s="4"/>
      <c r="U129" s="4"/>
      <c r="V129" s="4"/>
      <c r="W129" s="4"/>
      <c r="X129" s="4"/>
      <c r="Y129" s="4"/>
      <c r="Z129" s="4"/>
    </row>
    <row r="130" ht="18.0" customHeight="1">
      <c r="A130" s="67"/>
      <c r="B130" s="51" t="str">
        <f>'2.Páginas de la muestra'!C22</f>
        <v>Alias15</v>
      </c>
      <c r="C130" s="6"/>
      <c r="K130" s="4"/>
      <c r="L130" s="4"/>
      <c r="M130" s="4"/>
      <c r="N130" s="4"/>
      <c r="O130" s="4"/>
      <c r="P130" s="4"/>
      <c r="Q130" s="4"/>
      <c r="R130" s="4"/>
      <c r="S130" s="4"/>
      <c r="T130" s="4"/>
      <c r="U130" s="4"/>
      <c r="V130" s="4"/>
      <c r="W130" s="4"/>
      <c r="X130" s="4"/>
      <c r="Y130" s="4"/>
      <c r="Z130" s="4"/>
    </row>
    <row r="131" ht="18.0" customHeight="1">
      <c r="A131" s="68"/>
      <c r="B131" s="69"/>
      <c r="C131" s="56" t="s">
        <v>74</v>
      </c>
      <c r="D131" s="56" t="str">
        <f>IF(C134&gt;0,Hoja4!A6,IF(C135='2.Páginas de la muestra'!B5,Hoja4!A7,IF(SUM(C133:C135)=0,"",Hoja4!A5)))</f>
        <v>Sí</v>
      </c>
      <c r="K131" s="4"/>
      <c r="L131" s="4"/>
      <c r="M131" s="4"/>
      <c r="N131" s="4"/>
      <c r="O131" s="4"/>
      <c r="P131" s="4"/>
      <c r="Q131" s="4"/>
      <c r="R131" s="4"/>
      <c r="S131" s="4"/>
      <c r="T131" s="4"/>
      <c r="U131" s="4"/>
      <c r="V131" s="4"/>
      <c r="W131" s="4"/>
      <c r="X131" s="4"/>
      <c r="Y131" s="4"/>
      <c r="Z131" s="4"/>
    </row>
    <row r="132" ht="18.0" customHeight="1">
      <c r="A132" s="68"/>
      <c r="B132" s="69"/>
      <c r="K132" s="4"/>
      <c r="L132" s="4"/>
      <c r="M132" s="4"/>
      <c r="N132" s="4"/>
      <c r="O132" s="4"/>
      <c r="P132" s="4"/>
      <c r="Q132" s="4"/>
      <c r="R132" s="4"/>
      <c r="S132" s="4"/>
      <c r="T132" s="4"/>
      <c r="U132" s="4"/>
      <c r="V132" s="4"/>
      <c r="W132" s="4"/>
      <c r="X132" s="4"/>
      <c r="Y132" s="4"/>
      <c r="Z132" s="4"/>
    </row>
    <row r="133" ht="18.0" customHeight="1">
      <c r="A133" s="57" t="s">
        <v>164</v>
      </c>
      <c r="B133" s="58" t="s">
        <v>93</v>
      </c>
      <c r="C133" s="70">
        <f>COUNTIF(C116:C130,Hoja4!A5)</f>
        <v>3</v>
      </c>
      <c r="K133" s="4"/>
      <c r="L133" s="4"/>
      <c r="M133" s="4"/>
      <c r="N133" s="4"/>
      <c r="O133" s="4"/>
      <c r="P133" s="4"/>
      <c r="Q133" s="4"/>
      <c r="R133" s="4"/>
      <c r="S133" s="4"/>
      <c r="T133" s="4"/>
      <c r="U133" s="4"/>
      <c r="V133" s="4"/>
      <c r="W133" s="4"/>
      <c r="X133" s="4"/>
      <c r="Y133" s="4"/>
      <c r="Z133" s="4"/>
    </row>
    <row r="134" ht="18.0" customHeight="1">
      <c r="A134" s="68"/>
      <c r="B134" s="58" t="s">
        <v>94</v>
      </c>
      <c r="C134" s="70">
        <f>COUNTIF(C116:C130,Hoja4!A6)</f>
        <v>0</v>
      </c>
      <c r="K134" s="4"/>
      <c r="L134" s="4"/>
      <c r="M134" s="4"/>
      <c r="N134" s="4"/>
      <c r="O134" s="4"/>
      <c r="P134" s="4"/>
      <c r="Q134" s="4"/>
      <c r="R134" s="4"/>
      <c r="S134" s="4"/>
      <c r="T134" s="4"/>
      <c r="U134" s="4"/>
      <c r="V134" s="4"/>
      <c r="W134" s="4"/>
      <c r="X134" s="4"/>
      <c r="Y134" s="4"/>
      <c r="Z134" s="4"/>
    </row>
    <row r="135" ht="18.0" customHeight="1">
      <c r="A135" s="68"/>
      <c r="B135" s="58" t="s">
        <v>95</v>
      </c>
      <c r="C135" s="70">
        <f>COUNTIF(C116:C130,Hoja4!A7)</f>
        <v>0</v>
      </c>
      <c r="K135" s="4"/>
      <c r="L135" s="4"/>
      <c r="M135" s="4"/>
      <c r="N135" s="4"/>
      <c r="O135" s="4"/>
      <c r="P135" s="4"/>
      <c r="Q135" s="4"/>
      <c r="R135" s="4"/>
      <c r="S135" s="4"/>
      <c r="T135" s="4"/>
      <c r="U135" s="4"/>
      <c r="V135" s="4"/>
      <c r="W135" s="4"/>
      <c r="X135" s="4"/>
      <c r="Y135" s="4"/>
      <c r="Z135" s="4"/>
    </row>
    <row r="136" ht="18.0" customHeight="1">
      <c r="A136" s="68"/>
      <c r="B136" s="69"/>
      <c r="K136" s="4"/>
      <c r="L136" s="4"/>
      <c r="M136" s="4"/>
      <c r="N136" s="4"/>
      <c r="O136" s="4"/>
      <c r="P136" s="4"/>
      <c r="Q136" s="4"/>
      <c r="R136" s="4"/>
      <c r="S136" s="4"/>
      <c r="T136" s="4"/>
      <c r="U136" s="4"/>
      <c r="V136" s="4"/>
      <c r="W136" s="4"/>
      <c r="X136" s="4"/>
      <c r="Y136" s="4"/>
      <c r="Z136" s="4"/>
    </row>
    <row r="137" ht="18.0" customHeight="1">
      <c r="A137" s="60" t="s">
        <v>165</v>
      </c>
      <c r="B137" s="62"/>
      <c r="C137" s="18" t="s">
        <v>61</v>
      </c>
      <c r="E137" s="46" t="s">
        <v>166</v>
      </c>
      <c r="K137" s="4"/>
      <c r="L137" s="4"/>
      <c r="M137" s="4"/>
      <c r="N137" s="4"/>
      <c r="O137" s="4"/>
      <c r="P137" s="4"/>
      <c r="Q137" s="4"/>
      <c r="R137" s="4"/>
      <c r="S137" s="4"/>
      <c r="T137" s="4"/>
      <c r="U137" s="4"/>
      <c r="V137" s="4"/>
      <c r="W137" s="4"/>
      <c r="X137" s="4"/>
      <c r="Y137" s="4"/>
      <c r="Z137" s="4"/>
    </row>
    <row r="138" ht="18.75" customHeight="1">
      <c r="A138" s="64" t="s">
        <v>168</v>
      </c>
      <c r="B138" s="51" t="str">
        <f>'2.Páginas de la muestra'!C8</f>
        <v>Sinpromi</v>
      </c>
      <c r="C138" s="52" t="s">
        <v>54</v>
      </c>
      <c r="E138" s="4" t="s">
        <v>170</v>
      </c>
      <c r="K138" s="4"/>
      <c r="L138" s="4"/>
      <c r="M138" s="4"/>
      <c r="N138" s="4"/>
      <c r="O138" s="4"/>
      <c r="P138" s="4"/>
      <c r="Q138" s="4"/>
      <c r="R138" s="4"/>
      <c r="S138" s="4"/>
      <c r="T138" s="4"/>
      <c r="U138" s="4"/>
      <c r="V138" s="4"/>
      <c r="W138" s="4"/>
      <c r="X138" s="4"/>
      <c r="Y138" s="4"/>
      <c r="Z138" s="4"/>
    </row>
    <row r="139" ht="18.0" customHeight="1">
      <c r="A139" s="65"/>
      <c r="B139" s="51" t="str">
        <f>'2.Páginas de la muestra'!C9</f>
        <v>Once</v>
      </c>
      <c r="C139" s="52" t="s">
        <v>54</v>
      </c>
      <c r="E139" s="4" t="s">
        <v>173</v>
      </c>
      <c r="K139" s="4"/>
      <c r="L139" s="4"/>
      <c r="M139" s="4"/>
      <c r="N139" s="4"/>
      <c r="O139" s="4"/>
      <c r="P139" s="4"/>
      <c r="Q139" s="4"/>
      <c r="R139" s="4"/>
      <c r="S139" s="4"/>
      <c r="T139" s="4"/>
      <c r="U139" s="4"/>
      <c r="V139" s="4"/>
      <c r="W139" s="4"/>
      <c r="X139" s="4"/>
      <c r="Y139" s="4"/>
      <c r="Z139" s="4"/>
    </row>
    <row r="140" ht="18.0" customHeight="1">
      <c r="A140" s="65"/>
      <c r="B140" s="51" t="str">
        <f>'2.Páginas de la muestra'!C10</f>
        <v>ESIT ULL</v>
      </c>
      <c r="C140" s="52" t="s">
        <v>32</v>
      </c>
      <c r="K140" s="4"/>
      <c r="L140" s="4"/>
      <c r="M140" s="4"/>
      <c r="N140" s="4"/>
      <c r="O140" s="4"/>
      <c r="P140" s="4"/>
      <c r="Q140" s="4"/>
      <c r="R140" s="4"/>
      <c r="S140" s="4"/>
      <c r="T140" s="4"/>
      <c r="U140" s="4"/>
      <c r="V140" s="4"/>
      <c r="W140" s="4"/>
      <c r="X140" s="4"/>
      <c r="Y140" s="4"/>
      <c r="Z140" s="4"/>
    </row>
    <row r="141" ht="18.0" customHeight="1">
      <c r="A141" s="65"/>
      <c r="B141" s="51" t="str">
        <f>'2.Páginas de la muestra'!C11</f>
        <v>Alias4</v>
      </c>
      <c r="C141" s="6"/>
      <c r="K141" s="4"/>
      <c r="L141" s="4"/>
      <c r="M141" s="4"/>
      <c r="N141" s="4"/>
      <c r="O141" s="4"/>
      <c r="P141" s="4"/>
      <c r="Q141" s="4"/>
      <c r="R141" s="4"/>
      <c r="S141" s="4"/>
      <c r="T141" s="4"/>
      <c r="U141" s="4"/>
      <c r="V141" s="4"/>
      <c r="W141" s="4"/>
      <c r="X141" s="4"/>
      <c r="Y141" s="4"/>
      <c r="Z141" s="4"/>
    </row>
    <row r="142" ht="18.0" customHeight="1">
      <c r="A142" s="65"/>
      <c r="B142" s="51" t="str">
        <f>'2.Páginas de la muestra'!C12</f>
        <v>Alias5</v>
      </c>
      <c r="C142" s="6"/>
      <c r="K142" s="4"/>
      <c r="L142" s="4"/>
      <c r="M142" s="4"/>
      <c r="N142" s="4"/>
      <c r="O142" s="4"/>
      <c r="P142" s="4"/>
      <c r="Q142" s="4"/>
      <c r="R142" s="4"/>
      <c r="S142" s="4"/>
      <c r="T142" s="4"/>
      <c r="U142" s="4"/>
      <c r="V142" s="4"/>
      <c r="W142" s="4"/>
      <c r="X142" s="4"/>
      <c r="Y142" s="4"/>
      <c r="Z142" s="4"/>
    </row>
    <row r="143" ht="18.0" customHeight="1">
      <c r="A143" s="65"/>
      <c r="B143" s="51" t="str">
        <f>'2.Páginas de la muestra'!C13</f>
        <v>Alias6</v>
      </c>
      <c r="C143" s="6"/>
      <c r="K143" s="4"/>
      <c r="L143" s="4"/>
      <c r="M143" s="4"/>
      <c r="N143" s="4"/>
      <c r="O143" s="4"/>
      <c r="P143" s="4"/>
      <c r="Q143" s="4"/>
      <c r="R143" s="4"/>
      <c r="S143" s="4"/>
      <c r="T143" s="4"/>
      <c r="U143" s="4"/>
      <c r="V143" s="4"/>
      <c r="W143" s="4"/>
      <c r="X143" s="4"/>
      <c r="Y143" s="4"/>
      <c r="Z143" s="4"/>
    </row>
    <row r="144" ht="18.0" customHeight="1">
      <c r="A144" s="65"/>
      <c r="B144" s="51" t="str">
        <f>'2.Páginas de la muestra'!C14</f>
        <v>Alias7</v>
      </c>
      <c r="C144" s="6"/>
      <c r="K144" s="4"/>
      <c r="L144" s="4"/>
      <c r="M144" s="4"/>
      <c r="N144" s="4"/>
      <c r="O144" s="4"/>
      <c r="P144" s="4"/>
      <c r="Q144" s="4"/>
      <c r="R144" s="4"/>
      <c r="S144" s="4"/>
      <c r="T144" s="4"/>
      <c r="U144" s="4"/>
      <c r="V144" s="4"/>
      <c r="W144" s="4"/>
      <c r="X144" s="4"/>
      <c r="Y144" s="4"/>
      <c r="Z144" s="4"/>
    </row>
    <row r="145" ht="18.0" customHeight="1">
      <c r="A145" s="65"/>
      <c r="B145" s="51" t="str">
        <f>'2.Páginas de la muestra'!C15</f>
        <v>Alias8</v>
      </c>
      <c r="C145" s="6"/>
      <c r="K145" s="4"/>
      <c r="L145" s="4"/>
      <c r="M145" s="4"/>
      <c r="N145" s="4"/>
      <c r="O145" s="4"/>
      <c r="P145" s="4"/>
      <c r="Q145" s="4"/>
      <c r="R145" s="4"/>
      <c r="S145" s="4"/>
      <c r="T145" s="4"/>
      <c r="U145" s="4"/>
      <c r="V145" s="4"/>
      <c r="W145" s="4"/>
      <c r="X145" s="4"/>
      <c r="Y145" s="4"/>
      <c r="Z145" s="4"/>
    </row>
    <row r="146" ht="18.0" customHeight="1">
      <c r="A146" s="65"/>
      <c r="B146" s="51" t="str">
        <f>'2.Páginas de la muestra'!C16</f>
        <v>Alias9</v>
      </c>
      <c r="C146" s="6"/>
      <c r="K146" s="4"/>
      <c r="L146" s="4"/>
      <c r="M146" s="4"/>
      <c r="N146" s="4"/>
      <c r="O146" s="4"/>
      <c r="P146" s="4"/>
      <c r="Q146" s="4"/>
      <c r="R146" s="4"/>
      <c r="S146" s="4"/>
      <c r="T146" s="4"/>
      <c r="U146" s="4"/>
      <c r="V146" s="4"/>
      <c r="W146" s="4"/>
      <c r="X146" s="4"/>
      <c r="Y146" s="4"/>
      <c r="Z146" s="4"/>
    </row>
    <row r="147" ht="18.0" customHeight="1">
      <c r="A147" s="65"/>
      <c r="B147" s="51" t="str">
        <f>'2.Páginas de la muestra'!C17</f>
        <v>Alias10</v>
      </c>
      <c r="C147" s="6"/>
      <c r="K147" s="4"/>
      <c r="L147" s="4"/>
      <c r="M147" s="4"/>
      <c r="N147" s="4"/>
      <c r="O147" s="4"/>
      <c r="P147" s="4"/>
      <c r="Q147" s="4"/>
      <c r="R147" s="4"/>
      <c r="S147" s="4"/>
      <c r="T147" s="4"/>
      <c r="U147" s="4"/>
      <c r="V147" s="4"/>
      <c r="W147" s="4"/>
      <c r="X147" s="4"/>
      <c r="Y147" s="4"/>
      <c r="Z147" s="4"/>
    </row>
    <row r="148" ht="18.0" customHeight="1">
      <c r="A148" s="65"/>
      <c r="B148" s="51" t="str">
        <f>'2.Páginas de la muestra'!C18</f>
        <v>Alias11</v>
      </c>
      <c r="C148" s="6"/>
      <c r="K148" s="4"/>
      <c r="L148" s="4"/>
      <c r="M148" s="4"/>
      <c r="N148" s="4"/>
      <c r="O148" s="4"/>
      <c r="P148" s="4"/>
      <c r="Q148" s="4"/>
      <c r="R148" s="4"/>
      <c r="S148" s="4"/>
      <c r="T148" s="4"/>
      <c r="U148" s="4"/>
      <c r="V148" s="4"/>
      <c r="W148" s="4"/>
      <c r="X148" s="4"/>
      <c r="Y148" s="4"/>
      <c r="Z148" s="4"/>
    </row>
    <row r="149" ht="18.0" customHeight="1">
      <c r="A149" s="65"/>
      <c r="B149" s="51" t="str">
        <f>'2.Páginas de la muestra'!C19</f>
        <v>Alias12</v>
      </c>
      <c r="C149" s="6"/>
      <c r="K149" s="4"/>
      <c r="L149" s="4"/>
      <c r="M149" s="4"/>
      <c r="N149" s="4"/>
      <c r="O149" s="4"/>
      <c r="P149" s="4"/>
      <c r="Q149" s="4"/>
      <c r="R149" s="4"/>
      <c r="S149" s="4"/>
      <c r="T149" s="4"/>
      <c r="U149" s="4"/>
      <c r="V149" s="4"/>
      <c r="W149" s="4"/>
      <c r="X149" s="4"/>
      <c r="Y149" s="4"/>
      <c r="Z149" s="4"/>
    </row>
    <row r="150" ht="18.0" customHeight="1">
      <c r="A150" s="65"/>
      <c r="B150" s="51" t="str">
        <f>'2.Páginas de la muestra'!C20</f>
        <v>Alias13</v>
      </c>
      <c r="C150" s="6"/>
      <c r="K150" s="4"/>
      <c r="L150" s="4"/>
      <c r="M150" s="4"/>
      <c r="N150" s="4"/>
      <c r="O150" s="4"/>
      <c r="P150" s="4"/>
      <c r="Q150" s="4"/>
      <c r="R150" s="4"/>
      <c r="S150" s="4"/>
      <c r="T150" s="4"/>
      <c r="U150" s="4"/>
      <c r="V150" s="4"/>
      <c r="W150" s="4"/>
      <c r="X150" s="4"/>
      <c r="Y150" s="4"/>
      <c r="Z150" s="4"/>
    </row>
    <row r="151" ht="18.0" customHeight="1">
      <c r="A151" s="65"/>
      <c r="B151" s="51" t="str">
        <f>'2.Páginas de la muestra'!C21</f>
        <v>Alias14</v>
      </c>
      <c r="C151" s="6"/>
      <c r="K151" s="4"/>
      <c r="L151" s="4"/>
      <c r="M151" s="4"/>
      <c r="N151" s="4"/>
      <c r="O151" s="4"/>
      <c r="P151" s="4"/>
      <c r="Q151" s="4"/>
      <c r="R151" s="4"/>
      <c r="S151" s="4"/>
      <c r="T151" s="4"/>
      <c r="U151" s="4"/>
      <c r="V151" s="4"/>
      <c r="W151" s="4"/>
      <c r="X151" s="4"/>
      <c r="Y151" s="4"/>
      <c r="Z151" s="4"/>
    </row>
    <row r="152" ht="18.0" customHeight="1">
      <c r="A152" s="67"/>
      <c r="B152" s="51" t="str">
        <f>'2.Páginas de la muestra'!C22</f>
        <v>Alias15</v>
      </c>
      <c r="C152" s="6"/>
      <c r="K152" s="4"/>
      <c r="L152" s="4"/>
      <c r="M152" s="4"/>
      <c r="N152" s="4"/>
      <c r="O152" s="4"/>
      <c r="P152" s="4"/>
      <c r="Q152" s="4"/>
      <c r="R152" s="4"/>
      <c r="S152" s="4"/>
      <c r="T152" s="4"/>
      <c r="U152" s="4"/>
      <c r="V152" s="4"/>
      <c r="W152" s="4"/>
      <c r="X152" s="4"/>
      <c r="Y152" s="4"/>
      <c r="Z152" s="4"/>
    </row>
    <row r="153" ht="18.0" customHeight="1">
      <c r="A153" s="68"/>
      <c r="B153" s="69"/>
      <c r="C153" s="56" t="s">
        <v>74</v>
      </c>
      <c r="D153" s="56" t="str">
        <f>IF(C156&gt;0,Hoja4!A6,IF(C157='2.Páginas de la muestra'!B5,Hoja4!A7,IF(SUM(C155:C157)=0,"",Hoja4!A5)))</f>
        <v>No</v>
      </c>
      <c r="K153" s="4"/>
      <c r="L153" s="4"/>
      <c r="M153" s="4"/>
      <c r="N153" s="4"/>
      <c r="O153" s="4"/>
      <c r="P153" s="4"/>
      <c r="Q153" s="4"/>
      <c r="R153" s="4"/>
      <c r="S153" s="4"/>
      <c r="T153" s="4"/>
      <c r="U153" s="4"/>
      <c r="V153" s="4"/>
      <c r="W153" s="4"/>
      <c r="X153" s="4"/>
      <c r="Y153" s="4"/>
      <c r="Z153" s="4"/>
    </row>
    <row r="154" ht="18.0" customHeight="1">
      <c r="A154" s="68"/>
      <c r="B154" s="69"/>
      <c r="K154" s="4"/>
      <c r="L154" s="4"/>
      <c r="M154" s="4"/>
      <c r="N154" s="4"/>
      <c r="O154" s="4"/>
      <c r="P154" s="4"/>
      <c r="Q154" s="4"/>
      <c r="R154" s="4"/>
      <c r="S154" s="4"/>
      <c r="T154" s="4"/>
      <c r="U154" s="4"/>
      <c r="V154" s="4"/>
      <c r="W154" s="4"/>
      <c r="X154" s="4"/>
      <c r="Y154" s="4"/>
      <c r="Z154" s="4"/>
    </row>
    <row r="155" ht="18.0" customHeight="1">
      <c r="A155" s="57" t="s">
        <v>175</v>
      </c>
      <c r="B155" s="58" t="s">
        <v>93</v>
      </c>
      <c r="C155" s="70">
        <f>COUNTIF(C138:C152,Hoja4!A5)</f>
        <v>2</v>
      </c>
      <c r="K155" s="4"/>
      <c r="L155" s="4"/>
      <c r="M155" s="4"/>
      <c r="N155" s="4"/>
      <c r="O155" s="4"/>
      <c r="P155" s="4"/>
      <c r="Q155" s="4"/>
      <c r="R155" s="4"/>
      <c r="S155" s="4"/>
      <c r="T155" s="4"/>
      <c r="U155" s="4"/>
      <c r="V155" s="4"/>
      <c r="W155" s="4"/>
      <c r="X155" s="4"/>
      <c r="Y155" s="4"/>
      <c r="Z155" s="4"/>
    </row>
    <row r="156" ht="18.0" customHeight="1">
      <c r="A156" s="68"/>
      <c r="B156" s="58" t="s">
        <v>94</v>
      </c>
      <c r="C156" s="70">
        <f>COUNTIF(C138:C152,Hoja4!A6)</f>
        <v>1</v>
      </c>
      <c r="K156" s="4"/>
      <c r="L156" s="4"/>
      <c r="M156" s="4"/>
      <c r="N156" s="4"/>
      <c r="O156" s="4"/>
      <c r="P156" s="4"/>
      <c r="Q156" s="4"/>
      <c r="R156" s="4"/>
      <c r="S156" s="4"/>
      <c r="T156" s="4"/>
      <c r="U156" s="4"/>
      <c r="V156" s="4"/>
      <c r="W156" s="4"/>
      <c r="X156" s="4"/>
      <c r="Y156" s="4"/>
      <c r="Z156" s="4"/>
    </row>
    <row r="157" ht="18.0" customHeight="1">
      <c r="A157" s="68"/>
      <c r="B157" s="58" t="s">
        <v>95</v>
      </c>
      <c r="C157" s="70">
        <f>COUNTIF(C138:C152,Hoja4!A7)</f>
        <v>0</v>
      </c>
      <c r="K157" s="4"/>
      <c r="L157" s="4"/>
      <c r="M157" s="4"/>
      <c r="N157" s="4"/>
      <c r="O157" s="4"/>
      <c r="P157" s="4"/>
      <c r="Q157" s="4"/>
      <c r="R157" s="4"/>
      <c r="S157" s="4"/>
      <c r="T157" s="4"/>
      <c r="U157" s="4"/>
      <c r="V157" s="4"/>
      <c r="W157" s="4"/>
      <c r="X157" s="4"/>
      <c r="Y157" s="4"/>
      <c r="Z157" s="4"/>
    </row>
    <row r="158" ht="18.0" customHeight="1">
      <c r="A158" s="68"/>
      <c r="B158" s="69"/>
      <c r="K158" s="4"/>
      <c r="L158" s="4"/>
      <c r="M158" s="4"/>
      <c r="N158" s="4"/>
      <c r="O158" s="4"/>
      <c r="P158" s="4"/>
      <c r="Q158" s="4"/>
      <c r="R158" s="4"/>
      <c r="S158" s="4"/>
      <c r="T158" s="4"/>
      <c r="U158" s="4"/>
      <c r="V158" s="4"/>
      <c r="W158" s="4"/>
      <c r="X158" s="4"/>
      <c r="Y158" s="4"/>
      <c r="Z158" s="4"/>
    </row>
    <row r="159" ht="18.0" customHeight="1">
      <c r="A159" s="60" t="s">
        <v>177</v>
      </c>
      <c r="B159" s="62"/>
      <c r="C159" s="18" t="s">
        <v>61</v>
      </c>
      <c r="E159" s="46" t="s">
        <v>178</v>
      </c>
      <c r="K159" s="4"/>
      <c r="L159" s="4"/>
      <c r="M159" s="4"/>
      <c r="N159" s="4"/>
      <c r="O159" s="4"/>
      <c r="P159" s="4"/>
      <c r="Q159" s="4"/>
      <c r="R159" s="4"/>
      <c r="S159" s="4"/>
      <c r="T159" s="4"/>
      <c r="U159" s="4"/>
      <c r="V159" s="4"/>
      <c r="W159" s="4"/>
      <c r="X159" s="4"/>
      <c r="Y159" s="4"/>
      <c r="Z159" s="4"/>
    </row>
    <row r="160" ht="18.75" customHeight="1">
      <c r="A160" s="64" t="s">
        <v>180</v>
      </c>
      <c r="B160" s="51" t="str">
        <f>'2.Páginas de la muestra'!C8</f>
        <v>Sinpromi</v>
      </c>
      <c r="C160" s="52" t="s">
        <v>54</v>
      </c>
      <c r="E160" s="77" t="s">
        <v>187</v>
      </c>
      <c r="K160" s="4"/>
      <c r="L160" s="4"/>
      <c r="M160" s="4"/>
      <c r="N160" s="4"/>
      <c r="O160" s="4"/>
      <c r="P160" s="4"/>
      <c r="Q160" s="4"/>
      <c r="R160" s="4"/>
      <c r="S160" s="4"/>
      <c r="T160" s="4"/>
      <c r="U160" s="4"/>
      <c r="V160" s="4"/>
      <c r="W160" s="4"/>
      <c r="X160" s="4"/>
      <c r="Y160" s="4"/>
      <c r="Z160" s="4"/>
    </row>
    <row r="161" ht="18.0" customHeight="1">
      <c r="A161" s="65"/>
      <c r="B161" s="51" t="str">
        <f>'2.Páginas de la muestra'!C9</f>
        <v>Once</v>
      </c>
      <c r="C161" s="52" t="s">
        <v>54</v>
      </c>
      <c r="E161" s="4" t="s">
        <v>190</v>
      </c>
      <c r="K161" s="4"/>
      <c r="L161" s="4"/>
      <c r="M161" s="4"/>
      <c r="N161" s="4"/>
      <c r="O161" s="4"/>
      <c r="P161" s="4"/>
      <c r="Q161" s="4"/>
      <c r="R161" s="4"/>
      <c r="S161" s="4"/>
      <c r="T161" s="4"/>
      <c r="U161" s="4"/>
      <c r="V161" s="4"/>
      <c r="W161" s="4"/>
      <c r="X161" s="4"/>
      <c r="Y161" s="4"/>
      <c r="Z161" s="4"/>
    </row>
    <row r="162" ht="18.0" customHeight="1">
      <c r="A162" s="65"/>
      <c r="B162" s="51" t="str">
        <f>'2.Páginas de la muestra'!C10</f>
        <v>ESIT ULL</v>
      </c>
      <c r="C162" s="52" t="s">
        <v>54</v>
      </c>
      <c r="E162" s="4" t="s">
        <v>193</v>
      </c>
      <c r="K162" s="4"/>
      <c r="L162" s="4"/>
      <c r="M162" s="4"/>
      <c r="N162" s="4"/>
      <c r="O162" s="4"/>
      <c r="P162" s="4"/>
      <c r="Q162" s="4"/>
      <c r="R162" s="4"/>
      <c r="S162" s="4"/>
      <c r="T162" s="4"/>
      <c r="U162" s="4"/>
      <c r="V162" s="4"/>
      <c r="W162" s="4"/>
      <c r="X162" s="4"/>
      <c r="Y162" s="4"/>
      <c r="Z162" s="4"/>
    </row>
    <row r="163" ht="18.0" customHeight="1">
      <c r="A163" s="65"/>
      <c r="B163" s="51" t="str">
        <f>'2.Páginas de la muestra'!C11</f>
        <v>Alias4</v>
      </c>
      <c r="C163" s="6"/>
      <c r="K163" s="4"/>
      <c r="L163" s="4"/>
      <c r="M163" s="4"/>
      <c r="N163" s="4"/>
      <c r="O163" s="4"/>
      <c r="P163" s="4"/>
      <c r="Q163" s="4"/>
      <c r="R163" s="4"/>
      <c r="S163" s="4"/>
      <c r="T163" s="4"/>
      <c r="U163" s="4"/>
      <c r="V163" s="4"/>
      <c r="W163" s="4"/>
      <c r="X163" s="4"/>
      <c r="Y163" s="4"/>
      <c r="Z163" s="4"/>
    </row>
    <row r="164" ht="18.0" customHeight="1">
      <c r="A164" s="65"/>
      <c r="B164" s="51" t="str">
        <f>'2.Páginas de la muestra'!C12</f>
        <v>Alias5</v>
      </c>
      <c r="C164" s="6"/>
      <c r="E164" s="4" t="s">
        <v>72</v>
      </c>
      <c r="K164" s="4"/>
      <c r="L164" s="4"/>
      <c r="M164" s="4"/>
      <c r="N164" s="4"/>
      <c r="O164" s="4"/>
      <c r="P164" s="4"/>
      <c r="Q164" s="4"/>
      <c r="R164" s="4"/>
      <c r="S164" s="4"/>
      <c r="T164" s="4"/>
      <c r="U164" s="4"/>
      <c r="V164" s="4"/>
      <c r="W164" s="4"/>
      <c r="X164" s="4"/>
      <c r="Y164" s="4"/>
      <c r="Z164" s="4"/>
    </row>
    <row r="165" ht="18.0" customHeight="1">
      <c r="A165" s="65"/>
      <c r="B165" s="51" t="str">
        <f>'2.Páginas de la muestra'!C13</f>
        <v>Alias6</v>
      </c>
      <c r="C165" s="6"/>
      <c r="E165" s="66" t="s">
        <v>195</v>
      </c>
      <c r="K165" s="4"/>
      <c r="L165" s="4"/>
      <c r="M165" s="4"/>
      <c r="N165" s="4"/>
      <c r="O165" s="4"/>
      <c r="P165" s="4"/>
      <c r="Q165" s="4"/>
      <c r="R165" s="4"/>
      <c r="S165" s="4"/>
      <c r="T165" s="4"/>
      <c r="U165" s="4"/>
      <c r="V165" s="4"/>
      <c r="W165" s="4"/>
      <c r="X165" s="4"/>
      <c r="Y165" s="4"/>
      <c r="Z165" s="4"/>
    </row>
    <row r="166" ht="18.0" customHeight="1">
      <c r="A166" s="65"/>
      <c r="B166" s="51" t="str">
        <f>'2.Páginas de la muestra'!C14</f>
        <v>Alias7</v>
      </c>
      <c r="C166" s="6"/>
      <c r="K166" s="4"/>
      <c r="L166" s="4"/>
      <c r="M166" s="4"/>
      <c r="N166" s="4"/>
      <c r="O166" s="4"/>
      <c r="P166" s="4"/>
      <c r="Q166" s="4"/>
      <c r="R166" s="4"/>
      <c r="S166" s="4"/>
      <c r="T166" s="4"/>
      <c r="U166" s="4"/>
      <c r="V166" s="4"/>
      <c r="W166" s="4"/>
      <c r="X166" s="4"/>
      <c r="Y166" s="4"/>
      <c r="Z166" s="4"/>
    </row>
    <row r="167" ht="18.0" customHeight="1">
      <c r="A167" s="65"/>
      <c r="B167" s="51" t="str">
        <f>'2.Páginas de la muestra'!C15</f>
        <v>Alias8</v>
      </c>
      <c r="C167" s="6"/>
      <c r="K167" s="4"/>
      <c r="L167" s="4"/>
      <c r="M167" s="4"/>
      <c r="N167" s="4"/>
      <c r="O167" s="4"/>
      <c r="P167" s="4"/>
      <c r="Q167" s="4"/>
      <c r="R167" s="4"/>
      <c r="S167" s="4"/>
      <c r="T167" s="4"/>
      <c r="U167" s="4"/>
      <c r="V167" s="4"/>
      <c r="W167" s="4"/>
      <c r="X167" s="4"/>
      <c r="Y167" s="4"/>
      <c r="Z167" s="4"/>
    </row>
    <row r="168" ht="18.0" customHeight="1">
      <c r="A168" s="65"/>
      <c r="B168" s="51" t="str">
        <f>'2.Páginas de la muestra'!C16</f>
        <v>Alias9</v>
      </c>
      <c r="C168" s="6"/>
      <c r="K168" s="4"/>
      <c r="L168" s="4"/>
      <c r="M168" s="4"/>
      <c r="N168" s="4"/>
      <c r="O168" s="4"/>
      <c r="P168" s="4"/>
      <c r="Q168" s="4"/>
      <c r="R168" s="4"/>
      <c r="S168" s="4"/>
      <c r="T168" s="4"/>
      <c r="U168" s="4"/>
      <c r="V168" s="4"/>
      <c r="W168" s="4"/>
      <c r="X168" s="4"/>
      <c r="Y168" s="4"/>
      <c r="Z168" s="4"/>
    </row>
    <row r="169" ht="18.0" customHeight="1">
      <c r="A169" s="65"/>
      <c r="B169" s="51" t="str">
        <f>'2.Páginas de la muestra'!C17</f>
        <v>Alias10</v>
      </c>
      <c r="C169" s="6"/>
      <c r="K169" s="4"/>
      <c r="L169" s="4"/>
      <c r="M169" s="4"/>
      <c r="N169" s="4"/>
      <c r="O169" s="4"/>
      <c r="P169" s="4"/>
      <c r="Q169" s="4"/>
      <c r="R169" s="4"/>
      <c r="S169" s="4"/>
      <c r="T169" s="4"/>
      <c r="U169" s="4"/>
      <c r="V169" s="4"/>
      <c r="W169" s="4"/>
      <c r="X169" s="4"/>
      <c r="Y169" s="4"/>
      <c r="Z169" s="4"/>
    </row>
    <row r="170" ht="18.0" customHeight="1">
      <c r="A170" s="65"/>
      <c r="B170" s="51" t="str">
        <f>'2.Páginas de la muestra'!C18</f>
        <v>Alias11</v>
      </c>
      <c r="C170" s="6"/>
      <c r="K170" s="4"/>
      <c r="L170" s="4"/>
      <c r="M170" s="4"/>
      <c r="N170" s="4"/>
      <c r="O170" s="4"/>
      <c r="P170" s="4"/>
      <c r="Q170" s="4"/>
      <c r="R170" s="4"/>
      <c r="S170" s="4"/>
      <c r="T170" s="4"/>
      <c r="U170" s="4"/>
      <c r="V170" s="4"/>
      <c r="W170" s="4"/>
      <c r="X170" s="4"/>
      <c r="Y170" s="4"/>
      <c r="Z170" s="4"/>
    </row>
    <row r="171" ht="18.0" customHeight="1">
      <c r="A171" s="65"/>
      <c r="B171" s="51" t="str">
        <f>'2.Páginas de la muestra'!C19</f>
        <v>Alias12</v>
      </c>
      <c r="C171" s="6"/>
      <c r="K171" s="4"/>
      <c r="L171" s="4"/>
      <c r="M171" s="4"/>
      <c r="N171" s="4"/>
      <c r="O171" s="4"/>
      <c r="P171" s="4"/>
      <c r="Q171" s="4"/>
      <c r="R171" s="4"/>
      <c r="S171" s="4"/>
      <c r="T171" s="4"/>
      <c r="U171" s="4"/>
      <c r="V171" s="4"/>
      <c r="W171" s="4"/>
      <c r="X171" s="4"/>
      <c r="Y171" s="4"/>
      <c r="Z171" s="4"/>
    </row>
    <row r="172" ht="18.0" customHeight="1">
      <c r="A172" s="65"/>
      <c r="B172" s="51" t="str">
        <f>'2.Páginas de la muestra'!C20</f>
        <v>Alias13</v>
      </c>
      <c r="C172" s="6"/>
      <c r="K172" s="4"/>
      <c r="L172" s="4"/>
      <c r="M172" s="4"/>
      <c r="N172" s="4"/>
      <c r="O172" s="4"/>
      <c r="P172" s="4"/>
      <c r="Q172" s="4"/>
      <c r="R172" s="4"/>
      <c r="S172" s="4"/>
      <c r="T172" s="4"/>
      <c r="U172" s="4"/>
      <c r="V172" s="4"/>
      <c r="W172" s="4"/>
      <c r="X172" s="4"/>
      <c r="Y172" s="4"/>
      <c r="Z172" s="4"/>
    </row>
    <row r="173" ht="18.0" customHeight="1">
      <c r="A173" s="65"/>
      <c r="B173" s="51" t="str">
        <f>'2.Páginas de la muestra'!C21</f>
        <v>Alias14</v>
      </c>
      <c r="C173" s="6"/>
      <c r="K173" s="4"/>
      <c r="L173" s="4"/>
      <c r="M173" s="4"/>
      <c r="N173" s="4"/>
      <c r="O173" s="4"/>
      <c r="P173" s="4"/>
      <c r="Q173" s="4"/>
      <c r="R173" s="4"/>
      <c r="S173" s="4"/>
      <c r="T173" s="4"/>
      <c r="U173" s="4"/>
      <c r="V173" s="4"/>
      <c r="W173" s="4"/>
      <c r="X173" s="4"/>
      <c r="Y173" s="4"/>
      <c r="Z173" s="4"/>
    </row>
    <row r="174" ht="18.0" customHeight="1">
      <c r="A174" s="67"/>
      <c r="B174" s="51" t="str">
        <f>'2.Páginas de la muestra'!C22</f>
        <v>Alias15</v>
      </c>
      <c r="C174" s="6"/>
      <c r="K174" s="4"/>
      <c r="L174" s="4"/>
      <c r="M174" s="4"/>
      <c r="N174" s="4"/>
      <c r="O174" s="4"/>
      <c r="P174" s="4"/>
      <c r="Q174" s="4"/>
      <c r="R174" s="4"/>
      <c r="S174" s="4"/>
      <c r="T174" s="4"/>
      <c r="U174" s="4"/>
      <c r="V174" s="4"/>
      <c r="W174" s="4"/>
      <c r="X174" s="4"/>
      <c r="Y174" s="4"/>
      <c r="Z174" s="4"/>
    </row>
    <row r="175" ht="18.0" customHeight="1">
      <c r="A175" s="68"/>
      <c r="B175" s="69"/>
      <c r="C175" s="56" t="s">
        <v>74</v>
      </c>
      <c r="D175" s="56" t="str">
        <f>IF(C178&gt;0,Hoja4!A6,IF(C179='2.Páginas de la muestra'!B5,Hoja4!A7,IF(SUM(C177:C179)=0,"",Hoja4!A5)))</f>
        <v>Sí</v>
      </c>
      <c r="K175" s="4"/>
      <c r="L175" s="4"/>
      <c r="M175" s="4"/>
      <c r="N175" s="4"/>
      <c r="O175" s="4"/>
      <c r="P175" s="4"/>
      <c r="Q175" s="4"/>
      <c r="R175" s="4"/>
      <c r="S175" s="4"/>
      <c r="T175" s="4"/>
      <c r="U175" s="4"/>
      <c r="V175" s="4"/>
      <c r="W175" s="4"/>
      <c r="X175" s="4"/>
      <c r="Y175" s="4"/>
      <c r="Z175" s="4"/>
    </row>
    <row r="176" ht="18.0" customHeight="1">
      <c r="A176" s="68"/>
      <c r="B176" s="69"/>
      <c r="K176" s="4"/>
      <c r="L176" s="4"/>
      <c r="M176" s="4"/>
      <c r="N176" s="4"/>
      <c r="O176" s="4"/>
      <c r="P176" s="4"/>
      <c r="Q176" s="4"/>
      <c r="R176" s="4"/>
      <c r="S176" s="4"/>
      <c r="T176" s="4"/>
      <c r="U176" s="4"/>
      <c r="V176" s="4"/>
      <c r="W176" s="4"/>
      <c r="X176" s="4"/>
      <c r="Y176" s="4"/>
      <c r="Z176" s="4"/>
    </row>
    <row r="177" ht="18.0" customHeight="1">
      <c r="A177" s="57" t="s">
        <v>214</v>
      </c>
      <c r="B177" s="58" t="s">
        <v>93</v>
      </c>
      <c r="C177" s="70">
        <f>COUNTIF(C160:C174,Hoja4!A5)</f>
        <v>3</v>
      </c>
      <c r="K177" s="4"/>
      <c r="L177" s="4"/>
      <c r="M177" s="4"/>
      <c r="N177" s="4"/>
      <c r="O177" s="4"/>
      <c r="P177" s="4"/>
      <c r="Q177" s="4"/>
      <c r="R177" s="4"/>
      <c r="S177" s="4"/>
      <c r="T177" s="4"/>
      <c r="U177" s="4"/>
      <c r="V177" s="4"/>
      <c r="W177" s="4"/>
      <c r="X177" s="4"/>
      <c r="Y177" s="4"/>
      <c r="Z177" s="4"/>
    </row>
    <row r="178" ht="18.0" customHeight="1">
      <c r="A178" s="68"/>
      <c r="B178" s="58" t="s">
        <v>94</v>
      </c>
      <c r="C178" s="70">
        <f>COUNTIF(C160:C174,Hoja4!A6)</f>
        <v>0</v>
      </c>
      <c r="K178" s="4"/>
      <c r="L178" s="4"/>
      <c r="M178" s="4"/>
      <c r="N178" s="4"/>
      <c r="O178" s="4"/>
      <c r="P178" s="4"/>
      <c r="Q178" s="4"/>
      <c r="R178" s="4"/>
      <c r="S178" s="4"/>
      <c r="T178" s="4"/>
      <c r="U178" s="4"/>
      <c r="V178" s="4"/>
      <c r="W178" s="4"/>
      <c r="X178" s="4"/>
      <c r="Y178" s="4"/>
      <c r="Z178" s="4"/>
    </row>
    <row r="179" ht="18.0" customHeight="1">
      <c r="A179" s="68"/>
      <c r="B179" s="58" t="s">
        <v>95</v>
      </c>
      <c r="C179" s="70">
        <f>COUNTIF(C160:C174,Hoja4!A7)</f>
        <v>0</v>
      </c>
      <c r="K179" s="4"/>
      <c r="L179" s="4"/>
      <c r="M179" s="4"/>
      <c r="N179" s="4"/>
      <c r="O179" s="4"/>
      <c r="P179" s="4"/>
      <c r="Q179" s="4"/>
      <c r="R179" s="4"/>
      <c r="S179" s="4"/>
      <c r="T179" s="4"/>
      <c r="U179" s="4"/>
      <c r="V179" s="4"/>
      <c r="W179" s="4"/>
      <c r="X179" s="4"/>
      <c r="Y179" s="4"/>
      <c r="Z179" s="4"/>
    </row>
    <row r="180" ht="18.0" customHeight="1">
      <c r="A180" s="68"/>
      <c r="B180" s="69"/>
      <c r="K180" s="4"/>
      <c r="L180" s="4"/>
      <c r="M180" s="4"/>
      <c r="N180" s="4"/>
      <c r="O180" s="4"/>
      <c r="P180" s="4"/>
      <c r="Q180" s="4"/>
      <c r="R180" s="4"/>
      <c r="S180" s="4"/>
      <c r="T180" s="4"/>
      <c r="U180" s="4"/>
      <c r="V180" s="4"/>
      <c r="W180" s="4"/>
      <c r="X180" s="4"/>
      <c r="Y180" s="4"/>
      <c r="Z180" s="4"/>
    </row>
    <row r="181" ht="18.0" customHeight="1">
      <c r="A181" s="60" t="s">
        <v>216</v>
      </c>
      <c r="B181" s="62"/>
      <c r="C181" s="18" t="s">
        <v>61</v>
      </c>
      <c r="E181" s="46" t="s">
        <v>217</v>
      </c>
      <c r="K181" s="4"/>
      <c r="L181" s="4"/>
      <c r="M181" s="4"/>
      <c r="N181" s="4"/>
      <c r="O181" s="4"/>
      <c r="P181" s="4"/>
      <c r="Q181" s="4"/>
      <c r="R181" s="4"/>
      <c r="S181" s="4"/>
      <c r="T181" s="4"/>
      <c r="U181" s="4"/>
      <c r="V181" s="4"/>
      <c r="W181" s="4"/>
      <c r="X181" s="4"/>
      <c r="Y181" s="4"/>
      <c r="Z181" s="4"/>
    </row>
    <row r="182" ht="18.75" customHeight="1">
      <c r="A182" s="64" t="s">
        <v>218</v>
      </c>
      <c r="B182" s="51" t="str">
        <f>'2.Páginas de la muestra'!C8</f>
        <v>Sinpromi</v>
      </c>
      <c r="C182" s="52" t="s">
        <v>54</v>
      </c>
      <c r="E182" s="77" t="s">
        <v>219</v>
      </c>
      <c r="K182" s="4"/>
      <c r="L182" s="4"/>
      <c r="M182" s="4"/>
      <c r="N182" s="4"/>
      <c r="O182" s="4"/>
      <c r="P182" s="4"/>
      <c r="Q182" s="4"/>
      <c r="R182" s="4"/>
      <c r="S182" s="4"/>
      <c r="T182" s="4"/>
      <c r="U182" s="4"/>
      <c r="V182" s="4"/>
      <c r="W182" s="4"/>
      <c r="X182" s="4"/>
      <c r="Y182" s="4"/>
      <c r="Z182" s="4"/>
    </row>
    <row r="183" ht="18.0" customHeight="1">
      <c r="A183" s="65"/>
      <c r="B183" s="51" t="str">
        <f>'2.Páginas de la muestra'!C9</f>
        <v>Once</v>
      </c>
      <c r="C183" s="52" t="s">
        <v>54</v>
      </c>
      <c r="K183" s="4"/>
      <c r="L183" s="4"/>
      <c r="M183" s="4"/>
      <c r="N183" s="4"/>
      <c r="O183" s="4"/>
      <c r="P183" s="4"/>
      <c r="Q183" s="4"/>
      <c r="R183" s="4"/>
      <c r="S183" s="4"/>
      <c r="T183" s="4"/>
      <c r="U183" s="4"/>
      <c r="V183" s="4"/>
      <c r="W183" s="4"/>
      <c r="X183" s="4"/>
      <c r="Y183" s="4"/>
      <c r="Z183" s="4"/>
    </row>
    <row r="184" ht="18.0" customHeight="1">
      <c r="A184" s="65"/>
      <c r="B184" s="51" t="str">
        <f>'2.Páginas de la muestra'!C10</f>
        <v>ESIT ULL</v>
      </c>
      <c r="C184" s="52" t="s">
        <v>32</v>
      </c>
      <c r="K184" s="4"/>
      <c r="L184" s="4"/>
      <c r="M184" s="4"/>
      <c r="N184" s="4"/>
      <c r="O184" s="4"/>
      <c r="P184" s="4"/>
      <c r="Q184" s="4"/>
      <c r="R184" s="4"/>
      <c r="S184" s="4"/>
      <c r="T184" s="4"/>
      <c r="U184" s="4"/>
      <c r="V184" s="4"/>
      <c r="W184" s="4"/>
      <c r="X184" s="4"/>
      <c r="Y184" s="4"/>
      <c r="Z184" s="4"/>
    </row>
    <row r="185" ht="18.0" customHeight="1">
      <c r="A185" s="65"/>
      <c r="B185" s="51" t="str">
        <f>'2.Páginas de la muestra'!C11</f>
        <v>Alias4</v>
      </c>
      <c r="C185" s="6"/>
      <c r="K185" s="4"/>
      <c r="L185" s="4"/>
      <c r="M185" s="4"/>
      <c r="N185" s="4"/>
      <c r="O185" s="4"/>
      <c r="P185" s="4"/>
      <c r="Q185" s="4"/>
      <c r="R185" s="4"/>
      <c r="S185" s="4"/>
      <c r="T185" s="4"/>
      <c r="U185" s="4"/>
      <c r="V185" s="4"/>
      <c r="W185" s="4"/>
      <c r="X185" s="4"/>
      <c r="Y185" s="4"/>
      <c r="Z185" s="4"/>
    </row>
    <row r="186" ht="18.0" customHeight="1">
      <c r="A186" s="65"/>
      <c r="B186" s="51" t="str">
        <f>'2.Páginas de la muestra'!C12</f>
        <v>Alias5</v>
      </c>
      <c r="C186" s="6"/>
      <c r="K186" s="4"/>
      <c r="L186" s="4"/>
      <c r="M186" s="4"/>
      <c r="N186" s="4"/>
      <c r="O186" s="4"/>
      <c r="P186" s="4"/>
      <c r="Q186" s="4"/>
      <c r="R186" s="4"/>
      <c r="S186" s="4"/>
      <c r="T186" s="4"/>
      <c r="U186" s="4"/>
      <c r="V186" s="4"/>
      <c r="W186" s="4"/>
      <c r="X186" s="4"/>
      <c r="Y186" s="4"/>
      <c r="Z186" s="4"/>
    </row>
    <row r="187" ht="18.0" customHeight="1">
      <c r="A187" s="65"/>
      <c r="B187" s="51" t="str">
        <f>'2.Páginas de la muestra'!C13</f>
        <v>Alias6</v>
      </c>
      <c r="C187" s="6"/>
      <c r="K187" s="4"/>
      <c r="L187" s="4"/>
      <c r="M187" s="4"/>
      <c r="N187" s="4"/>
      <c r="O187" s="4"/>
      <c r="P187" s="4"/>
      <c r="Q187" s="4"/>
      <c r="R187" s="4"/>
      <c r="S187" s="4"/>
      <c r="T187" s="4"/>
      <c r="U187" s="4"/>
      <c r="V187" s="4"/>
      <c r="W187" s="4"/>
      <c r="X187" s="4"/>
      <c r="Y187" s="4"/>
      <c r="Z187" s="4"/>
    </row>
    <row r="188" ht="18.0" customHeight="1">
      <c r="A188" s="65"/>
      <c r="B188" s="51" t="str">
        <f>'2.Páginas de la muestra'!C14</f>
        <v>Alias7</v>
      </c>
      <c r="C188" s="6"/>
      <c r="K188" s="4"/>
      <c r="L188" s="4"/>
      <c r="M188" s="4"/>
      <c r="N188" s="4"/>
      <c r="O188" s="4"/>
      <c r="P188" s="4"/>
      <c r="Q188" s="4"/>
      <c r="R188" s="4"/>
      <c r="S188" s="4"/>
      <c r="T188" s="4"/>
      <c r="U188" s="4"/>
      <c r="V188" s="4"/>
      <c r="W188" s="4"/>
      <c r="X188" s="4"/>
      <c r="Y188" s="4"/>
      <c r="Z188" s="4"/>
    </row>
    <row r="189" ht="18.0" customHeight="1">
      <c r="A189" s="65"/>
      <c r="B189" s="51" t="str">
        <f>'2.Páginas de la muestra'!C15</f>
        <v>Alias8</v>
      </c>
      <c r="C189" s="6"/>
      <c r="K189" s="4"/>
      <c r="L189" s="4"/>
      <c r="M189" s="4"/>
      <c r="N189" s="4"/>
      <c r="O189" s="4"/>
      <c r="P189" s="4"/>
      <c r="Q189" s="4"/>
      <c r="R189" s="4"/>
      <c r="S189" s="4"/>
      <c r="T189" s="4"/>
      <c r="U189" s="4"/>
      <c r="V189" s="4"/>
      <c r="W189" s="4"/>
      <c r="X189" s="4"/>
      <c r="Y189" s="4"/>
      <c r="Z189" s="4"/>
    </row>
    <row r="190" ht="18.0" customHeight="1">
      <c r="A190" s="65"/>
      <c r="B190" s="51" t="str">
        <f>'2.Páginas de la muestra'!C16</f>
        <v>Alias9</v>
      </c>
      <c r="C190" s="6"/>
      <c r="K190" s="4"/>
      <c r="L190" s="4"/>
      <c r="M190" s="4"/>
      <c r="N190" s="4"/>
      <c r="O190" s="4"/>
      <c r="P190" s="4"/>
      <c r="Q190" s="4"/>
      <c r="R190" s="4"/>
      <c r="S190" s="4"/>
      <c r="T190" s="4"/>
      <c r="U190" s="4"/>
      <c r="V190" s="4"/>
      <c r="W190" s="4"/>
      <c r="X190" s="4"/>
      <c r="Y190" s="4"/>
      <c r="Z190" s="4"/>
    </row>
    <row r="191" ht="18.0" customHeight="1">
      <c r="A191" s="65"/>
      <c r="B191" s="51" t="str">
        <f>'2.Páginas de la muestra'!C17</f>
        <v>Alias10</v>
      </c>
      <c r="C191" s="6"/>
      <c r="K191" s="4"/>
      <c r="L191" s="4"/>
      <c r="M191" s="4"/>
      <c r="N191" s="4"/>
      <c r="O191" s="4"/>
      <c r="P191" s="4"/>
      <c r="Q191" s="4"/>
      <c r="R191" s="4"/>
      <c r="S191" s="4"/>
      <c r="T191" s="4"/>
      <c r="U191" s="4"/>
      <c r="V191" s="4"/>
      <c r="W191" s="4"/>
      <c r="X191" s="4"/>
      <c r="Y191" s="4"/>
      <c r="Z191" s="4"/>
    </row>
    <row r="192" ht="18.0" customHeight="1">
      <c r="A192" s="65"/>
      <c r="B192" s="51" t="str">
        <f>'2.Páginas de la muestra'!C18</f>
        <v>Alias11</v>
      </c>
      <c r="C192" s="6"/>
      <c r="K192" s="4"/>
      <c r="L192" s="4"/>
      <c r="M192" s="4"/>
      <c r="N192" s="4"/>
      <c r="O192" s="4"/>
      <c r="P192" s="4"/>
      <c r="Q192" s="4"/>
      <c r="R192" s="4"/>
      <c r="S192" s="4"/>
      <c r="T192" s="4"/>
      <c r="U192" s="4"/>
      <c r="V192" s="4"/>
      <c r="W192" s="4"/>
      <c r="X192" s="4"/>
      <c r="Y192" s="4"/>
      <c r="Z192" s="4"/>
    </row>
    <row r="193" ht="18.0" customHeight="1">
      <c r="A193" s="65"/>
      <c r="B193" s="51" t="str">
        <f>'2.Páginas de la muestra'!C19</f>
        <v>Alias12</v>
      </c>
      <c r="C193" s="6"/>
      <c r="K193" s="4"/>
      <c r="L193" s="4"/>
      <c r="M193" s="4"/>
      <c r="N193" s="4"/>
      <c r="O193" s="4"/>
      <c r="P193" s="4"/>
      <c r="Q193" s="4"/>
      <c r="R193" s="4"/>
      <c r="S193" s="4"/>
      <c r="T193" s="4"/>
      <c r="U193" s="4"/>
      <c r="V193" s="4"/>
      <c r="W193" s="4"/>
      <c r="X193" s="4"/>
      <c r="Y193" s="4"/>
      <c r="Z193" s="4"/>
    </row>
    <row r="194" ht="18.0" customHeight="1">
      <c r="A194" s="65"/>
      <c r="B194" s="51" t="str">
        <f>'2.Páginas de la muestra'!C20</f>
        <v>Alias13</v>
      </c>
      <c r="C194" s="6"/>
      <c r="K194" s="4"/>
      <c r="L194" s="4"/>
      <c r="M194" s="4"/>
      <c r="N194" s="4"/>
      <c r="O194" s="4"/>
      <c r="P194" s="4"/>
      <c r="Q194" s="4"/>
      <c r="R194" s="4"/>
      <c r="S194" s="4"/>
      <c r="T194" s="4"/>
      <c r="U194" s="4"/>
      <c r="V194" s="4"/>
      <c r="W194" s="4"/>
      <c r="X194" s="4"/>
      <c r="Y194" s="4"/>
      <c r="Z194" s="4"/>
    </row>
    <row r="195" ht="18.0" customHeight="1">
      <c r="A195" s="65"/>
      <c r="B195" s="51" t="str">
        <f>'2.Páginas de la muestra'!C21</f>
        <v>Alias14</v>
      </c>
      <c r="C195" s="6"/>
      <c r="K195" s="4"/>
      <c r="L195" s="4"/>
      <c r="M195" s="4"/>
      <c r="N195" s="4"/>
      <c r="O195" s="4"/>
      <c r="P195" s="4"/>
      <c r="Q195" s="4"/>
      <c r="R195" s="4"/>
      <c r="S195" s="4"/>
      <c r="T195" s="4"/>
      <c r="U195" s="4"/>
      <c r="V195" s="4"/>
      <c r="W195" s="4"/>
      <c r="X195" s="4"/>
      <c r="Y195" s="4"/>
      <c r="Z195" s="4"/>
    </row>
    <row r="196" ht="18.0" customHeight="1">
      <c r="A196" s="67"/>
      <c r="B196" s="51" t="str">
        <f>'2.Páginas de la muestra'!C22</f>
        <v>Alias15</v>
      </c>
      <c r="C196" s="6"/>
      <c r="K196" s="4"/>
      <c r="L196" s="4"/>
      <c r="M196" s="4"/>
      <c r="N196" s="4"/>
      <c r="O196" s="4"/>
      <c r="P196" s="4"/>
      <c r="Q196" s="4"/>
      <c r="R196" s="4"/>
      <c r="S196" s="4"/>
      <c r="T196" s="4"/>
      <c r="U196" s="4"/>
      <c r="V196" s="4"/>
      <c r="W196" s="4"/>
      <c r="X196" s="4"/>
      <c r="Y196" s="4"/>
      <c r="Z196" s="4"/>
    </row>
    <row r="197" ht="18.0" customHeight="1">
      <c r="A197" s="68"/>
      <c r="B197" s="69"/>
      <c r="C197" s="56" t="s">
        <v>74</v>
      </c>
      <c r="D197" s="56" t="str">
        <f>IF(C200&gt;0,Hoja4!A6,IF(C201='2.Páginas de la muestra'!B5,Hoja4!A7,IF(SUM(C199:C201)=0,"",Hoja4!A5)))</f>
        <v>No</v>
      </c>
      <c r="K197" s="4"/>
      <c r="L197" s="4"/>
      <c r="M197" s="4"/>
      <c r="N197" s="4"/>
      <c r="O197" s="4"/>
      <c r="P197" s="4"/>
      <c r="Q197" s="4"/>
      <c r="R197" s="4"/>
      <c r="S197" s="4"/>
      <c r="T197" s="4"/>
      <c r="U197" s="4"/>
      <c r="V197" s="4"/>
      <c r="W197" s="4"/>
      <c r="X197" s="4"/>
      <c r="Y197" s="4"/>
      <c r="Z197" s="4"/>
    </row>
    <row r="198" ht="18.0" customHeight="1">
      <c r="A198" s="68"/>
      <c r="B198" s="69"/>
      <c r="K198" s="4"/>
      <c r="L198" s="4"/>
      <c r="M198" s="4"/>
      <c r="N198" s="4"/>
      <c r="O198" s="4"/>
      <c r="P198" s="4"/>
      <c r="Q198" s="4"/>
      <c r="R198" s="4"/>
      <c r="S198" s="4"/>
      <c r="T198" s="4"/>
      <c r="U198" s="4"/>
      <c r="V198" s="4"/>
      <c r="W198" s="4"/>
      <c r="X198" s="4"/>
      <c r="Y198" s="4"/>
      <c r="Z198" s="4"/>
    </row>
    <row r="199" ht="18.0" customHeight="1">
      <c r="A199" s="57" t="s">
        <v>226</v>
      </c>
      <c r="B199" s="58" t="s">
        <v>93</v>
      </c>
      <c r="C199" s="70">
        <f>COUNTIF(C182:C196,Hoja4!A5)</f>
        <v>2</v>
      </c>
      <c r="K199" s="4"/>
      <c r="L199" s="4"/>
      <c r="M199" s="4"/>
      <c r="N199" s="4"/>
      <c r="O199" s="4"/>
      <c r="P199" s="4"/>
      <c r="Q199" s="4"/>
      <c r="R199" s="4"/>
      <c r="S199" s="4"/>
      <c r="T199" s="4"/>
      <c r="U199" s="4"/>
      <c r="V199" s="4"/>
      <c r="W199" s="4"/>
      <c r="X199" s="4"/>
      <c r="Y199" s="4"/>
      <c r="Z199" s="4"/>
    </row>
    <row r="200" ht="18.0" customHeight="1">
      <c r="A200" s="68"/>
      <c r="B200" s="58" t="s">
        <v>94</v>
      </c>
      <c r="C200" s="70">
        <f>COUNTIF(C182:C196,Hoja4!A6)</f>
        <v>1</v>
      </c>
      <c r="K200" s="4"/>
      <c r="L200" s="4"/>
      <c r="M200" s="4"/>
      <c r="N200" s="4"/>
      <c r="O200" s="4"/>
      <c r="P200" s="4"/>
      <c r="Q200" s="4"/>
      <c r="R200" s="4"/>
      <c r="S200" s="4"/>
      <c r="T200" s="4"/>
      <c r="U200" s="4"/>
      <c r="V200" s="4"/>
      <c r="W200" s="4"/>
      <c r="X200" s="4"/>
      <c r="Y200" s="4"/>
      <c r="Z200" s="4"/>
    </row>
    <row r="201" ht="18.0" customHeight="1">
      <c r="A201" s="68"/>
      <c r="B201" s="58" t="s">
        <v>95</v>
      </c>
      <c r="C201" s="70">
        <f>COUNTIF(C182:C196,Hoja4!A7)</f>
        <v>0</v>
      </c>
      <c r="K201" s="4"/>
      <c r="L201" s="4"/>
      <c r="M201" s="4"/>
      <c r="N201" s="4"/>
      <c r="O201" s="4"/>
      <c r="P201" s="4"/>
      <c r="Q201" s="4"/>
      <c r="R201" s="4"/>
      <c r="S201" s="4"/>
      <c r="T201" s="4"/>
      <c r="U201" s="4"/>
      <c r="V201" s="4"/>
      <c r="W201" s="4"/>
      <c r="X201" s="4"/>
      <c r="Y201" s="4"/>
      <c r="Z201" s="4"/>
    </row>
    <row r="202" ht="18.0" customHeight="1">
      <c r="A202" s="68"/>
      <c r="B202" s="69"/>
      <c r="K202" s="4"/>
      <c r="L202" s="4"/>
      <c r="M202" s="4"/>
      <c r="N202" s="4"/>
      <c r="O202" s="4"/>
      <c r="P202" s="4"/>
      <c r="Q202" s="4"/>
      <c r="R202" s="4"/>
      <c r="S202" s="4"/>
      <c r="T202" s="4"/>
      <c r="U202" s="4"/>
      <c r="V202" s="4"/>
      <c r="W202" s="4"/>
      <c r="X202" s="4"/>
      <c r="Y202" s="4"/>
      <c r="Z202" s="4"/>
    </row>
    <row r="203" ht="18.0" customHeight="1">
      <c r="A203" s="60" t="s">
        <v>227</v>
      </c>
      <c r="B203" s="62"/>
      <c r="C203" s="18" t="s">
        <v>61</v>
      </c>
      <c r="E203" s="46" t="s">
        <v>228</v>
      </c>
      <c r="K203" s="4"/>
      <c r="L203" s="4"/>
      <c r="M203" s="4"/>
      <c r="N203" s="4"/>
      <c r="O203" s="4"/>
      <c r="P203" s="4"/>
      <c r="Q203" s="4"/>
      <c r="R203" s="4"/>
      <c r="S203" s="4"/>
      <c r="T203" s="4"/>
      <c r="U203" s="4"/>
      <c r="V203" s="4"/>
      <c r="W203" s="4"/>
      <c r="X203" s="4"/>
      <c r="Y203" s="4"/>
      <c r="Z203" s="4"/>
    </row>
    <row r="204" ht="18.75" customHeight="1">
      <c r="A204" s="64" t="s">
        <v>229</v>
      </c>
      <c r="B204" s="51" t="str">
        <f>'2.Páginas de la muestra'!C8</f>
        <v>Sinpromi</v>
      </c>
      <c r="C204" s="52" t="s">
        <v>54</v>
      </c>
      <c r="E204" s="77" t="s">
        <v>230</v>
      </c>
      <c r="K204" s="4"/>
      <c r="L204" s="4"/>
      <c r="M204" s="4"/>
      <c r="N204" s="4"/>
      <c r="O204" s="4"/>
      <c r="P204" s="4"/>
      <c r="Q204" s="4"/>
      <c r="R204" s="4"/>
      <c r="S204" s="4"/>
      <c r="T204" s="4"/>
      <c r="U204" s="4"/>
      <c r="V204" s="4"/>
      <c r="W204" s="4"/>
      <c r="X204" s="4"/>
      <c r="Y204" s="4"/>
      <c r="Z204" s="4"/>
    </row>
    <row r="205" ht="18.0" customHeight="1">
      <c r="A205" s="65"/>
      <c r="B205" s="51" t="str">
        <f>'2.Páginas de la muestra'!C9</f>
        <v>Once</v>
      </c>
      <c r="C205" s="52" t="s">
        <v>54</v>
      </c>
      <c r="K205" s="4"/>
      <c r="L205" s="4"/>
      <c r="M205" s="4"/>
      <c r="N205" s="4"/>
      <c r="O205" s="4"/>
      <c r="P205" s="4"/>
      <c r="Q205" s="4"/>
      <c r="R205" s="4"/>
      <c r="S205" s="4"/>
      <c r="T205" s="4"/>
      <c r="U205" s="4"/>
      <c r="V205" s="4"/>
      <c r="W205" s="4"/>
      <c r="X205" s="4"/>
      <c r="Y205" s="4"/>
      <c r="Z205" s="4"/>
    </row>
    <row r="206" ht="18.0" customHeight="1">
      <c r="A206" s="65"/>
      <c r="B206" s="51" t="str">
        <f>'2.Páginas de la muestra'!C10</f>
        <v>ESIT ULL</v>
      </c>
      <c r="C206" s="52" t="s">
        <v>87</v>
      </c>
      <c r="K206" s="4"/>
      <c r="L206" s="4"/>
      <c r="M206" s="4"/>
      <c r="N206" s="4"/>
      <c r="O206" s="4"/>
      <c r="P206" s="4"/>
      <c r="Q206" s="4"/>
      <c r="R206" s="4"/>
      <c r="S206" s="4"/>
      <c r="T206" s="4"/>
      <c r="U206" s="4"/>
      <c r="V206" s="4"/>
      <c r="W206" s="4"/>
      <c r="X206" s="4"/>
      <c r="Y206" s="4"/>
      <c r="Z206" s="4"/>
    </row>
    <row r="207" ht="18.0" customHeight="1">
      <c r="A207" s="65"/>
      <c r="B207" s="51" t="str">
        <f>'2.Páginas de la muestra'!C11</f>
        <v>Alias4</v>
      </c>
      <c r="C207" s="6"/>
      <c r="K207" s="4"/>
      <c r="L207" s="4"/>
      <c r="M207" s="4"/>
      <c r="N207" s="4"/>
      <c r="O207" s="4"/>
      <c r="P207" s="4"/>
      <c r="Q207" s="4"/>
      <c r="R207" s="4"/>
      <c r="S207" s="4"/>
      <c r="T207" s="4"/>
      <c r="U207" s="4"/>
      <c r="V207" s="4"/>
      <c r="W207" s="4"/>
      <c r="X207" s="4"/>
      <c r="Y207" s="4"/>
      <c r="Z207" s="4"/>
    </row>
    <row r="208" ht="18.0" customHeight="1">
      <c r="A208" s="65"/>
      <c r="B208" s="51" t="str">
        <f>'2.Páginas de la muestra'!C12</f>
        <v>Alias5</v>
      </c>
      <c r="C208" s="6"/>
      <c r="K208" s="4"/>
      <c r="L208" s="4"/>
      <c r="M208" s="4"/>
      <c r="N208" s="4"/>
      <c r="O208" s="4"/>
      <c r="P208" s="4"/>
      <c r="Q208" s="4"/>
      <c r="R208" s="4"/>
      <c r="S208" s="4"/>
      <c r="T208" s="4"/>
      <c r="U208" s="4"/>
      <c r="V208" s="4"/>
      <c r="W208" s="4"/>
      <c r="X208" s="4"/>
      <c r="Y208" s="4"/>
      <c r="Z208" s="4"/>
    </row>
    <row r="209" ht="18.0" customHeight="1">
      <c r="A209" s="65"/>
      <c r="B209" s="51" t="str">
        <f>'2.Páginas de la muestra'!C13</f>
        <v>Alias6</v>
      </c>
      <c r="C209" s="6"/>
      <c r="K209" s="4"/>
      <c r="L209" s="4"/>
      <c r="M209" s="4"/>
      <c r="N209" s="4"/>
      <c r="O209" s="4"/>
      <c r="P209" s="4"/>
      <c r="Q209" s="4"/>
      <c r="R209" s="4"/>
      <c r="S209" s="4"/>
      <c r="T209" s="4"/>
      <c r="U209" s="4"/>
      <c r="V209" s="4"/>
      <c r="W209" s="4"/>
      <c r="X209" s="4"/>
      <c r="Y209" s="4"/>
      <c r="Z209" s="4"/>
    </row>
    <row r="210" ht="18.0" customHeight="1">
      <c r="A210" s="65"/>
      <c r="B210" s="51" t="str">
        <f>'2.Páginas de la muestra'!C14</f>
        <v>Alias7</v>
      </c>
      <c r="C210" s="6"/>
      <c r="K210" s="4"/>
      <c r="L210" s="4"/>
      <c r="M210" s="4"/>
      <c r="N210" s="4"/>
      <c r="O210" s="4"/>
      <c r="P210" s="4"/>
      <c r="Q210" s="4"/>
      <c r="R210" s="4"/>
      <c r="S210" s="4"/>
      <c r="T210" s="4"/>
      <c r="U210" s="4"/>
      <c r="V210" s="4"/>
      <c r="W210" s="4"/>
      <c r="X210" s="4"/>
      <c r="Y210" s="4"/>
      <c r="Z210" s="4"/>
    </row>
    <row r="211" ht="18.0" customHeight="1">
      <c r="A211" s="65"/>
      <c r="B211" s="51" t="str">
        <f>'2.Páginas de la muestra'!C15</f>
        <v>Alias8</v>
      </c>
      <c r="C211" s="6"/>
      <c r="K211" s="4"/>
      <c r="L211" s="4"/>
      <c r="M211" s="4"/>
      <c r="N211" s="4"/>
      <c r="O211" s="4"/>
      <c r="P211" s="4"/>
      <c r="Q211" s="4"/>
      <c r="R211" s="4"/>
      <c r="S211" s="4"/>
      <c r="T211" s="4"/>
      <c r="U211" s="4"/>
      <c r="V211" s="4"/>
      <c r="W211" s="4"/>
      <c r="X211" s="4"/>
      <c r="Y211" s="4"/>
      <c r="Z211" s="4"/>
    </row>
    <row r="212" ht="18.0" customHeight="1">
      <c r="A212" s="65"/>
      <c r="B212" s="51" t="str">
        <f>'2.Páginas de la muestra'!C16</f>
        <v>Alias9</v>
      </c>
      <c r="C212" s="6"/>
      <c r="K212" s="4"/>
      <c r="L212" s="4"/>
      <c r="M212" s="4"/>
      <c r="N212" s="4"/>
      <c r="O212" s="4"/>
      <c r="P212" s="4"/>
      <c r="Q212" s="4"/>
      <c r="R212" s="4"/>
      <c r="S212" s="4"/>
      <c r="T212" s="4"/>
      <c r="U212" s="4"/>
      <c r="V212" s="4"/>
      <c r="W212" s="4"/>
      <c r="X212" s="4"/>
      <c r="Y212" s="4"/>
      <c r="Z212" s="4"/>
    </row>
    <row r="213" ht="18.0" customHeight="1">
      <c r="A213" s="65"/>
      <c r="B213" s="51" t="str">
        <f>'2.Páginas de la muestra'!C17</f>
        <v>Alias10</v>
      </c>
      <c r="C213" s="6"/>
      <c r="K213" s="4"/>
      <c r="L213" s="4"/>
      <c r="M213" s="4"/>
      <c r="N213" s="4"/>
      <c r="O213" s="4"/>
      <c r="P213" s="4"/>
      <c r="Q213" s="4"/>
      <c r="R213" s="4"/>
      <c r="S213" s="4"/>
      <c r="T213" s="4"/>
      <c r="U213" s="4"/>
      <c r="V213" s="4"/>
      <c r="W213" s="4"/>
      <c r="X213" s="4"/>
      <c r="Y213" s="4"/>
      <c r="Z213" s="4"/>
    </row>
    <row r="214" ht="18.0" customHeight="1">
      <c r="A214" s="65"/>
      <c r="B214" s="51" t="str">
        <f>'2.Páginas de la muestra'!C18</f>
        <v>Alias11</v>
      </c>
      <c r="C214" s="6"/>
      <c r="K214" s="4"/>
      <c r="L214" s="4"/>
      <c r="M214" s="4"/>
      <c r="N214" s="4"/>
      <c r="O214" s="4"/>
      <c r="P214" s="4"/>
      <c r="Q214" s="4"/>
      <c r="R214" s="4"/>
      <c r="S214" s="4"/>
      <c r="T214" s="4"/>
      <c r="U214" s="4"/>
      <c r="V214" s="4"/>
      <c r="W214" s="4"/>
      <c r="X214" s="4"/>
      <c r="Y214" s="4"/>
      <c r="Z214" s="4"/>
    </row>
    <row r="215" ht="18.0" customHeight="1">
      <c r="A215" s="65"/>
      <c r="B215" s="51" t="str">
        <f>'2.Páginas de la muestra'!C19</f>
        <v>Alias12</v>
      </c>
      <c r="C215" s="6"/>
      <c r="K215" s="4"/>
      <c r="L215" s="4"/>
      <c r="M215" s="4"/>
      <c r="N215" s="4"/>
      <c r="O215" s="4"/>
      <c r="P215" s="4"/>
      <c r="Q215" s="4"/>
      <c r="R215" s="4"/>
      <c r="S215" s="4"/>
      <c r="T215" s="4"/>
      <c r="U215" s="4"/>
      <c r="V215" s="4"/>
      <c r="W215" s="4"/>
      <c r="X215" s="4"/>
      <c r="Y215" s="4"/>
      <c r="Z215" s="4"/>
    </row>
    <row r="216" ht="18.0" customHeight="1">
      <c r="A216" s="65"/>
      <c r="B216" s="51" t="str">
        <f>'2.Páginas de la muestra'!C20</f>
        <v>Alias13</v>
      </c>
      <c r="C216" s="6"/>
      <c r="K216" s="4"/>
      <c r="L216" s="4"/>
      <c r="M216" s="4"/>
      <c r="N216" s="4"/>
      <c r="O216" s="4"/>
      <c r="P216" s="4"/>
      <c r="Q216" s="4"/>
      <c r="R216" s="4"/>
      <c r="S216" s="4"/>
      <c r="T216" s="4"/>
      <c r="U216" s="4"/>
      <c r="V216" s="4"/>
      <c r="W216" s="4"/>
      <c r="X216" s="4"/>
      <c r="Y216" s="4"/>
      <c r="Z216" s="4"/>
    </row>
    <row r="217" ht="18.0" customHeight="1">
      <c r="A217" s="65"/>
      <c r="B217" s="51" t="str">
        <f>'2.Páginas de la muestra'!C21</f>
        <v>Alias14</v>
      </c>
      <c r="C217" s="6"/>
      <c r="K217" s="4"/>
      <c r="L217" s="4"/>
      <c r="M217" s="4"/>
      <c r="N217" s="4"/>
      <c r="O217" s="4"/>
      <c r="P217" s="4"/>
      <c r="Q217" s="4"/>
      <c r="R217" s="4"/>
      <c r="S217" s="4"/>
      <c r="T217" s="4"/>
      <c r="U217" s="4"/>
      <c r="V217" s="4"/>
      <c r="W217" s="4"/>
      <c r="X217" s="4"/>
      <c r="Y217" s="4"/>
      <c r="Z217" s="4"/>
    </row>
    <row r="218" ht="18.0" customHeight="1">
      <c r="A218" s="67"/>
      <c r="B218" s="51" t="str">
        <f>'2.Páginas de la muestra'!C22</f>
        <v>Alias15</v>
      </c>
      <c r="C218" s="6"/>
      <c r="K218" s="4"/>
      <c r="L218" s="4"/>
      <c r="M218" s="4"/>
      <c r="N218" s="4"/>
      <c r="O218" s="4"/>
      <c r="P218" s="4"/>
      <c r="Q218" s="4"/>
      <c r="R218" s="4"/>
      <c r="S218" s="4"/>
      <c r="T218" s="4"/>
      <c r="U218" s="4"/>
      <c r="V218" s="4"/>
      <c r="W218" s="4"/>
      <c r="X218" s="4"/>
      <c r="Y218" s="4"/>
      <c r="Z218" s="4"/>
    </row>
    <row r="219" ht="18.0" customHeight="1">
      <c r="A219" s="68"/>
      <c r="B219" s="69"/>
      <c r="C219" s="56" t="s">
        <v>74</v>
      </c>
      <c r="D219" s="56" t="str">
        <f>IF(C222&gt;0,Hoja4!A6,IF(C223='2.Páginas de la muestra'!B5,Hoja4!A7,IF(SUM(C221:C223)=0,"",Hoja4!A5)))</f>
        <v>Sí</v>
      </c>
      <c r="K219" s="4"/>
      <c r="L219" s="4"/>
      <c r="M219" s="4"/>
      <c r="N219" s="4"/>
      <c r="O219" s="4"/>
      <c r="P219" s="4"/>
      <c r="Q219" s="4"/>
      <c r="R219" s="4"/>
      <c r="S219" s="4"/>
      <c r="T219" s="4"/>
      <c r="U219" s="4"/>
      <c r="V219" s="4"/>
      <c r="W219" s="4"/>
      <c r="X219" s="4"/>
      <c r="Y219" s="4"/>
      <c r="Z219" s="4"/>
    </row>
    <row r="220" ht="18.0" customHeight="1">
      <c r="A220" s="68"/>
      <c r="B220" s="69"/>
      <c r="K220" s="4"/>
      <c r="L220" s="4"/>
      <c r="M220" s="4"/>
      <c r="N220" s="4"/>
      <c r="O220" s="4"/>
      <c r="P220" s="4"/>
      <c r="Q220" s="4"/>
      <c r="R220" s="4"/>
      <c r="S220" s="4"/>
      <c r="T220" s="4"/>
      <c r="U220" s="4"/>
      <c r="V220" s="4"/>
      <c r="W220" s="4"/>
      <c r="X220" s="4"/>
      <c r="Y220" s="4"/>
      <c r="Z220" s="4"/>
    </row>
    <row r="221" ht="18.0" customHeight="1">
      <c r="A221" s="57" t="s">
        <v>237</v>
      </c>
      <c r="B221" s="58" t="s">
        <v>93</v>
      </c>
      <c r="C221" s="70">
        <f>COUNTIF(C204:C218,Hoja4!A5)</f>
        <v>2</v>
      </c>
      <c r="K221" s="4"/>
      <c r="L221" s="4"/>
      <c r="M221" s="4"/>
      <c r="N221" s="4"/>
      <c r="O221" s="4"/>
      <c r="P221" s="4"/>
      <c r="Q221" s="4"/>
      <c r="R221" s="4"/>
      <c r="S221" s="4"/>
      <c r="T221" s="4"/>
      <c r="U221" s="4"/>
      <c r="V221" s="4"/>
      <c r="W221" s="4"/>
      <c r="X221" s="4"/>
      <c r="Y221" s="4"/>
      <c r="Z221" s="4"/>
    </row>
    <row r="222" ht="18.0" customHeight="1">
      <c r="A222" s="68"/>
      <c r="B222" s="58" t="s">
        <v>94</v>
      </c>
      <c r="C222" s="70">
        <f>COUNTIF(C204:C218,Hoja4!A6)</f>
        <v>0</v>
      </c>
      <c r="K222" s="4"/>
      <c r="L222" s="4"/>
      <c r="M222" s="4"/>
      <c r="N222" s="4"/>
      <c r="O222" s="4"/>
      <c r="P222" s="4"/>
      <c r="Q222" s="4"/>
      <c r="R222" s="4"/>
      <c r="S222" s="4"/>
      <c r="T222" s="4"/>
      <c r="U222" s="4"/>
      <c r="V222" s="4"/>
      <c r="W222" s="4"/>
      <c r="X222" s="4"/>
      <c r="Y222" s="4"/>
      <c r="Z222" s="4"/>
    </row>
    <row r="223" ht="18.0" customHeight="1">
      <c r="A223" s="68"/>
      <c r="B223" s="58" t="s">
        <v>95</v>
      </c>
      <c r="C223" s="70">
        <f>COUNTIF(C204:C218,Hoja4!A7)</f>
        <v>1</v>
      </c>
      <c r="K223" s="4"/>
      <c r="L223" s="4"/>
      <c r="M223" s="4"/>
      <c r="N223" s="4"/>
      <c r="O223" s="4"/>
      <c r="P223" s="4"/>
      <c r="Q223" s="4"/>
      <c r="R223" s="4"/>
      <c r="S223" s="4"/>
      <c r="T223" s="4"/>
      <c r="U223" s="4"/>
      <c r="V223" s="4"/>
      <c r="W223" s="4"/>
      <c r="X223" s="4"/>
      <c r="Y223" s="4"/>
      <c r="Z223" s="4"/>
    </row>
    <row r="224" ht="18.0" customHeight="1">
      <c r="A224" s="68"/>
      <c r="B224" s="69"/>
      <c r="K224" s="4"/>
      <c r="L224" s="4"/>
      <c r="M224" s="4"/>
      <c r="N224" s="4"/>
      <c r="O224" s="4"/>
      <c r="P224" s="4"/>
      <c r="Q224" s="4"/>
      <c r="R224" s="4"/>
      <c r="S224" s="4"/>
      <c r="T224" s="4"/>
      <c r="U224" s="4"/>
      <c r="V224" s="4"/>
      <c r="W224" s="4"/>
      <c r="X224" s="4"/>
      <c r="Y224" s="4"/>
      <c r="Z224" s="4"/>
    </row>
    <row r="225" ht="18.0" customHeight="1">
      <c r="A225" s="60" t="s">
        <v>238</v>
      </c>
      <c r="B225" s="62"/>
      <c r="C225" s="18" t="s">
        <v>61</v>
      </c>
      <c r="E225" s="46" t="s">
        <v>240</v>
      </c>
      <c r="K225" s="4"/>
      <c r="L225" s="4"/>
      <c r="M225" s="4"/>
      <c r="N225" s="4"/>
      <c r="O225" s="4"/>
      <c r="P225" s="4"/>
      <c r="Q225" s="4"/>
      <c r="R225" s="4"/>
      <c r="S225" s="4"/>
      <c r="T225" s="4"/>
      <c r="U225" s="4"/>
      <c r="V225" s="4"/>
      <c r="W225" s="4"/>
      <c r="X225" s="4"/>
      <c r="Y225" s="4"/>
      <c r="Z225" s="4"/>
    </row>
    <row r="226" ht="18.75" customHeight="1">
      <c r="A226" s="64" t="s">
        <v>241</v>
      </c>
      <c r="B226" s="51" t="str">
        <f>'2.Páginas de la muestra'!C8</f>
        <v>Sinpromi</v>
      </c>
      <c r="C226" s="52" t="s">
        <v>54</v>
      </c>
      <c r="E226" s="77" t="s">
        <v>245</v>
      </c>
      <c r="K226" s="4"/>
      <c r="L226" s="4"/>
      <c r="M226" s="4"/>
      <c r="N226" s="4"/>
      <c r="O226" s="4"/>
      <c r="P226" s="4"/>
      <c r="Q226" s="4"/>
      <c r="R226" s="4"/>
      <c r="S226" s="4"/>
      <c r="T226" s="4"/>
      <c r="U226" s="4"/>
      <c r="V226" s="4"/>
      <c r="W226" s="4"/>
      <c r="X226" s="4"/>
      <c r="Y226" s="4"/>
      <c r="Z226" s="4"/>
    </row>
    <row r="227" ht="18.0" customHeight="1">
      <c r="A227" s="65"/>
      <c r="B227" s="51" t="str">
        <f>'2.Páginas de la muestra'!C9</f>
        <v>Once</v>
      </c>
      <c r="C227" s="52" t="s">
        <v>54</v>
      </c>
      <c r="E227" s="4" t="s">
        <v>248</v>
      </c>
      <c r="K227" s="4"/>
      <c r="L227" s="4"/>
      <c r="M227" s="4"/>
      <c r="N227" s="4"/>
      <c r="O227" s="4"/>
      <c r="P227" s="4"/>
      <c r="Q227" s="4"/>
      <c r="R227" s="4"/>
      <c r="S227" s="4"/>
      <c r="T227" s="4"/>
      <c r="U227" s="4"/>
      <c r="V227" s="4"/>
      <c r="W227" s="4"/>
      <c r="X227" s="4"/>
      <c r="Y227" s="4"/>
      <c r="Z227" s="4"/>
    </row>
    <row r="228" ht="18.0" customHeight="1">
      <c r="A228" s="65"/>
      <c r="B228" s="51" t="str">
        <f>'2.Páginas de la muestra'!C10</f>
        <v>ESIT ULL</v>
      </c>
      <c r="C228" s="52" t="s">
        <v>32</v>
      </c>
      <c r="K228" s="4"/>
      <c r="L228" s="4"/>
      <c r="M228" s="4"/>
      <c r="N228" s="4"/>
      <c r="O228" s="4"/>
      <c r="P228" s="4"/>
      <c r="Q228" s="4"/>
      <c r="R228" s="4"/>
      <c r="S228" s="4"/>
      <c r="T228" s="4"/>
      <c r="U228" s="4"/>
      <c r="V228" s="4"/>
      <c r="W228" s="4"/>
      <c r="X228" s="4"/>
      <c r="Y228" s="4"/>
      <c r="Z228" s="4"/>
    </row>
    <row r="229" ht="18.0" customHeight="1">
      <c r="A229" s="65"/>
      <c r="B229" s="51" t="str">
        <f>'2.Páginas de la muestra'!C11</f>
        <v>Alias4</v>
      </c>
      <c r="C229" s="6"/>
      <c r="K229" s="4"/>
      <c r="L229" s="4"/>
      <c r="M229" s="4"/>
      <c r="N229" s="4"/>
      <c r="O229" s="4"/>
      <c r="P229" s="4"/>
      <c r="Q229" s="4"/>
      <c r="R229" s="4"/>
      <c r="S229" s="4"/>
      <c r="T229" s="4"/>
      <c r="U229" s="4"/>
      <c r="V229" s="4"/>
      <c r="W229" s="4"/>
      <c r="X229" s="4"/>
      <c r="Y229" s="4"/>
      <c r="Z229" s="4"/>
    </row>
    <row r="230" ht="18.0" customHeight="1">
      <c r="A230" s="65"/>
      <c r="B230" s="51" t="str">
        <f>'2.Páginas de la muestra'!C12</f>
        <v>Alias5</v>
      </c>
      <c r="C230" s="6"/>
      <c r="K230" s="4"/>
      <c r="L230" s="4"/>
      <c r="M230" s="4"/>
      <c r="N230" s="4"/>
      <c r="O230" s="4"/>
      <c r="P230" s="4"/>
      <c r="Q230" s="4"/>
      <c r="R230" s="4"/>
      <c r="S230" s="4"/>
      <c r="T230" s="4"/>
      <c r="U230" s="4"/>
      <c r="V230" s="4"/>
      <c r="W230" s="4"/>
      <c r="X230" s="4"/>
      <c r="Y230" s="4"/>
      <c r="Z230" s="4"/>
    </row>
    <row r="231" ht="18.0" customHeight="1">
      <c r="A231" s="65"/>
      <c r="B231" s="51" t="str">
        <f>'2.Páginas de la muestra'!C13</f>
        <v>Alias6</v>
      </c>
      <c r="C231" s="6"/>
      <c r="K231" s="4"/>
      <c r="L231" s="4"/>
      <c r="M231" s="4"/>
      <c r="N231" s="4"/>
      <c r="O231" s="4"/>
      <c r="P231" s="4"/>
      <c r="Q231" s="4"/>
      <c r="R231" s="4"/>
      <c r="S231" s="4"/>
      <c r="T231" s="4"/>
      <c r="U231" s="4"/>
      <c r="V231" s="4"/>
      <c r="W231" s="4"/>
      <c r="X231" s="4"/>
      <c r="Y231" s="4"/>
      <c r="Z231" s="4"/>
    </row>
    <row r="232" ht="18.0" customHeight="1">
      <c r="A232" s="65"/>
      <c r="B232" s="51" t="str">
        <f>'2.Páginas de la muestra'!C14</f>
        <v>Alias7</v>
      </c>
      <c r="C232" s="6"/>
      <c r="K232" s="4"/>
      <c r="L232" s="4"/>
      <c r="M232" s="4"/>
      <c r="N232" s="4"/>
      <c r="O232" s="4"/>
      <c r="P232" s="4"/>
      <c r="Q232" s="4"/>
      <c r="R232" s="4"/>
      <c r="S232" s="4"/>
      <c r="T232" s="4"/>
      <c r="U232" s="4"/>
      <c r="V232" s="4"/>
      <c r="W232" s="4"/>
      <c r="X232" s="4"/>
      <c r="Y232" s="4"/>
      <c r="Z232" s="4"/>
    </row>
    <row r="233" ht="18.0" customHeight="1">
      <c r="A233" s="65"/>
      <c r="B233" s="51" t="str">
        <f>'2.Páginas de la muestra'!C15</f>
        <v>Alias8</v>
      </c>
      <c r="C233" s="6"/>
      <c r="K233" s="4"/>
      <c r="L233" s="4"/>
      <c r="M233" s="4"/>
      <c r="N233" s="4"/>
      <c r="O233" s="4"/>
      <c r="P233" s="4"/>
      <c r="Q233" s="4"/>
      <c r="R233" s="4"/>
      <c r="S233" s="4"/>
      <c r="T233" s="4"/>
      <c r="U233" s="4"/>
      <c r="V233" s="4"/>
      <c r="W233" s="4"/>
      <c r="X233" s="4"/>
      <c r="Y233" s="4"/>
      <c r="Z233" s="4"/>
    </row>
    <row r="234" ht="18.0" customHeight="1">
      <c r="A234" s="65"/>
      <c r="B234" s="51" t="str">
        <f>'2.Páginas de la muestra'!C16</f>
        <v>Alias9</v>
      </c>
      <c r="C234" s="6"/>
      <c r="K234" s="4"/>
      <c r="L234" s="4"/>
      <c r="M234" s="4"/>
      <c r="N234" s="4"/>
      <c r="O234" s="4"/>
      <c r="P234" s="4"/>
      <c r="Q234" s="4"/>
      <c r="R234" s="4"/>
      <c r="S234" s="4"/>
      <c r="T234" s="4"/>
      <c r="U234" s="4"/>
      <c r="V234" s="4"/>
      <c r="W234" s="4"/>
      <c r="X234" s="4"/>
      <c r="Y234" s="4"/>
      <c r="Z234" s="4"/>
    </row>
    <row r="235" ht="18.0" customHeight="1">
      <c r="A235" s="65"/>
      <c r="B235" s="51" t="str">
        <f>'2.Páginas de la muestra'!C17</f>
        <v>Alias10</v>
      </c>
      <c r="C235" s="6"/>
      <c r="K235" s="4"/>
      <c r="L235" s="4"/>
      <c r="M235" s="4"/>
      <c r="N235" s="4"/>
      <c r="O235" s="4"/>
      <c r="P235" s="4"/>
      <c r="Q235" s="4"/>
      <c r="R235" s="4"/>
      <c r="S235" s="4"/>
      <c r="T235" s="4"/>
      <c r="U235" s="4"/>
      <c r="V235" s="4"/>
      <c r="W235" s="4"/>
      <c r="X235" s="4"/>
      <c r="Y235" s="4"/>
      <c r="Z235" s="4"/>
    </row>
    <row r="236" ht="18.0" customHeight="1">
      <c r="A236" s="65"/>
      <c r="B236" s="51" t="str">
        <f>'2.Páginas de la muestra'!C18</f>
        <v>Alias11</v>
      </c>
      <c r="C236" s="6"/>
      <c r="K236" s="4"/>
      <c r="L236" s="4"/>
      <c r="M236" s="4"/>
      <c r="N236" s="4"/>
      <c r="O236" s="4"/>
      <c r="P236" s="4"/>
      <c r="Q236" s="4"/>
      <c r="R236" s="4"/>
      <c r="S236" s="4"/>
      <c r="T236" s="4"/>
      <c r="U236" s="4"/>
      <c r="V236" s="4"/>
      <c r="W236" s="4"/>
      <c r="X236" s="4"/>
      <c r="Y236" s="4"/>
      <c r="Z236" s="4"/>
    </row>
    <row r="237" ht="18.0" customHeight="1">
      <c r="A237" s="65"/>
      <c r="B237" s="51" t="str">
        <f>'2.Páginas de la muestra'!C19</f>
        <v>Alias12</v>
      </c>
      <c r="C237" s="6"/>
      <c r="K237" s="4"/>
      <c r="L237" s="4"/>
      <c r="M237" s="4"/>
      <c r="N237" s="4"/>
      <c r="O237" s="4"/>
      <c r="P237" s="4"/>
      <c r="Q237" s="4"/>
      <c r="R237" s="4"/>
      <c r="S237" s="4"/>
      <c r="T237" s="4"/>
      <c r="U237" s="4"/>
      <c r="V237" s="4"/>
      <c r="W237" s="4"/>
      <c r="X237" s="4"/>
      <c r="Y237" s="4"/>
      <c r="Z237" s="4"/>
    </row>
    <row r="238" ht="18.0" customHeight="1">
      <c r="A238" s="65"/>
      <c r="B238" s="51" t="str">
        <f>'2.Páginas de la muestra'!C20</f>
        <v>Alias13</v>
      </c>
      <c r="C238" s="6"/>
      <c r="K238" s="4"/>
      <c r="L238" s="4"/>
      <c r="M238" s="4"/>
      <c r="N238" s="4"/>
      <c r="O238" s="4"/>
      <c r="P238" s="4"/>
      <c r="Q238" s="4"/>
      <c r="R238" s="4"/>
      <c r="S238" s="4"/>
      <c r="T238" s="4"/>
      <c r="U238" s="4"/>
      <c r="V238" s="4"/>
      <c r="W238" s="4"/>
      <c r="X238" s="4"/>
      <c r="Y238" s="4"/>
      <c r="Z238" s="4"/>
    </row>
    <row r="239" ht="18.0" customHeight="1">
      <c r="A239" s="65"/>
      <c r="B239" s="51" t="str">
        <f>'2.Páginas de la muestra'!C21</f>
        <v>Alias14</v>
      </c>
      <c r="C239" s="6"/>
      <c r="K239" s="4"/>
      <c r="L239" s="4"/>
      <c r="M239" s="4"/>
      <c r="N239" s="4"/>
      <c r="O239" s="4"/>
      <c r="P239" s="4"/>
      <c r="Q239" s="4"/>
      <c r="R239" s="4"/>
      <c r="S239" s="4"/>
      <c r="T239" s="4"/>
      <c r="U239" s="4"/>
      <c r="V239" s="4"/>
      <c r="W239" s="4"/>
      <c r="X239" s="4"/>
      <c r="Y239" s="4"/>
      <c r="Z239" s="4"/>
    </row>
    <row r="240" ht="18.0" customHeight="1">
      <c r="A240" s="67"/>
      <c r="B240" s="51" t="str">
        <f>'2.Páginas de la muestra'!C22</f>
        <v>Alias15</v>
      </c>
      <c r="C240" s="6"/>
      <c r="K240" s="4"/>
      <c r="L240" s="4"/>
      <c r="M240" s="4"/>
      <c r="N240" s="4"/>
      <c r="O240" s="4"/>
      <c r="P240" s="4"/>
      <c r="Q240" s="4"/>
      <c r="R240" s="4"/>
      <c r="S240" s="4"/>
      <c r="T240" s="4"/>
      <c r="U240" s="4"/>
      <c r="V240" s="4"/>
      <c r="W240" s="4"/>
      <c r="X240" s="4"/>
      <c r="Y240" s="4"/>
      <c r="Z240" s="4"/>
    </row>
    <row r="241" ht="18.0" customHeight="1">
      <c r="A241" s="68"/>
      <c r="B241" s="69"/>
      <c r="C241" s="56" t="s">
        <v>74</v>
      </c>
      <c r="D241" s="56" t="str">
        <f>IF(C244&gt;0,Hoja4!A6,IF(C245='2.Páginas de la muestra'!B5,Hoja4!A7,IF(SUM(C243:C245)=0,"",Hoja4!A5)))</f>
        <v>No</v>
      </c>
      <c r="K241" s="4"/>
      <c r="L241" s="4"/>
      <c r="M241" s="4"/>
      <c r="N241" s="4"/>
      <c r="O241" s="4"/>
      <c r="P241" s="4"/>
      <c r="Q241" s="4"/>
      <c r="R241" s="4"/>
      <c r="S241" s="4"/>
      <c r="T241" s="4"/>
      <c r="U241" s="4"/>
      <c r="V241" s="4"/>
      <c r="W241" s="4"/>
      <c r="X241" s="4"/>
      <c r="Y241" s="4"/>
      <c r="Z241" s="4"/>
    </row>
    <row r="242" ht="18.0" customHeight="1">
      <c r="A242" s="68"/>
      <c r="B242" s="69"/>
      <c r="K242" s="4"/>
      <c r="L242" s="4"/>
      <c r="M242" s="4"/>
      <c r="N242" s="4"/>
      <c r="O242" s="4"/>
      <c r="P242" s="4"/>
      <c r="Q242" s="4"/>
      <c r="R242" s="4"/>
      <c r="S242" s="4"/>
      <c r="T242" s="4"/>
      <c r="U242" s="4"/>
      <c r="V242" s="4"/>
      <c r="W242" s="4"/>
      <c r="X242" s="4"/>
      <c r="Y242" s="4"/>
      <c r="Z242" s="4"/>
    </row>
    <row r="243" ht="18.0" customHeight="1">
      <c r="A243" s="57" t="s">
        <v>255</v>
      </c>
      <c r="B243" s="58" t="s">
        <v>93</v>
      </c>
      <c r="C243" s="70">
        <f>COUNTIF(C226:C240,Hoja4!A5)</f>
        <v>2</v>
      </c>
      <c r="K243" s="4"/>
      <c r="L243" s="4"/>
      <c r="M243" s="4"/>
      <c r="N243" s="4"/>
      <c r="O243" s="4"/>
      <c r="P243" s="4"/>
      <c r="Q243" s="4"/>
      <c r="R243" s="4"/>
      <c r="S243" s="4"/>
      <c r="T243" s="4"/>
      <c r="U243" s="4"/>
      <c r="V243" s="4"/>
      <c r="W243" s="4"/>
      <c r="X243" s="4"/>
      <c r="Y243" s="4"/>
      <c r="Z243" s="4"/>
    </row>
    <row r="244" ht="18.0" customHeight="1">
      <c r="A244" s="68"/>
      <c r="B244" s="58" t="s">
        <v>94</v>
      </c>
      <c r="C244" s="70">
        <f>COUNTIF(C226:C240,Hoja4!A6)</f>
        <v>1</v>
      </c>
      <c r="K244" s="4"/>
      <c r="L244" s="4"/>
      <c r="M244" s="4"/>
      <c r="N244" s="4"/>
      <c r="O244" s="4"/>
      <c r="P244" s="4"/>
      <c r="Q244" s="4"/>
      <c r="R244" s="4"/>
      <c r="S244" s="4"/>
      <c r="T244" s="4"/>
      <c r="U244" s="4"/>
      <c r="V244" s="4"/>
      <c r="W244" s="4"/>
      <c r="X244" s="4"/>
      <c r="Y244" s="4"/>
      <c r="Z244" s="4"/>
    </row>
    <row r="245" ht="18.0" customHeight="1">
      <c r="A245" s="68"/>
      <c r="B245" s="58" t="s">
        <v>95</v>
      </c>
      <c r="C245" s="70">
        <f>COUNTIF(C226:C240,Hoja4!A7)</f>
        <v>0</v>
      </c>
      <c r="K245" s="4"/>
      <c r="L245" s="4"/>
      <c r="M245" s="4"/>
      <c r="N245" s="4"/>
      <c r="O245" s="4"/>
      <c r="P245" s="4"/>
      <c r="Q245" s="4"/>
      <c r="R245" s="4"/>
      <c r="S245" s="4"/>
      <c r="T245" s="4"/>
      <c r="U245" s="4"/>
      <c r="V245" s="4"/>
      <c r="W245" s="4"/>
      <c r="X245" s="4"/>
      <c r="Y245" s="4"/>
      <c r="Z245" s="4"/>
    </row>
    <row r="246" ht="18.0" customHeight="1">
      <c r="A246" s="68"/>
      <c r="B246" s="69"/>
      <c r="K246" s="4"/>
      <c r="L246" s="4"/>
      <c r="M246" s="4"/>
      <c r="N246" s="4"/>
      <c r="O246" s="4"/>
      <c r="P246" s="4"/>
      <c r="Q246" s="4"/>
      <c r="R246" s="4"/>
      <c r="S246" s="4"/>
      <c r="T246" s="4"/>
      <c r="U246" s="4"/>
      <c r="V246" s="4"/>
      <c r="W246" s="4"/>
      <c r="X246" s="4"/>
      <c r="Y246" s="4"/>
      <c r="Z246" s="4"/>
    </row>
    <row r="247" ht="18.0" customHeight="1">
      <c r="A247" s="60" t="s">
        <v>256</v>
      </c>
      <c r="B247" s="62"/>
      <c r="C247" s="18" t="s">
        <v>61</v>
      </c>
      <c r="E247" s="46" t="s">
        <v>257</v>
      </c>
      <c r="K247" s="4"/>
      <c r="L247" s="4"/>
      <c r="M247" s="4"/>
      <c r="N247" s="4"/>
      <c r="O247" s="4"/>
      <c r="P247" s="4"/>
      <c r="Q247" s="4"/>
      <c r="R247" s="4"/>
      <c r="S247" s="4"/>
      <c r="T247" s="4"/>
      <c r="U247" s="4"/>
      <c r="V247" s="4"/>
      <c r="W247" s="4"/>
      <c r="X247" s="4"/>
      <c r="Y247" s="4"/>
      <c r="Z247" s="4"/>
    </row>
    <row r="248" ht="18.75" customHeight="1">
      <c r="A248" s="64" t="s">
        <v>258</v>
      </c>
      <c r="B248" s="51" t="str">
        <f>'2.Páginas de la muestra'!C8</f>
        <v>Sinpromi</v>
      </c>
      <c r="C248" s="52" t="s">
        <v>32</v>
      </c>
      <c r="E248" s="4" t="s">
        <v>260</v>
      </c>
      <c r="K248" s="4"/>
      <c r="L248" s="4"/>
      <c r="M248" s="4"/>
      <c r="N248" s="4"/>
      <c r="O248" s="4"/>
      <c r="P248" s="4"/>
      <c r="Q248" s="4"/>
      <c r="R248" s="4"/>
      <c r="S248" s="4"/>
      <c r="T248" s="4"/>
      <c r="U248" s="4"/>
      <c r="V248" s="4"/>
      <c r="W248" s="4"/>
      <c r="X248" s="4"/>
      <c r="Y248" s="4"/>
      <c r="Z248" s="4"/>
    </row>
    <row r="249" ht="18.0" customHeight="1">
      <c r="A249" s="65"/>
      <c r="B249" s="51" t="str">
        <f>'2.Páginas de la muestra'!C9</f>
        <v>Once</v>
      </c>
      <c r="C249" s="52" t="s">
        <v>54</v>
      </c>
      <c r="K249" s="4"/>
      <c r="L249" s="4"/>
      <c r="M249" s="4"/>
      <c r="N249" s="4"/>
      <c r="O249" s="4"/>
      <c r="P249" s="4"/>
      <c r="Q249" s="4"/>
      <c r="R249" s="4"/>
      <c r="S249" s="4"/>
      <c r="T249" s="4"/>
      <c r="U249" s="4"/>
      <c r="V249" s="4"/>
      <c r="W249" s="4"/>
      <c r="X249" s="4"/>
      <c r="Y249" s="4"/>
      <c r="Z249" s="4"/>
    </row>
    <row r="250" ht="18.0" customHeight="1">
      <c r="A250" s="65"/>
      <c r="B250" s="51" t="str">
        <f>'2.Páginas de la muestra'!C10</f>
        <v>ESIT ULL</v>
      </c>
      <c r="C250" s="52" t="s">
        <v>54</v>
      </c>
      <c r="K250" s="4"/>
      <c r="L250" s="4"/>
      <c r="M250" s="4"/>
      <c r="N250" s="4"/>
      <c r="O250" s="4"/>
      <c r="P250" s="4"/>
      <c r="Q250" s="4"/>
      <c r="R250" s="4"/>
      <c r="S250" s="4"/>
      <c r="T250" s="4"/>
      <c r="U250" s="4"/>
      <c r="V250" s="4"/>
      <c r="W250" s="4"/>
      <c r="X250" s="4"/>
      <c r="Y250" s="4"/>
      <c r="Z250" s="4"/>
    </row>
    <row r="251" ht="18.0" customHeight="1">
      <c r="A251" s="65"/>
      <c r="B251" s="51" t="str">
        <f>'2.Páginas de la muestra'!C11</f>
        <v>Alias4</v>
      </c>
      <c r="C251" s="6"/>
      <c r="K251" s="4"/>
      <c r="L251" s="4"/>
      <c r="M251" s="4"/>
      <c r="N251" s="4"/>
      <c r="O251" s="4"/>
      <c r="P251" s="4"/>
      <c r="Q251" s="4"/>
      <c r="R251" s="4"/>
      <c r="S251" s="4"/>
      <c r="T251" s="4"/>
      <c r="U251" s="4"/>
      <c r="V251" s="4"/>
      <c r="W251" s="4"/>
      <c r="X251" s="4"/>
      <c r="Y251" s="4"/>
      <c r="Z251" s="4"/>
    </row>
    <row r="252" ht="18.0" customHeight="1">
      <c r="A252" s="65"/>
      <c r="B252" s="51" t="str">
        <f>'2.Páginas de la muestra'!C12</f>
        <v>Alias5</v>
      </c>
      <c r="C252" s="6"/>
      <c r="K252" s="4"/>
      <c r="L252" s="4"/>
      <c r="M252" s="4"/>
      <c r="N252" s="4"/>
      <c r="O252" s="4"/>
      <c r="P252" s="4"/>
      <c r="Q252" s="4"/>
      <c r="R252" s="4"/>
      <c r="S252" s="4"/>
      <c r="T252" s="4"/>
      <c r="U252" s="4"/>
      <c r="V252" s="4"/>
      <c r="W252" s="4"/>
      <c r="X252" s="4"/>
      <c r="Y252" s="4"/>
      <c r="Z252" s="4"/>
    </row>
    <row r="253" ht="18.0" customHeight="1">
      <c r="A253" s="65"/>
      <c r="B253" s="51" t="str">
        <f>'2.Páginas de la muestra'!C13</f>
        <v>Alias6</v>
      </c>
      <c r="C253" s="6"/>
      <c r="K253" s="4"/>
      <c r="L253" s="4"/>
      <c r="M253" s="4"/>
      <c r="N253" s="4"/>
      <c r="O253" s="4"/>
      <c r="P253" s="4"/>
      <c r="Q253" s="4"/>
      <c r="R253" s="4"/>
      <c r="S253" s="4"/>
      <c r="T253" s="4"/>
      <c r="U253" s="4"/>
      <c r="V253" s="4"/>
      <c r="W253" s="4"/>
      <c r="X253" s="4"/>
      <c r="Y253" s="4"/>
      <c r="Z253" s="4"/>
    </row>
    <row r="254" ht="18.0" customHeight="1">
      <c r="A254" s="65"/>
      <c r="B254" s="51" t="str">
        <f>'2.Páginas de la muestra'!C14</f>
        <v>Alias7</v>
      </c>
      <c r="C254" s="6"/>
      <c r="K254" s="4"/>
      <c r="L254" s="4"/>
      <c r="M254" s="4"/>
      <c r="N254" s="4"/>
      <c r="O254" s="4"/>
      <c r="P254" s="4"/>
      <c r="Q254" s="4"/>
      <c r="R254" s="4"/>
      <c r="S254" s="4"/>
      <c r="T254" s="4"/>
      <c r="U254" s="4"/>
      <c r="V254" s="4"/>
      <c r="W254" s="4"/>
      <c r="X254" s="4"/>
      <c r="Y254" s="4"/>
      <c r="Z254" s="4"/>
    </row>
    <row r="255" ht="18.0" customHeight="1">
      <c r="A255" s="65"/>
      <c r="B255" s="51" t="str">
        <f>'2.Páginas de la muestra'!C15</f>
        <v>Alias8</v>
      </c>
      <c r="C255" s="6"/>
      <c r="K255" s="4"/>
      <c r="L255" s="4"/>
      <c r="M255" s="4"/>
      <c r="N255" s="4"/>
      <c r="O255" s="4"/>
      <c r="P255" s="4"/>
      <c r="Q255" s="4"/>
      <c r="R255" s="4"/>
      <c r="S255" s="4"/>
      <c r="T255" s="4"/>
      <c r="U255" s="4"/>
      <c r="V255" s="4"/>
      <c r="W255" s="4"/>
      <c r="X255" s="4"/>
      <c r="Y255" s="4"/>
      <c r="Z255" s="4"/>
    </row>
    <row r="256" ht="18.0" customHeight="1">
      <c r="A256" s="65"/>
      <c r="B256" s="51" t="str">
        <f>'2.Páginas de la muestra'!C16</f>
        <v>Alias9</v>
      </c>
      <c r="C256" s="6"/>
      <c r="K256" s="4"/>
      <c r="L256" s="4"/>
      <c r="M256" s="4"/>
      <c r="N256" s="4"/>
      <c r="O256" s="4"/>
      <c r="P256" s="4"/>
      <c r="Q256" s="4"/>
      <c r="R256" s="4"/>
      <c r="S256" s="4"/>
      <c r="T256" s="4"/>
      <c r="U256" s="4"/>
      <c r="V256" s="4"/>
      <c r="W256" s="4"/>
      <c r="X256" s="4"/>
      <c r="Y256" s="4"/>
      <c r="Z256" s="4"/>
    </row>
    <row r="257" ht="18.0" customHeight="1">
      <c r="A257" s="65"/>
      <c r="B257" s="51" t="str">
        <f>'2.Páginas de la muestra'!C17</f>
        <v>Alias10</v>
      </c>
      <c r="C257" s="6"/>
      <c r="K257" s="4"/>
      <c r="L257" s="4"/>
      <c r="M257" s="4"/>
      <c r="N257" s="4"/>
      <c r="O257" s="4"/>
      <c r="P257" s="4"/>
      <c r="Q257" s="4"/>
      <c r="R257" s="4"/>
      <c r="S257" s="4"/>
      <c r="T257" s="4"/>
      <c r="U257" s="4"/>
      <c r="V257" s="4"/>
      <c r="W257" s="4"/>
      <c r="X257" s="4"/>
      <c r="Y257" s="4"/>
      <c r="Z257" s="4"/>
    </row>
    <row r="258" ht="18.0" customHeight="1">
      <c r="A258" s="65"/>
      <c r="B258" s="51" t="str">
        <f>'2.Páginas de la muestra'!C18</f>
        <v>Alias11</v>
      </c>
      <c r="C258" s="6"/>
      <c r="K258" s="4"/>
      <c r="L258" s="4"/>
      <c r="M258" s="4"/>
      <c r="N258" s="4"/>
      <c r="O258" s="4"/>
      <c r="P258" s="4"/>
      <c r="Q258" s="4"/>
      <c r="R258" s="4"/>
      <c r="S258" s="4"/>
      <c r="T258" s="4"/>
      <c r="U258" s="4"/>
      <c r="V258" s="4"/>
      <c r="W258" s="4"/>
      <c r="X258" s="4"/>
      <c r="Y258" s="4"/>
      <c r="Z258" s="4"/>
    </row>
    <row r="259" ht="18.0" customHeight="1">
      <c r="A259" s="65"/>
      <c r="B259" s="51" t="str">
        <f>'2.Páginas de la muestra'!C19</f>
        <v>Alias12</v>
      </c>
      <c r="C259" s="6"/>
      <c r="K259" s="4"/>
      <c r="L259" s="4"/>
      <c r="M259" s="4"/>
      <c r="N259" s="4"/>
      <c r="O259" s="4"/>
      <c r="P259" s="4"/>
      <c r="Q259" s="4"/>
      <c r="R259" s="4"/>
      <c r="S259" s="4"/>
      <c r="T259" s="4"/>
      <c r="U259" s="4"/>
      <c r="V259" s="4"/>
      <c r="W259" s="4"/>
      <c r="X259" s="4"/>
      <c r="Y259" s="4"/>
      <c r="Z259" s="4"/>
    </row>
    <row r="260" ht="18.0" customHeight="1">
      <c r="A260" s="65"/>
      <c r="B260" s="51" t="str">
        <f>'2.Páginas de la muestra'!C20</f>
        <v>Alias13</v>
      </c>
      <c r="C260" s="6"/>
      <c r="K260" s="4"/>
      <c r="L260" s="4"/>
      <c r="M260" s="4"/>
      <c r="N260" s="4"/>
      <c r="O260" s="4"/>
      <c r="P260" s="4"/>
      <c r="Q260" s="4"/>
      <c r="R260" s="4"/>
      <c r="S260" s="4"/>
      <c r="T260" s="4"/>
      <c r="U260" s="4"/>
      <c r="V260" s="4"/>
      <c r="W260" s="4"/>
      <c r="X260" s="4"/>
      <c r="Y260" s="4"/>
      <c r="Z260" s="4"/>
    </row>
    <row r="261" ht="18.0" customHeight="1">
      <c r="A261" s="65"/>
      <c r="B261" s="51" t="str">
        <f>'2.Páginas de la muestra'!C21</f>
        <v>Alias14</v>
      </c>
      <c r="C261" s="6"/>
      <c r="K261" s="4"/>
      <c r="L261" s="4"/>
      <c r="M261" s="4"/>
      <c r="N261" s="4"/>
      <c r="O261" s="4"/>
      <c r="P261" s="4"/>
      <c r="Q261" s="4"/>
      <c r="R261" s="4"/>
      <c r="S261" s="4"/>
      <c r="T261" s="4"/>
      <c r="U261" s="4"/>
      <c r="V261" s="4"/>
      <c r="W261" s="4"/>
      <c r="X261" s="4"/>
      <c r="Y261" s="4"/>
      <c r="Z261" s="4"/>
    </row>
    <row r="262" ht="18.0" customHeight="1">
      <c r="A262" s="67"/>
      <c r="B262" s="51" t="str">
        <f>'2.Páginas de la muestra'!C22</f>
        <v>Alias15</v>
      </c>
      <c r="C262" s="6"/>
      <c r="K262" s="4"/>
      <c r="L262" s="4"/>
      <c r="M262" s="4"/>
      <c r="N262" s="4"/>
      <c r="O262" s="4"/>
      <c r="P262" s="4"/>
      <c r="Q262" s="4"/>
      <c r="R262" s="4"/>
      <c r="S262" s="4"/>
      <c r="T262" s="4"/>
      <c r="U262" s="4"/>
      <c r="V262" s="4"/>
      <c r="W262" s="4"/>
      <c r="X262" s="4"/>
      <c r="Y262" s="4"/>
      <c r="Z262" s="4"/>
    </row>
    <row r="263" ht="18.0" customHeight="1">
      <c r="A263" s="68"/>
      <c r="B263" s="69"/>
      <c r="C263" s="56" t="s">
        <v>74</v>
      </c>
      <c r="D263" s="56" t="str">
        <f>IF(C266&gt;0,Hoja4!A6,IF(C267='2.Páginas de la muestra'!B5,Hoja4!A7,IF(SUM(C265:C267)=0,"",Hoja4!A5)))</f>
        <v>No</v>
      </c>
      <c r="K263" s="4"/>
      <c r="L263" s="4"/>
      <c r="M263" s="4"/>
      <c r="N263" s="4"/>
      <c r="O263" s="4"/>
      <c r="P263" s="4"/>
      <c r="Q263" s="4"/>
      <c r="R263" s="4"/>
      <c r="S263" s="4"/>
      <c r="T263" s="4"/>
      <c r="U263" s="4"/>
      <c r="V263" s="4"/>
      <c r="W263" s="4"/>
      <c r="X263" s="4"/>
      <c r="Y263" s="4"/>
      <c r="Z263" s="4"/>
    </row>
    <row r="264" ht="18.0" customHeight="1">
      <c r="A264" s="68"/>
      <c r="B264" s="69"/>
      <c r="K264" s="4"/>
      <c r="L264" s="4"/>
      <c r="M264" s="4"/>
      <c r="N264" s="4"/>
      <c r="O264" s="4"/>
      <c r="P264" s="4"/>
      <c r="Q264" s="4"/>
      <c r="R264" s="4"/>
      <c r="S264" s="4"/>
      <c r="T264" s="4"/>
      <c r="U264" s="4"/>
      <c r="V264" s="4"/>
      <c r="W264" s="4"/>
      <c r="X264" s="4"/>
      <c r="Y264" s="4"/>
      <c r="Z264" s="4"/>
    </row>
    <row r="265" ht="18.0" customHeight="1">
      <c r="A265" s="57" t="s">
        <v>268</v>
      </c>
      <c r="B265" s="58" t="s">
        <v>93</v>
      </c>
      <c r="C265" s="70">
        <f>COUNTIF(C248:C262,Hoja4!A5)</f>
        <v>2</v>
      </c>
      <c r="K265" s="4"/>
      <c r="L265" s="4"/>
      <c r="M265" s="4"/>
      <c r="N265" s="4"/>
      <c r="O265" s="4"/>
      <c r="P265" s="4"/>
      <c r="Q265" s="4"/>
      <c r="R265" s="4"/>
      <c r="S265" s="4"/>
      <c r="T265" s="4"/>
      <c r="U265" s="4"/>
      <c r="V265" s="4"/>
      <c r="W265" s="4"/>
      <c r="X265" s="4"/>
      <c r="Y265" s="4"/>
      <c r="Z265" s="4"/>
    </row>
    <row r="266" ht="18.0" customHeight="1">
      <c r="A266" s="68"/>
      <c r="B266" s="58" t="s">
        <v>94</v>
      </c>
      <c r="C266" s="70">
        <f>COUNTIF(C248:C262,Hoja4!A6)</f>
        <v>1</v>
      </c>
      <c r="K266" s="4"/>
      <c r="L266" s="4"/>
      <c r="M266" s="4"/>
      <c r="N266" s="4"/>
      <c r="O266" s="4"/>
      <c r="P266" s="4"/>
      <c r="Q266" s="4"/>
      <c r="R266" s="4"/>
      <c r="S266" s="4"/>
      <c r="T266" s="4"/>
      <c r="U266" s="4"/>
      <c r="V266" s="4"/>
      <c r="W266" s="4"/>
      <c r="X266" s="4"/>
      <c r="Y266" s="4"/>
      <c r="Z266" s="4"/>
    </row>
    <row r="267" ht="18.0" customHeight="1">
      <c r="A267" s="68"/>
      <c r="B267" s="58" t="s">
        <v>95</v>
      </c>
      <c r="C267" s="70">
        <f>COUNTIF(C248:C262,Hoja4!A7)</f>
        <v>0</v>
      </c>
      <c r="K267" s="4"/>
      <c r="L267" s="4"/>
      <c r="M267" s="4"/>
      <c r="N267" s="4"/>
      <c r="O267" s="4"/>
      <c r="P267" s="4"/>
      <c r="Q267" s="4"/>
      <c r="R267" s="4"/>
      <c r="S267" s="4"/>
      <c r="T267" s="4"/>
      <c r="U267" s="4"/>
      <c r="V267" s="4"/>
      <c r="W267" s="4"/>
      <c r="X267" s="4"/>
      <c r="Y267" s="4"/>
      <c r="Z267" s="4"/>
    </row>
    <row r="268" ht="18.0" customHeight="1">
      <c r="A268" s="68"/>
      <c r="B268" s="69"/>
      <c r="K268" s="4"/>
      <c r="L268" s="4"/>
      <c r="M268" s="4"/>
      <c r="N268" s="4"/>
      <c r="O268" s="4"/>
      <c r="P268" s="4"/>
      <c r="Q268" s="4"/>
      <c r="R268" s="4"/>
      <c r="S268" s="4"/>
      <c r="T268" s="4"/>
      <c r="U268" s="4"/>
      <c r="V268" s="4"/>
      <c r="W268" s="4"/>
      <c r="X268" s="4"/>
      <c r="Y268" s="4"/>
      <c r="Z268" s="4"/>
    </row>
    <row r="269" ht="18.0" customHeight="1">
      <c r="A269" s="60" t="s">
        <v>270</v>
      </c>
      <c r="B269" s="62"/>
      <c r="C269" s="18" t="s">
        <v>61</v>
      </c>
      <c r="E269" s="46" t="s">
        <v>271</v>
      </c>
      <c r="K269" s="4"/>
      <c r="L269" s="4"/>
      <c r="M269" s="4"/>
      <c r="N269" s="4"/>
      <c r="O269" s="4"/>
      <c r="P269" s="4"/>
      <c r="Q269" s="4"/>
      <c r="R269" s="4"/>
      <c r="S269" s="4"/>
      <c r="T269" s="4"/>
      <c r="U269" s="4"/>
      <c r="V269" s="4"/>
      <c r="W269" s="4"/>
      <c r="X269" s="4"/>
      <c r="Y269" s="4"/>
      <c r="Z269" s="4"/>
    </row>
    <row r="270" ht="18.75" customHeight="1">
      <c r="A270" s="64" t="s">
        <v>274</v>
      </c>
      <c r="B270" s="51" t="str">
        <f>'2.Páginas de la muestra'!C8</f>
        <v>Sinpromi</v>
      </c>
      <c r="C270" s="52" t="s">
        <v>54</v>
      </c>
      <c r="E270" s="4" t="s">
        <v>277</v>
      </c>
      <c r="K270" s="4"/>
      <c r="L270" s="4"/>
      <c r="M270" s="4"/>
      <c r="N270" s="4"/>
      <c r="O270" s="4"/>
      <c r="P270" s="4"/>
      <c r="Q270" s="4"/>
      <c r="R270" s="4"/>
      <c r="S270" s="4"/>
      <c r="T270" s="4"/>
      <c r="U270" s="4"/>
      <c r="V270" s="4"/>
      <c r="W270" s="4"/>
      <c r="X270" s="4"/>
      <c r="Y270" s="4"/>
      <c r="Z270" s="4"/>
    </row>
    <row r="271" ht="18.0" customHeight="1">
      <c r="A271" s="65"/>
      <c r="B271" s="51" t="str">
        <f>'2.Páginas de la muestra'!C9</f>
        <v>Once</v>
      </c>
      <c r="C271" s="52" t="s">
        <v>54</v>
      </c>
      <c r="E271" s="4" t="s">
        <v>278</v>
      </c>
      <c r="K271" s="4"/>
      <c r="L271" s="4"/>
      <c r="M271" s="4"/>
      <c r="N271" s="4"/>
      <c r="O271" s="4"/>
      <c r="P271" s="4"/>
      <c r="Q271" s="4"/>
      <c r="R271" s="4"/>
      <c r="S271" s="4"/>
      <c r="T271" s="4"/>
      <c r="U271" s="4"/>
      <c r="V271" s="4"/>
      <c r="W271" s="4"/>
      <c r="X271" s="4"/>
      <c r="Y271" s="4"/>
      <c r="Z271" s="4"/>
    </row>
    <row r="272" ht="18.0" customHeight="1">
      <c r="A272" s="65"/>
      <c r="B272" s="51" t="str">
        <f>'2.Páginas de la muestra'!C10</f>
        <v>ESIT ULL</v>
      </c>
      <c r="C272" s="52" t="s">
        <v>87</v>
      </c>
      <c r="K272" s="4"/>
      <c r="L272" s="4"/>
      <c r="M272" s="4"/>
      <c r="N272" s="4"/>
      <c r="O272" s="4"/>
      <c r="P272" s="4"/>
      <c r="Q272" s="4"/>
      <c r="R272" s="4"/>
      <c r="S272" s="4"/>
      <c r="T272" s="4"/>
      <c r="U272" s="4"/>
      <c r="V272" s="4"/>
      <c r="W272" s="4"/>
      <c r="X272" s="4"/>
      <c r="Y272" s="4"/>
      <c r="Z272" s="4"/>
    </row>
    <row r="273" ht="18.0" customHeight="1">
      <c r="A273" s="65"/>
      <c r="B273" s="51" t="str">
        <f>'2.Páginas de la muestra'!C11</f>
        <v>Alias4</v>
      </c>
      <c r="C273" s="6"/>
      <c r="K273" s="4"/>
      <c r="L273" s="4"/>
      <c r="M273" s="4"/>
      <c r="N273" s="4"/>
      <c r="O273" s="4"/>
      <c r="P273" s="4"/>
      <c r="Q273" s="4"/>
      <c r="R273" s="4"/>
      <c r="S273" s="4"/>
      <c r="T273" s="4"/>
      <c r="U273" s="4"/>
      <c r="V273" s="4"/>
      <c r="W273" s="4"/>
      <c r="X273" s="4"/>
      <c r="Y273" s="4"/>
      <c r="Z273" s="4"/>
    </row>
    <row r="274" ht="18.0" customHeight="1">
      <c r="A274" s="65"/>
      <c r="B274" s="51" t="str">
        <f>'2.Páginas de la muestra'!C12</f>
        <v>Alias5</v>
      </c>
      <c r="C274" s="6"/>
      <c r="K274" s="4"/>
      <c r="L274" s="4"/>
      <c r="M274" s="4"/>
      <c r="N274" s="4"/>
      <c r="O274" s="4"/>
      <c r="P274" s="4"/>
      <c r="Q274" s="4"/>
      <c r="R274" s="4"/>
      <c r="S274" s="4"/>
      <c r="T274" s="4"/>
      <c r="U274" s="4"/>
      <c r="V274" s="4"/>
      <c r="W274" s="4"/>
      <c r="X274" s="4"/>
      <c r="Y274" s="4"/>
      <c r="Z274" s="4"/>
    </row>
    <row r="275" ht="18.0" customHeight="1">
      <c r="A275" s="65"/>
      <c r="B275" s="51" t="str">
        <f>'2.Páginas de la muestra'!C13</f>
        <v>Alias6</v>
      </c>
      <c r="C275" s="6"/>
      <c r="K275" s="4"/>
      <c r="L275" s="4"/>
      <c r="M275" s="4"/>
      <c r="N275" s="4"/>
      <c r="O275" s="4"/>
      <c r="P275" s="4"/>
      <c r="Q275" s="4"/>
      <c r="R275" s="4"/>
      <c r="S275" s="4"/>
      <c r="T275" s="4"/>
      <c r="U275" s="4"/>
      <c r="V275" s="4"/>
      <c r="W275" s="4"/>
      <c r="X275" s="4"/>
      <c r="Y275" s="4"/>
      <c r="Z275" s="4"/>
    </row>
    <row r="276" ht="18.0" customHeight="1">
      <c r="A276" s="65"/>
      <c r="B276" s="51" t="str">
        <f>'2.Páginas de la muestra'!C14</f>
        <v>Alias7</v>
      </c>
      <c r="C276" s="6"/>
      <c r="K276" s="4"/>
      <c r="L276" s="4"/>
      <c r="M276" s="4"/>
      <c r="N276" s="4"/>
      <c r="O276" s="4"/>
      <c r="P276" s="4"/>
      <c r="Q276" s="4"/>
      <c r="R276" s="4"/>
      <c r="S276" s="4"/>
      <c r="T276" s="4"/>
      <c r="U276" s="4"/>
      <c r="V276" s="4"/>
      <c r="W276" s="4"/>
      <c r="X276" s="4"/>
      <c r="Y276" s="4"/>
      <c r="Z276" s="4"/>
    </row>
    <row r="277" ht="18.0" customHeight="1">
      <c r="A277" s="65"/>
      <c r="B277" s="51" t="str">
        <f>'2.Páginas de la muestra'!C15</f>
        <v>Alias8</v>
      </c>
      <c r="C277" s="6"/>
      <c r="K277" s="4"/>
      <c r="L277" s="4"/>
      <c r="M277" s="4"/>
      <c r="N277" s="4"/>
      <c r="O277" s="4"/>
      <c r="P277" s="4"/>
      <c r="Q277" s="4"/>
      <c r="R277" s="4"/>
      <c r="S277" s="4"/>
      <c r="T277" s="4"/>
      <c r="U277" s="4"/>
      <c r="V277" s="4"/>
      <c r="W277" s="4"/>
      <c r="X277" s="4"/>
      <c r="Y277" s="4"/>
      <c r="Z277" s="4"/>
    </row>
    <row r="278" ht="18.0" customHeight="1">
      <c r="A278" s="65"/>
      <c r="B278" s="51" t="str">
        <f>'2.Páginas de la muestra'!C16</f>
        <v>Alias9</v>
      </c>
      <c r="C278" s="6"/>
      <c r="K278" s="4"/>
      <c r="L278" s="4"/>
      <c r="M278" s="4"/>
      <c r="N278" s="4"/>
      <c r="O278" s="4"/>
      <c r="P278" s="4"/>
      <c r="Q278" s="4"/>
      <c r="R278" s="4"/>
      <c r="S278" s="4"/>
      <c r="T278" s="4"/>
      <c r="U278" s="4"/>
      <c r="V278" s="4"/>
      <c r="W278" s="4"/>
      <c r="X278" s="4"/>
      <c r="Y278" s="4"/>
      <c r="Z278" s="4"/>
    </row>
    <row r="279" ht="18.0" customHeight="1">
      <c r="A279" s="65"/>
      <c r="B279" s="51" t="str">
        <f>'2.Páginas de la muestra'!C17</f>
        <v>Alias10</v>
      </c>
      <c r="C279" s="6"/>
      <c r="K279" s="4"/>
      <c r="L279" s="4"/>
      <c r="M279" s="4"/>
      <c r="N279" s="4"/>
      <c r="O279" s="4"/>
      <c r="P279" s="4"/>
      <c r="Q279" s="4"/>
      <c r="R279" s="4"/>
      <c r="S279" s="4"/>
      <c r="T279" s="4"/>
      <c r="U279" s="4"/>
      <c r="V279" s="4"/>
      <c r="W279" s="4"/>
      <c r="X279" s="4"/>
      <c r="Y279" s="4"/>
      <c r="Z279" s="4"/>
    </row>
    <row r="280" ht="18.0" customHeight="1">
      <c r="A280" s="65"/>
      <c r="B280" s="51" t="str">
        <f>'2.Páginas de la muestra'!C18</f>
        <v>Alias11</v>
      </c>
      <c r="C280" s="6"/>
      <c r="K280" s="4"/>
      <c r="L280" s="4"/>
      <c r="M280" s="4"/>
      <c r="N280" s="4"/>
      <c r="O280" s="4"/>
      <c r="P280" s="4"/>
      <c r="Q280" s="4"/>
      <c r="R280" s="4"/>
      <c r="S280" s="4"/>
      <c r="T280" s="4"/>
      <c r="U280" s="4"/>
      <c r="V280" s="4"/>
      <c r="W280" s="4"/>
      <c r="X280" s="4"/>
      <c r="Y280" s="4"/>
      <c r="Z280" s="4"/>
    </row>
    <row r="281" ht="18.0" customHeight="1">
      <c r="A281" s="65"/>
      <c r="B281" s="51" t="str">
        <f>'2.Páginas de la muestra'!C19</f>
        <v>Alias12</v>
      </c>
      <c r="C281" s="6"/>
      <c r="K281" s="4"/>
      <c r="L281" s="4"/>
      <c r="M281" s="4"/>
      <c r="N281" s="4"/>
      <c r="O281" s="4"/>
      <c r="P281" s="4"/>
      <c r="Q281" s="4"/>
      <c r="R281" s="4"/>
      <c r="S281" s="4"/>
      <c r="T281" s="4"/>
      <c r="U281" s="4"/>
      <c r="V281" s="4"/>
      <c r="W281" s="4"/>
      <c r="X281" s="4"/>
      <c r="Y281" s="4"/>
      <c r="Z281" s="4"/>
    </row>
    <row r="282" ht="18.0" customHeight="1">
      <c r="A282" s="65"/>
      <c r="B282" s="51" t="str">
        <f>'2.Páginas de la muestra'!C20</f>
        <v>Alias13</v>
      </c>
      <c r="C282" s="6"/>
      <c r="K282" s="4"/>
      <c r="L282" s="4"/>
      <c r="M282" s="4"/>
      <c r="N282" s="4"/>
      <c r="O282" s="4"/>
      <c r="P282" s="4"/>
      <c r="Q282" s="4"/>
      <c r="R282" s="4"/>
      <c r="S282" s="4"/>
      <c r="T282" s="4"/>
      <c r="U282" s="4"/>
      <c r="V282" s="4"/>
      <c r="W282" s="4"/>
      <c r="X282" s="4"/>
      <c r="Y282" s="4"/>
      <c r="Z282" s="4"/>
    </row>
    <row r="283" ht="18.0" customHeight="1">
      <c r="A283" s="65"/>
      <c r="B283" s="51" t="str">
        <f>'2.Páginas de la muestra'!C21</f>
        <v>Alias14</v>
      </c>
      <c r="C283" s="6"/>
      <c r="K283" s="4"/>
      <c r="L283" s="4"/>
      <c r="M283" s="4"/>
      <c r="N283" s="4"/>
      <c r="O283" s="4"/>
      <c r="P283" s="4"/>
      <c r="Q283" s="4"/>
      <c r="R283" s="4"/>
      <c r="S283" s="4"/>
      <c r="T283" s="4"/>
      <c r="U283" s="4"/>
      <c r="V283" s="4"/>
      <c r="W283" s="4"/>
      <c r="X283" s="4"/>
      <c r="Y283" s="4"/>
      <c r="Z283" s="4"/>
    </row>
    <row r="284" ht="18.0" customHeight="1">
      <c r="A284" s="67"/>
      <c r="B284" s="51" t="str">
        <f>'2.Páginas de la muestra'!C22</f>
        <v>Alias15</v>
      </c>
      <c r="C284" s="6"/>
      <c r="K284" s="4"/>
      <c r="L284" s="4"/>
      <c r="M284" s="4"/>
      <c r="N284" s="4"/>
      <c r="O284" s="4"/>
      <c r="P284" s="4"/>
      <c r="Q284" s="4"/>
      <c r="R284" s="4"/>
      <c r="S284" s="4"/>
      <c r="T284" s="4"/>
      <c r="U284" s="4"/>
      <c r="V284" s="4"/>
      <c r="W284" s="4"/>
      <c r="X284" s="4"/>
      <c r="Y284" s="4"/>
      <c r="Z284" s="4"/>
    </row>
    <row r="285" ht="18.0" customHeight="1">
      <c r="A285" s="68"/>
      <c r="B285" s="69"/>
      <c r="C285" s="56" t="s">
        <v>74</v>
      </c>
      <c r="D285" s="56" t="str">
        <f>IF(C288&gt;0,Hoja4!A6,IF(C289='2.Páginas de la muestra'!B5,Hoja4!A7,IF(SUM(C287:C289)=0,"",Hoja4!A5)))</f>
        <v>Sí</v>
      </c>
      <c r="K285" s="4"/>
      <c r="L285" s="4"/>
      <c r="M285" s="4"/>
      <c r="N285" s="4"/>
      <c r="O285" s="4"/>
      <c r="P285" s="4"/>
      <c r="Q285" s="4"/>
      <c r="R285" s="4"/>
      <c r="S285" s="4"/>
      <c r="T285" s="4"/>
      <c r="U285" s="4"/>
      <c r="V285" s="4"/>
      <c r="W285" s="4"/>
      <c r="X285" s="4"/>
      <c r="Y285" s="4"/>
      <c r="Z285" s="4"/>
    </row>
    <row r="286" ht="18.0" customHeight="1">
      <c r="A286" s="68"/>
      <c r="B286" s="69"/>
      <c r="K286" s="4"/>
      <c r="L286" s="4"/>
      <c r="M286" s="4"/>
      <c r="N286" s="4"/>
      <c r="O286" s="4"/>
      <c r="P286" s="4"/>
      <c r="Q286" s="4"/>
      <c r="R286" s="4"/>
      <c r="S286" s="4"/>
      <c r="T286" s="4"/>
      <c r="U286" s="4"/>
      <c r="V286" s="4"/>
      <c r="W286" s="4"/>
      <c r="X286" s="4"/>
      <c r="Y286" s="4"/>
      <c r="Z286" s="4"/>
    </row>
    <row r="287" ht="18.0" customHeight="1">
      <c r="A287" s="57" t="s">
        <v>283</v>
      </c>
      <c r="B287" s="58" t="s">
        <v>93</v>
      </c>
      <c r="C287" s="70">
        <f>COUNTIF(C270:C284,Hoja4!A5)</f>
        <v>2</v>
      </c>
      <c r="K287" s="4"/>
      <c r="L287" s="4"/>
      <c r="M287" s="4"/>
      <c r="N287" s="4"/>
      <c r="O287" s="4"/>
      <c r="P287" s="4"/>
      <c r="Q287" s="4"/>
      <c r="R287" s="4"/>
      <c r="S287" s="4"/>
      <c r="T287" s="4"/>
      <c r="U287" s="4"/>
      <c r="V287" s="4"/>
      <c r="W287" s="4"/>
      <c r="X287" s="4"/>
      <c r="Y287" s="4"/>
      <c r="Z287" s="4"/>
    </row>
    <row r="288" ht="18.0" customHeight="1">
      <c r="A288" s="68"/>
      <c r="B288" s="58" t="s">
        <v>94</v>
      </c>
      <c r="C288" s="70">
        <f>COUNTIF(C270:C284,Hoja4!A6)</f>
        <v>0</v>
      </c>
      <c r="K288" s="4"/>
      <c r="L288" s="4"/>
      <c r="M288" s="4"/>
      <c r="N288" s="4"/>
      <c r="O288" s="4"/>
      <c r="P288" s="4"/>
      <c r="Q288" s="4"/>
      <c r="R288" s="4"/>
      <c r="S288" s="4"/>
      <c r="T288" s="4"/>
      <c r="U288" s="4"/>
      <c r="V288" s="4"/>
      <c r="W288" s="4"/>
      <c r="X288" s="4"/>
      <c r="Y288" s="4"/>
      <c r="Z288" s="4"/>
    </row>
    <row r="289" ht="18.0" customHeight="1">
      <c r="A289" s="68"/>
      <c r="B289" s="58" t="s">
        <v>95</v>
      </c>
      <c r="C289" s="70">
        <f>COUNTIF(C270:C284,Hoja4!A7)</f>
        <v>1</v>
      </c>
      <c r="K289" s="4"/>
      <c r="L289" s="4"/>
      <c r="M289" s="4"/>
      <c r="N289" s="4"/>
      <c r="O289" s="4"/>
      <c r="P289" s="4"/>
      <c r="Q289" s="4"/>
      <c r="R289" s="4"/>
      <c r="S289" s="4"/>
      <c r="T289" s="4"/>
      <c r="U289" s="4"/>
      <c r="V289" s="4"/>
      <c r="W289" s="4"/>
      <c r="X289" s="4"/>
      <c r="Y289" s="4"/>
      <c r="Z289" s="4"/>
    </row>
    <row r="290" ht="18.0" customHeight="1">
      <c r="A290" s="68"/>
      <c r="B290" s="69"/>
      <c r="K290" s="4"/>
      <c r="L290" s="4"/>
      <c r="M290" s="4"/>
      <c r="N290" s="4"/>
      <c r="O290" s="4"/>
      <c r="P290" s="4"/>
      <c r="Q290" s="4"/>
      <c r="R290" s="4"/>
      <c r="S290" s="4"/>
      <c r="T290" s="4"/>
      <c r="U290" s="4"/>
      <c r="V290" s="4"/>
      <c r="W290" s="4"/>
      <c r="X290" s="4"/>
      <c r="Y290" s="4"/>
      <c r="Z290" s="4"/>
    </row>
    <row r="291" ht="18.0" customHeight="1">
      <c r="A291" s="60" t="s">
        <v>285</v>
      </c>
      <c r="B291" s="62"/>
      <c r="C291" s="18" t="s">
        <v>61</v>
      </c>
      <c r="E291" s="46" t="s">
        <v>286</v>
      </c>
      <c r="K291" s="4"/>
      <c r="L291" s="4"/>
      <c r="M291" s="4"/>
      <c r="N291" s="4"/>
      <c r="O291" s="4"/>
      <c r="P291" s="4"/>
      <c r="Q291" s="4"/>
      <c r="R291" s="4"/>
      <c r="S291" s="4"/>
      <c r="T291" s="4"/>
      <c r="U291" s="4"/>
      <c r="V291" s="4"/>
      <c r="W291" s="4"/>
      <c r="X291" s="4"/>
      <c r="Y291" s="4"/>
      <c r="Z291" s="4"/>
    </row>
    <row r="292" ht="18.75" customHeight="1">
      <c r="A292" s="64" t="s">
        <v>287</v>
      </c>
      <c r="B292" s="51" t="str">
        <f>'2.Páginas de la muestra'!C8</f>
        <v>Sinpromi</v>
      </c>
      <c r="C292" s="52" t="s">
        <v>54</v>
      </c>
      <c r="E292" s="4" t="s">
        <v>288</v>
      </c>
      <c r="K292" s="4"/>
      <c r="L292" s="4"/>
      <c r="M292" s="4"/>
      <c r="N292" s="4"/>
      <c r="O292" s="4"/>
      <c r="P292" s="4"/>
      <c r="Q292" s="4"/>
      <c r="R292" s="4"/>
      <c r="S292" s="4"/>
      <c r="T292" s="4"/>
      <c r="U292" s="4"/>
      <c r="V292" s="4"/>
      <c r="W292" s="4"/>
      <c r="X292" s="4"/>
      <c r="Y292" s="4"/>
      <c r="Z292" s="4"/>
    </row>
    <row r="293" ht="18.0" customHeight="1">
      <c r="A293" s="65"/>
      <c r="B293" s="51" t="str">
        <f>'2.Páginas de la muestra'!C9</f>
        <v>Once</v>
      </c>
      <c r="C293" s="52" t="s">
        <v>54</v>
      </c>
      <c r="K293" s="4"/>
      <c r="L293" s="4"/>
      <c r="M293" s="4"/>
      <c r="N293" s="4"/>
      <c r="O293" s="4"/>
      <c r="P293" s="4"/>
      <c r="Q293" s="4"/>
      <c r="R293" s="4"/>
      <c r="S293" s="4"/>
      <c r="T293" s="4"/>
      <c r="U293" s="4"/>
      <c r="V293" s="4"/>
      <c r="W293" s="4"/>
      <c r="X293" s="4"/>
      <c r="Y293" s="4"/>
      <c r="Z293" s="4"/>
    </row>
    <row r="294" ht="18.0" customHeight="1">
      <c r="A294" s="65"/>
      <c r="B294" s="51" t="str">
        <f>'2.Páginas de la muestra'!C10</f>
        <v>ESIT ULL</v>
      </c>
      <c r="C294" s="52" t="s">
        <v>32</v>
      </c>
      <c r="K294" s="4"/>
      <c r="L294" s="4"/>
      <c r="M294" s="4"/>
      <c r="N294" s="4"/>
      <c r="O294" s="4"/>
      <c r="P294" s="4"/>
      <c r="Q294" s="4"/>
      <c r="R294" s="4"/>
      <c r="S294" s="4"/>
      <c r="T294" s="4"/>
      <c r="U294" s="4"/>
      <c r="V294" s="4"/>
      <c r="W294" s="4"/>
      <c r="X294" s="4"/>
      <c r="Y294" s="4"/>
      <c r="Z294" s="4"/>
    </row>
    <row r="295" ht="18.0" customHeight="1">
      <c r="A295" s="65"/>
      <c r="B295" s="51" t="str">
        <f>'2.Páginas de la muestra'!C11</f>
        <v>Alias4</v>
      </c>
      <c r="C295" s="6"/>
      <c r="K295" s="4"/>
      <c r="L295" s="4"/>
      <c r="M295" s="4"/>
      <c r="N295" s="4"/>
      <c r="O295" s="4"/>
      <c r="P295" s="4"/>
      <c r="Q295" s="4"/>
      <c r="R295" s="4"/>
      <c r="S295" s="4"/>
      <c r="T295" s="4"/>
      <c r="U295" s="4"/>
      <c r="V295" s="4"/>
      <c r="W295" s="4"/>
      <c r="X295" s="4"/>
      <c r="Y295" s="4"/>
      <c r="Z295" s="4"/>
    </row>
    <row r="296" ht="18.0" customHeight="1">
      <c r="A296" s="65"/>
      <c r="B296" s="51" t="str">
        <f>'2.Páginas de la muestra'!C12</f>
        <v>Alias5</v>
      </c>
      <c r="C296" s="6"/>
      <c r="K296" s="4"/>
      <c r="L296" s="4"/>
      <c r="M296" s="4"/>
      <c r="N296" s="4"/>
      <c r="O296" s="4"/>
      <c r="P296" s="4"/>
      <c r="Q296" s="4"/>
      <c r="R296" s="4"/>
      <c r="S296" s="4"/>
      <c r="T296" s="4"/>
      <c r="U296" s="4"/>
      <c r="V296" s="4"/>
      <c r="W296" s="4"/>
      <c r="X296" s="4"/>
      <c r="Y296" s="4"/>
      <c r="Z296" s="4"/>
    </row>
    <row r="297" ht="18.0" customHeight="1">
      <c r="A297" s="65"/>
      <c r="B297" s="51" t="str">
        <f>'2.Páginas de la muestra'!C13</f>
        <v>Alias6</v>
      </c>
      <c r="C297" s="6"/>
      <c r="K297" s="4"/>
      <c r="L297" s="4"/>
      <c r="M297" s="4"/>
      <c r="N297" s="4"/>
      <c r="O297" s="4"/>
      <c r="P297" s="4"/>
      <c r="Q297" s="4"/>
      <c r="R297" s="4"/>
      <c r="S297" s="4"/>
      <c r="T297" s="4"/>
      <c r="U297" s="4"/>
      <c r="V297" s="4"/>
      <c r="W297" s="4"/>
      <c r="X297" s="4"/>
      <c r="Y297" s="4"/>
      <c r="Z297" s="4"/>
    </row>
    <row r="298" ht="18.0" customHeight="1">
      <c r="A298" s="65"/>
      <c r="B298" s="51" t="str">
        <f>'2.Páginas de la muestra'!C14</f>
        <v>Alias7</v>
      </c>
      <c r="C298" s="6"/>
      <c r="K298" s="4"/>
      <c r="L298" s="4"/>
      <c r="M298" s="4"/>
      <c r="N298" s="4"/>
      <c r="O298" s="4"/>
      <c r="P298" s="4"/>
      <c r="Q298" s="4"/>
      <c r="R298" s="4"/>
      <c r="S298" s="4"/>
      <c r="T298" s="4"/>
      <c r="U298" s="4"/>
      <c r="V298" s="4"/>
      <c r="W298" s="4"/>
      <c r="X298" s="4"/>
      <c r="Y298" s="4"/>
      <c r="Z298" s="4"/>
    </row>
    <row r="299" ht="18.0" customHeight="1">
      <c r="A299" s="65"/>
      <c r="B299" s="51" t="str">
        <f>'2.Páginas de la muestra'!C15</f>
        <v>Alias8</v>
      </c>
      <c r="C299" s="6"/>
      <c r="K299" s="4"/>
      <c r="L299" s="4"/>
      <c r="M299" s="4"/>
      <c r="N299" s="4"/>
      <c r="O299" s="4"/>
      <c r="P299" s="4"/>
      <c r="Q299" s="4"/>
      <c r="R299" s="4"/>
      <c r="S299" s="4"/>
      <c r="T299" s="4"/>
      <c r="U299" s="4"/>
      <c r="V299" s="4"/>
      <c r="W299" s="4"/>
      <c r="X299" s="4"/>
      <c r="Y299" s="4"/>
      <c r="Z299" s="4"/>
    </row>
    <row r="300" ht="18.0" customHeight="1">
      <c r="A300" s="65"/>
      <c r="B300" s="51" t="str">
        <f>'2.Páginas de la muestra'!C16</f>
        <v>Alias9</v>
      </c>
      <c r="C300" s="6"/>
      <c r="K300" s="4"/>
      <c r="L300" s="4"/>
      <c r="M300" s="4"/>
      <c r="N300" s="4"/>
      <c r="O300" s="4"/>
      <c r="P300" s="4"/>
      <c r="Q300" s="4"/>
      <c r="R300" s="4"/>
      <c r="S300" s="4"/>
      <c r="T300" s="4"/>
      <c r="U300" s="4"/>
      <c r="V300" s="4"/>
      <c r="W300" s="4"/>
      <c r="X300" s="4"/>
      <c r="Y300" s="4"/>
      <c r="Z300" s="4"/>
    </row>
    <row r="301" ht="18.0" customHeight="1">
      <c r="A301" s="65"/>
      <c r="B301" s="51" t="str">
        <f>'2.Páginas de la muestra'!C17</f>
        <v>Alias10</v>
      </c>
      <c r="C301" s="6"/>
      <c r="K301" s="4"/>
      <c r="L301" s="4"/>
      <c r="M301" s="4"/>
      <c r="N301" s="4"/>
      <c r="O301" s="4"/>
      <c r="P301" s="4"/>
      <c r="Q301" s="4"/>
      <c r="R301" s="4"/>
      <c r="S301" s="4"/>
      <c r="T301" s="4"/>
      <c r="U301" s="4"/>
      <c r="V301" s="4"/>
      <c r="W301" s="4"/>
      <c r="X301" s="4"/>
      <c r="Y301" s="4"/>
      <c r="Z301" s="4"/>
    </row>
    <row r="302" ht="18.0" customHeight="1">
      <c r="A302" s="65"/>
      <c r="B302" s="51" t="str">
        <f>'2.Páginas de la muestra'!C18</f>
        <v>Alias11</v>
      </c>
      <c r="C302" s="6"/>
      <c r="K302" s="4"/>
      <c r="L302" s="4"/>
      <c r="M302" s="4"/>
      <c r="N302" s="4"/>
      <c r="O302" s="4"/>
      <c r="P302" s="4"/>
      <c r="Q302" s="4"/>
      <c r="R302" s="4"/>
      <c r="S302" s="4"/>
      <c r="T302" s="4"/>
      <c r="U302" s="4"/>
      <c r="V302" s="4"/>
      <c r="W302" s="4"/>
      <c r="X302" s="4"/>
      <c r="Y302" s="4"/>
      <c r="Z302" s="4"/>
    </row>
    <row r="303" ht="18.0" customHeight="1">
      <c r="A303" s="65"/>
      <c r="B303" s="51" t="str">
        <f>'2.Páginas de la muestra'!C19</f>
        <v>Alias12</v>
      </c>
      <c r="C303" s="6"/>
      <c r="K303" s="4"/>
      <c r="L303" s="4"/>
      <c r="M303" s="4"/>
      <c r="N303" s="4"/>
      <c r="O303" s="4"/>
      <c r="P303" s="4"/>
      <c r="Q303" s="4"/>
      <c r="R303" s="4"/>
      <c r="S303" s="4"/>
      <c r="T303" s="4"/>
      <c r="U303" s="4"/>
      <c r="V303" s="4"/>
      <c r="W303" s="4"/>
      <c r="X303" s="4"/>
      <c r="Y303" s="4"/>
      <c r="Z303" s="4"/>
    </row>
    <row r="304" ht="18.0" customHeight="1">
      <c r="A304" s="65"/>
      <c r="B304" s="51" t="str">
        <f>'2.Páginas de la muestra'!C20</f>
        <v>Alias13</v>
      </c>
      <c r="C304" s="6"/>
      <c r="K304" s="4"/>
      <c r="L304" s="4"/>
      <c r="M304" s="4"/>
      <c r="N304" s="4"/>
      <c r="O304" s="4"/>
      <c r="P304" s="4"/>
      <c r="Q304" s="4"/>
      <c r="R304" s="4"/>
      <c r="S304" s="4"/>
      <c r="T304" s="4"/>
      <c r="U304" s="4"/>
      <c r="V304" s="4"/>
      <c r="W304" s="4"/>
      <c r="X304" s="4"/>
      <c r="Y304" s="4"/>
      <c r="Z304" s="4"/>
    </row>
    <row r="305" ht="18.0" customHeight="1">
      <c r="A305" s="65"/>
      <c r="B305" s="51" t="str">
        <f>'2.Páginas de la muestra'!C21</f>
        <v>Alias14</v>
      </c>
      <c r="C305" s="6"/>
      <c r="K305" s="4"/>
      <c r="L305" s="4"/>
      <c r="M305" s="4"/>
      <c r="N305" s="4"/>
      <c r="O305" s="4"/>
      <c r="P305" s="4"/>
      <c r="Q305" s="4"/>
      <c r="R305" s="4"/>
      <c r="S305" s="4"/>
      <c r="T305" s="4"/>
      <c r="U305" s="4"/>
      <c r="V305" s="4"/>
      <c r="W305" s="4"/>
      <c r="X305" s="4"/>
      <c r="Y305" s="4"/>
      <c r="Z305" s="4"/>
    </row>
    <row r="306" ht="18.0" customHeight="1">
      <c r="A306" s="67"/>
      <c r="B306" s="51" t="str">
        <f>'2.Páginas de la muestra'!C22</f>
        <v>Alias15</v>
      </c>
      <c r="C306" s="6"/>
      <c r="K306" s="4"/>
      <c r="L306" s="4"/>
      <c r="M306" s="4"/>
      <c r="N306" s="4"/>
      <c r="O306" s="4"/>
      <c r="P306" s="4"/>
      <c r="Q306" s="4"/>
      <c r="R306" s="4"/>
      <c r="S306" s="4"/>
      <c r="T306" s="4"/>
      <c r="U306" s="4"/>
      <c r="V306" s="4"/>
      <c r="W306" s="4"/>
      <c r="X306" s="4"/>
      <c r="Y306" s="4"/>
      <c r="Z306" s="4"/>
    </row>
    <row r="307" ht="18.0" customHeight="1">
      <c r="A307" s="68"/>
      <c r="B307" s="69"/>
      <c r="C307" s="56" t="s">
        <v>74</v>
      </c>
      <c r="D307" s="56" t="str">
        <f>IF(C310&gt;0,Hoja4!A6,IF(C311='2.Páginas de la muestra'!B5,Hoja4!A7,IF(SUM(C309:C311)=0,"",Hoja4!A5)))</f>
        <v>No</v>
      </c>
      <c r="K307" s="4"/>
      <c r="L307" s="4"/>
      <c r="M307" s="4"/>
      <c r="N307" s="4"/>
      <c r="O307" s="4"/>
      <c r="P307" s="4"/>
      <c r="Q307" s="4"/>
      <c r="R307" s="4"/>
      <c r="S307" s="4"/>
      <c r="T307" s="4"/>
      <c r="U307" s="4"/>
      <c r="V307" s="4"/>
      <c r="W307" s="4"/>
      <c r="X307" s="4"/>
      <c r="Y307" s="4"/>
      <c r="Z307" s="4"/>
    </row>
    <row r="308" ht="18.0" customHeight="1">
      <c r="A308" s="68"/>
      <c r="B308" s="69"/>
      <c r="K308" s="4"/>
      <c r="L308" s="4"/>
      <c r="M308" s="4"/>
      <c r="N308" s="4"/>
      <c r="O308" s="4"/>
      <c r="P308" s="4"/>
      <c r="Q308" s="4"/>
      <c r="R308" s="4"/>
      <c r="S308" s="4"/>
      <c r="T308" s="4"/>
      <c r="U308" s="4"/>
      <c r="V308" s="4"/>
      <c r="W308" s="4"/>
      <c r="X308" s="4"/>
      <c r="Y308" s="4"/>
      <c r="Z308" s="4"/>
    </row>
    <row r="309" ht="18.0" customHeight="1">
      <c r="A309" s="57" t="s">
        <v>295</v>
      </c>
      <c r="B309" s="58" t="s">
        <v>93</v>
      </c>
      <c r="C309" s="70">
        <f>COUNTIF(C292:C306,Hoja4!A5)</f>
        <v>2</v>
      </c>
      <c r="K309" s="4"/>
      <c r="L309" s="4"/>
      <c r="M309" s="4"/>
      <c r="N309" s="4"/>
      <c r="O309" s="4"/>
      <c r="P309" s="4"/>
      <c r="Q309" s="4"/>
      <c r="R309" s="4"/>
      <c r="S309" s="4"/>
      <c r="T309" s="4"/>
      <c r="U309" s="4"/>
      <c r="V309" s="4"/>
      <c r="W309" s="4"/>
      <c r="X309" s="4"/>
      <c r="Y309" s="4"/>
      <c r="Z309" s="4"/>
    </row>
    <row r="310" ht="18.0" customHeight="1">
      <c r="A310" s="68"/>
      <c r="B310" s="58" t="s">
        <v>94</v>
      </c>
      <c r="C310" s="70">
        <f>COUNTIF(C292:C306,Hoja4!A6)</f>
        <v>1</v>
      </c>
      <c r="K310" s="4"/>
      <c r="L310" s="4"/>
      <c r="M310" s="4"/>
      <c r="N310" s="4"/>
      <c r="O310" s="4"/>
      <c r="P310" s="4"/>
      <c r="Q310" s="4"/>
      <c r="R310" s="4"/>
      <c r="S310" s="4"/>
      <c r="T310" s="4"/>
      <c r="U310" s="4"/>
      <c r="V310" s="4"/>
      <c r="W310" s="4"/>
      <c r="X310" s="4"/>
      <c r="Y310" s="4"/>
      <c r="Z310" s="4"/>
    </row>
    <row r="311" ht="18.0" customHeight="1">
      <c r="A311" s="68"/>
      <c r="B311" s="58" t="s">
        <v>95</v>
      </c>
      <c r="C311" s="70">
        <f>COUNTIF(C292:C306,Hoja4!A7)</f>
        <v>0</v>
      </c>
      <c r="K311" s="4"/>
      <c r="L311" s="4"/>
      <c r="M311" s="4"/>
      <c r="N311" s="4"/>
      <c r="O311" s="4"/>
      <c r="P311" s="4"/>
      <c r="Q311" s="4"/>
      <c r="R311" s="4"/>
      <c r="S311" s="4"/>
      <c r="T311" s="4"/>
      <c r="U311" s="4"/>
      <c r="V311" s="4"/>
      <c r="W311" s="4"/>
      <c r="X311" s="4"/>
      <c r="Y311" s="4"/>
      <c r="Z311" s="4"/>
    </row>
    <row r="312" ht="18.0" customHeight="1">
      <c r="A312" s="68"/>
      <c r="B312" s="69"/>
      <c r="K312" s="4"/>
      <c r="L312" s="4"/>
      <c r="M312" s="4"/>
      <c r="N312" s="4"/>
      <c r="O312" s="4"/>
      <c r="P312" s="4"/>
      <c r="Q312" s="4"/>
      <c r="R312" s="4"/>
      <c r="S312" s="4"/>
      <c r="T312" s="4"/>
      <c r="U312" s="4"/>
      <c r="V312" s="4"/>
      <c r="W312" s="4"/>
      <c r="X312" s="4"/>
      <c r="Y312" s="4"/>
      <c r="Z312" s="4"/>
    </row>
    <row r="313" ht="18.0" customHeight="1">
      <c r="A313" s="60" t="s">
        <v>296</v>
      </c>
      <c r="B313" s="62"/>
      <c r="C313" s="18" t="s">
        <v>61</v>
      </c>
      <c r="E313" s="46" t="s">
        <v>297</v>
      </c>
      <c r="K313" s="4"/>
      <c r="L313" s="4"/>
      <c r="M313" s="4"/>
      <c r="N313" s="4"/>
      <c r="O313" s="4"/>
      <c r="P313" s="4"/>
      <c r="Q313" s="4"/>
      <c r="R313" s="4"/>
      <c r="S313" s="4"/>
      <c r="T313" s="4"/>
      <c r="U313" s="4"/>
      <c r="V313" s="4"/>
      <c r="W313" s="4"/>
      <c r="X313" s="4"/>
      <c r="Y313" s="4"/>
      <c r="Z313" s="4"/>
    </row>
    <row r="314" ht="18.75" customHeight="1">
      <c r="A314" s="64" t="s">
        <v>298</v>
      </c>
      <c r="B314" s="51" t="str">
        <f>'2.Páginas de la muestra'!C8</f>
        <v>Sinpromi</v>
      </c>
      <c r="C314" s="52" t="s">
        <v>32</v>
      </c>
      <c r="E314" s="4" t="s">
        <v>299</v>
      </c>
      <c r="K314" s="4"/>
      <c r="L314" s="4"/>
      <c r="M314" s="4"/>
      <c r="N314" s="4"/>
      <c r="O314" s="4"/>
      <c r="P314" s="4"/>
      <c r="Q314" s="4"/>
      <c r="R314" s="4"/>
      <c r="S314" s="4"/>
      <c r="T314" s="4"/>
      <c r="U314" s="4"/>
      <c r="V314" s="4"/>
      <c r="W314" s="4"/>
      <c r="X314" s="4"/>
      <c r="Y314" s="4"/>
      <c r="Z314" s="4"/>
    </row>
    <row r="315" ht="18.0" customHeight="1">
      <c r="A315" s="65"/>
      <c r="B315" s="51" t="str">
        <f>'2.Páginas de la muestra'!C9</f>
        <v>Once</v>
      </c>
      <c r="C315" s="52" t="s">
        <v>54</v>
      </c>
      <c r="E315" s="4" t="s">
        <v>300</v>
      </c>
      <c r="K315" s="4"/>
      <c r="L315" s="4"/>
      <c r="M315" s="4"/>
      <c r="N315" s="4"/>
      <c r="O315" s="4"/>
      <c r="P315" s="4"/>
      <c r="Q315" s="4"/>
      <c r="R315" s="4"/>
      <c r="S315" s="4"/>
      <c r="T315" s="4"/>
      <c r="U315" s="4"/>
      <c r="V315" s="4"/>
      <c r="W315" s="4"/>
      <c r="X315" s="4"/>
      <c r="Y315" s="4"/>
      <c r="Z315" s="4"/>
    </row>
    <row r="316" ht="18.0" customHeight="1">
      <c r="A316" s="65"/>
      <c r="B316" s="51" t="str">
        <f>'2.Páginas de la muestra'!C10</f>
        <v>ESIT ULL</v>
      </c>
      <c r="C316" s="52" t="s">
        <v>32</v>
      </c>
      <c r="K316" s="4"/>
      <c r="L316" s="4"/>
      <c r="M316" s="4"/>
      <c r="N316" s="4"/>
      <c r="O316" s="4"/>
      <c r="P316" s="4"/>
      <c r="Q316" s="4"/>
      <c r="R316" s="4"/>
      <c r="S316" s="4"/>
      <c r="T316" s="4"/>
      <c r="U316" s="4"/>
      <c r="V316" s="4"/>
      <c r="W316" s="4"/>
      <c r="X316" s="4"/>
      <c r="Y316" s="4"/>
      <c r="Z316" s="4"/>
    </row>
    <row r="317" ht="18.0" customHeight="1">
      <c r="A317" s="65"/>
      <c r="B317" s="51" t="str">
        <f>'2.Páginas de la muestra'!C11</f>
        <v>Alias4</v>
      </c>
      <c r="C317" s="6"/>
      <c r="K317" s="4"/>
      <c r="L317" s="4"/>
      <c r="M317" s="4"/>
      <c r="N317" s="4"/>
      <c r="O317" s="4"/>
      <c r="P317" s="4"/>
      <c r="Q317" s="4"/>
      <c r="R317" s="4"/>
      <c r="S317" s="4"/>
      <c r="T317" s="4"/>
      <c r="U317" s="4"/>
      <c r="V317" s="4"/>
      <c r="W317" s="4"/>
      <c r="X317" s="4"/>
      <c r="Y317" s="4"/>
      <c r="Z317" s="4"/>
    </row>
    <row r="318" ht="18.0" customHeight="1">
      <c r="A318" s="65"/>
      <c r="B318" s="51" t="str">
        <f>'2.Páginas de la muestra'!C12</f>
        <v>Alias5</v>
      </c>
      <c r="C318" s="6"/>
      <c r="K318" s="4"/>
      <c r="L318" s="4"/>
      <c r="M318" s="4"/>
      <c r="N318" s="4"/>
      <c r="O318" s="4"/>
      <c r="P318" s="4"/>
      <c r="Q318" s="4"/>
      <c r="R318" s="4"/>
      <c r="S318" s="4"/>
      <c r="T318" s="4"/>
      <c r="U318" s="4"/>
      <c r="V318" s="4"/>
      <c r="W318" s="4"/>
      <c r="X318" s="4"/>
      <c r="Y318" s="4"/>
      <c r="Z318" s="4"/>
    </row>
    <row r="319" ht="18.0" customHeight="1">
      <c r="A319" s="65"/>
      <c r="B319" s="51" t="str">
        <f>'2.Páginas de la muestra'!C13</f>
        <v>Alias6</v>
      </c>
      <c r="C319" s="6"/>
      <c r="K319" s="4"/>
      <c r="L319" s="4"/>
      <c r="M319" s="4"/>
      <c r="N319" s="4"/>
      <c r="O319" s="4"/>
      <c r="P319" s="4"/>
      <c r="Q319" s="4"/>
      <c r="R319" s="4"/>
      <c r="S319" s="4"/>
      <c r="T319" s="4"/>
      <c r="U319" s="4"/>
      <c r="V319" s="4"/>
      <c r="W319" s="4"/>
      <c r="X319" s="4"/>
      <c r="Y319" s="4"/>
      <c r="Z319" s="4"/>
    </row>
    <row r="320" ht="18.0" customHeight="1">
      <c r="A320" s="65"/>
      <c r="B320" s="51" t="str">
        <f>'2.Páginas de la muestra'!C14</f>
        <v>Alias7</v>
      </c>
      <c r="C320" s="6"/>
      <c r="K320" s="4"/>
      <c r="L320" s="4"/>
      <c r="M320" s="4"/>
      <c r="N320" s="4"/>
      <c r="O320" s="4"/>
      <c r="P320" s="4"/>
      <c r="Q320" s="4"/>
      <c r="R320" s="4"/>
      <c r="S320" s="4"/>
      <c r="T320" s="4"/>
      <c r="U320" s="4"/>
      <c r="V320" s="4"/>
      <c r="W320" s="4"/>
      <c r="X320" s="4"/>
      <c r="Y320" s="4"/>
      <c r="Z320" s="4"/>
    </row>
    <row r="321" ht="18.0" customHeight="1">
      <c r="A321" s="65"/>
      <c r="B321" s="51" t="str">
        <f>'2.Páginas de la muestra'!C15</f>
        <v>Alias8</v>
      </c>
      <c r="C321" s="6"/>
      <c r="K321" s="4"/>
      <c r="L321" s="4"/>
      <c r="M321" s="4"/>
      <c r="N321" s="4"/>
      <c r="O321" s="4"/>
      <c r="P321" s="4"/>
      <c r="Q321" s="4"/>
      <c r="R321" s="4"/>
      <c r="S321" s="4"/>
      <c r="T321" s="4"/>
      <c r="U321" s="4"/>
      <c r="V321" s="4"/>
      <c r="W321" s="4"/>
      <c r="X321" s="4"/>
      <c r="Y321" s="4"/>
      <c r="Z321" s="4"/>
    </row>
    <row r="322" ht="18.0" customHeight="1">
      <c r="A322" s="65"/>
      <c r="B322" s="51" t="str">
        <f>'2.Páginas de la muestra'!C16</f>
        <v>Alias9</v>
      </c>
      <c r="C322" s="6"/>
      <c r="K322" s="4"/>
      <c r="L322" s="4"/>
      <c r="M322" s="4"/>
      <c r="N322" s="4"/>
      <c r="O322" s="4"/>
      <c r="P322" s="4"/>
      <c r="Q322" s="4"/>
      <c r="R322" s="4"/>
      <c r="S322" s="4"/>
      <c r="T322" s="4"/>
      <c r="U322" s="4"/>
      <c r="V322" s="4"/>
      <c r="W322" s="4"/>
      <c r="X322" s="4"/>
      <c r="Y322" s="4"/>
      <c r="Z322" s="4"/>
    </row>
    <row r="323" ht="18.0" customHeight="1">
      <c r="A323" s="65"/>
      <c r="B323" s="51" t="str">
        <f>'2.Páginas de la muestra'!C17</f>
        <v>Alias10</v>
      </c>
      <c r="C323" s="6"/>
      <c r="K323" s="4"/>
      <c r="L323" s="4"/>
      <c r="M323" s="4"/>
      <c r="N323" s="4"/>
      <c r="O323" s="4"/>
      <c r="P323" s="4"/>
      <c r="Q323" s="4"/>
      <c r="R323" s="4"/>
      <c r="S323" s="4"/>
      <c r="T323" s="4"/>
      <c r="U323" s="4"/>
      <c r="V323" s="4"/>
      <c r="W323" s="4"/>
      <c r="X323" s="4"/>
      <c r="Y323" s="4"/>
      <c r="Z323" s="4"/>
    </row>
    <row r="324" ht="18.0" customHeight="1">
      <c r="A324" s="65"/>
      <c r="B324" s="51" t="str">
        <f>'2.Páginas de la muestra'!C18</f>
        <v>Alias11</v>
      </c>
      <c r="C324" s="6"/>
      <c r="K324" s="4"/>
      <c r="L324" s="4"/>
      <c r="M324" s="4"/>
      <c r="N324" s="4"/>
      <c r="O324" s="4"/>
      <c r="P324" s="4"/>
      <c r="Q324" s="4"/>
      <c r="R324" s="4"/>
      <c r="S324" s="4"/>
      <c r="T324" s="4"/>
      <c r="U324" s="4"/>
      <c r="V324" s="4"/>
      <c r="W324" s="4"/>
      <c r="X324" s="4"/>
      <c r="Y324" s="4"/>
      <c r="Z324" s="4"/>
    </row>
    <row r="325" ht="18.0" customHeight="1">
      <c r="A325" s="65"/>
      <c r="B325" s="51" t="str">
        <f>'2.Páginas de la muestra'!C19</f>
        <v>Alias12</v>
      </c>
      <c r="C325" s="6"/>
      <c r="K325" s="4"/>
      <c r="L325" s="4"/>
      <c r="M325" s="4"/>
      <c r="N325" s="4"/>
      <c r="O325" s="4"/>
      <c r="P325" s="4"/>
      <c r="Q325" s="4"/>
      <c r="R325" s="4"/>
      <c r="S325" s="4"/>
      <c r="T325" s="4"/>
      <c r="U325" s="4"/>
      <c r="V325" s="4"/>
      <c r="W325" s="4"/>
      <c r="X325" s="4"/>
      <c r="Y325" s="4"/>
      <c r="Z325" s="4"/>
    </row>
    <row r="326" ht="18.0" customHeight="1">
      <c r="A326" s="65"/>
      <c r="B326" s="51" t="str">
        <f>'2.Páginas de la muestra'!C20</f>
        <v>Alias13</v>
      </c>
      <c r="C326" s="6"/>
      <c r="K326" s="4"/>
      <c r="L326" s="4"/>
      <c r="M326" s="4"/>
      <c r="N326" s="4"/>
      <c r="O326" s="4"/>
      <c r="P326" s="4"/>
      <c r="Q326" s="4"/>
      <c r="R326" s="4"/>
      <c r="S326" s="4"/>
      <c r="T326" s="4"/>
      <c r="U326" s="4"/>
      <c r="V326" s="4"/>
      <c r="W326" s="4"/>
      <c r="X326" s="4"/>
      <c r="Y326" s="4"/>
      <c r="Z326" s="4"/>
    </row>
    <row r="327" ht="18.0" customHeight="1">
      <c r="A327" s="65"/>
      <c r="B327" s="51" t="str">
        <f>'2.Páginas de la muestra'!C21</f>
        <v>Alias14</v>
      </c>
      <c r="C327" s="6"/>
      <c r="K327" s="4"/>
      <c r="L327" s="4"/>
      <c r="M327" s="4"/>
      <c r="N327" s="4"/>
      <c r="O327" s="4"/>
      <c r="P327" s="4"/>
      <c r="Q327" s="4"/>
      <c r="R327" s="4"/>
      <c r="S327" s="4"/>
      <c r="T327" s="4"/>
      <c r="U327" s="4"/>
      <c r="V327" s="4"/>
      <c r="W327" s="4"/>
      <c r="X327" s="4"/>
      <c r="Y327" s="4"/>
      <c r="Z327" s="4"/>
    </row>
    <row r="328" ht="18.0" customHeight="1">
      <c r="A328" s="67"/>
      <c r="B328" s="51" t="str">
        <f>'2.Páginas de la muestra'!C22</f>
        <v>Alias15</v>
      </c>
      <c r="C328" s="6"/>
      <c r="K328" s="4"/>
      <c r="L328" s="4"/>
      <c r="M328" s="4"/>
      <c r="N328" s="4"/>
      <c r="O328" s="4"/>
      <c r="P328" s="4"/>
      <c r="Q328" s="4"/>
      <c r="R328" s="4"/>
      <c r="S328" s="4"/>
      <c r="T328" s="4"/>
      <c r="U328" s="4"/>
      <c r="V328" s="4"/>
      <c r="W328" s="4"/>
      <c r="X328" s="4"/>
      <c r="Y328" s="4"/>
      <c r="Z328" s="4"/>
    </row>
    <row r="329" ht="18.0" customHeight="1">
      <c r="A329" s="68"/>
      <c r="B329" s="69"/>
      <c r="C329" s="56" t="s">
        <v>74</v>
      </c>
      <c r="D329" s="56" t="str">
        <f>IF(C332&gt;0,Hoja4!A6,IF(C333='2.Páginas de la muestra'!B5,Hoja4!A7,IF(SUM(C331:C333)=0,"",Hoja4!A5)))</f>
        <v>No</v>
      </c>
      <c r="K329" s="4"/>
      <c r="L329" s="4"/>
      <c r="M329" s="4"/>
      <c r="N329" s="4"/>
      <c r="O329" s="4"/>
      <c r="P329" s="4"/>
      <c r="Q329" s="4"/>
      <c r="R329" s="4"/>
      <c r="S329" s="4"/>
      <c r="T329" s="4"/>
      <c r="U329" s="4"/>
      <c r="V329" s="4"/>
      <c r="W329" s="4"/>
      <c r="X329" s="4"/>
      <c r="Y329" s="4"/>
      <c r="Z329" s="4"/>
    </row>
    <row r="330" ht="18.0" customHeight="1">
      <c r="A330" s="68"/>
      <c r="B330" s="69"/>
      <c r="K330" s="4"/>
      <c r="L330" s="4"/>
      <c r="M330" s="4"/>
      <c r="N330" s="4"/>
      <c r="O330" s="4"/>
      <c r="P330" s="4"/>
      <c r="Q330" s="4"/>
      <c r="R330" s="4"/>
      <c r="S330" s="4"/>
      <c r="T330" s="4"/>
      <c r="U330" s="4"/>
      <c r="V330" s="4"/>
      <c r="W330" s="4"/>
      <c r="X330" s="4"/>
      <c r="Y330" s="4"/>
      <c r="Z330" s="4"/>
    </row>
    <row r="331" ht="18.0" customHeight="1">
      <c r="A331" s="95" t="s">
        <v>307</v>
      </c>
      <c r="B331" s="58" t="s">
        <v>93</v>
      </c>
      <c r="C331" s="70">
        <f>COUNTIF(C314:C328,Hoja4!A5)</f>
        <v>1</v>
      </c>
      <c r="K331" s="4"/>
      <c r="L331" s="4"/>
      <c r="M331" s="4"/>
      <c r="N331" s="4"/>
      <c r="O331" s="4"/>
      <c r="P331" s="4"/>
      <c r="Q331" s="4"/>
      <c r="R331" s="4"/>
      <c r="S331" s="4"/>
      <c r="T331" s="4"/>
      <c r="U331" s="4"/>
      <c r="V331" s="4"/>
      <c r="W331" s="4"/>
      <c r="X331" s="4"/>
      <c r="Y331" s="4"/>
      <c r="Z331" s="4"/>
    </row>
    <row r="332" ht="18.0" customHeight="1">
      <c r="A332" s="68"/>
      <c r="B332" s="58" t="s">
        <v>94</v>
      </c>
      <c r="C332" s="70">
        <f>COUNTIF(C314:C328,Hoja4!A6)</f>
        <v>2</v>
      </c>
      <c r="K332" s="4"/>
      <c r="L332" s="4"/>
      <c r="M332" s="4"/>
      <c r="N332" s="4"/>
      <c r="O332" s="4"/>
      <c r="P332" s="4"/>
      <c r="Q332" s="4"/>
      <c r="R332" s="4"/>
      <c r="S332" s="4"/>
      <c r="T332" s="4"/>
      <c r="U332" s="4"/>
      <c r="V332" s="4"/>
      <c r="W332" s="4"/>
      <c r="X332" s="4"/>
      <c r="Y332" s="4"/>
      <c r="Z332" s="4"/>
    </row>
    <row r="333" ht="18.0" customHeight="1">
      <c r="A333" s="68"/>
      <c r="B333" s="58" t="s">
        <v>95</v>
      </c>
      <c r="C333" s="70">
        <f>COUNTIF(C314:C328,Hoja4!A7)</f>
        <v>0</v>
      </c>
      <c r="K333" s="4"/>
      <c r="L333" s="4"/>
      <c r="M333" s="4"/>
      <c r="N333" s="4"/>
      <c r="O333" s="4"/>
      <c r="P333" s="4"/>
      <c r="Q333" s="4"/>
      <c r="R333" s="4"/>
      <c r="S333" s="4"/>
      <c r="T333" s="4"/>
      <c r="U333" s="4"/>
      <c r="V333" s="4"/>
      <c r="W333" s="4"/>
      <c r="X333" s="4"/>
      <c r="Y333" s="4"/>
      <c r="Z333" s="4"/>
    </row>
    <row r="334" ht="18.0" customHeight="1">
      <c r="A334" s="68"/>
      <c r="B334" s="69"/>
      <c r="K334" s="4"/>
      <c r="L334" s="4"/>
      <c r="M334" s="4"/>
      <c r="N334" s="4"/>
      <c r="O334" s="4"/>
      <c r="P334" s="4"/>
      <c r="Q334" s="4"/>
      <c r="R334" s="4"/>
      <c r="S334" s="4"/>
      <c r="T334" s="4"/>
      <c r="U334" s="4"/>
      <c r="V334" s="4"/>
      <c r="W334" s="4"/>
      <c r="X334" s="4"/>
      <c r="Y334" s="4"/>
      <c r="Z334" s="4"/>
    </row>
    <row r="335" ht="18.0" customHeight="1">
      <c r="A335" s="60" t="s">
        <v>308</v>
      </c>
      <c r="B335" s="62"/>
      <c r="C335" s="18" t="s">
        <v>61</v>
      </c>
      <c r="E335" s="46" t="s">
        <v>309</v>
      </c>
      <c r="K335" s="4"/>
      <c r="L335" s="4"/>
      <c r="M335" s="4"/>
      <c r="N335" s="4"/>
      <c r="O335" s="4"/>
      <c r="P335" s="4"/>
      <c r="Q335" s="4"/>
      <c r="R335" s="4"/>
      <c r="S335" s="4"/>
      <c r="T335" s="4"/>
      <c r="U335" s="4"/>
      <c r="V335" s="4"/>
      <c r="W335" s="4"/>
      <c r="X335" s="4"/>
      <c r="Y335" s="4"/>
      <c r="Z335" s="4"/>
    </row>
    <row r="336" ht="18.75" customHeight="1">
      <c r="A336" s="64" t="s">
        <v>310</v>
      </c>
      <c r="B336" s="51" t="str">
        <f>'2.Páginas de la muestra'!C8</f>
        <v>Sinpromi</v>
      </c>
      <c r="C336" s="52" t="s">
        <v>54</v>
      </c>
      <c r="E336" s="4" t="s">
        <v>313</v>
      </c>
      <c r="K336" s="4"/>
      <c r="L336" s="4"/>
      <c r="M336" s="4"/>
      <c r="N336" s="4"/>
      <c r="O336" s="4"/>
      <c r="P336" s="4"/>
      <c r="Q336" s="4"/>
      <c r="R336" s="4"/>
      <c r="S336" s="4"/>
      <c r="T336" s="4"/>
      <c r="U336" s="4"/>
      <c r="V336" s="4"/>
      <c r="W336" s="4"/>
      <c r="X336" s="4"/>
      <c r="Y336" s="4"/>
      <c r="Z336" s="4"/>
    </row>
    <row r="337" ht="18.0" customHeight="1">
      <c r="A337" s="65"/>
      <c r="B337" s="51" t="str">
        <f>'2.Páginas de la muestra'!C9</f>
        <v>Once</v>
      </c>
      <c r="C337" s="52" t="s">
        <v>54</v>
      </c>
      <c r="E337" s="4" t="s">
        <v>316</v>
      </c>
      <c r="K337" s="4"/>
      <c r="L337" s="4"/>
      <c r="M337" s="4"/>
      <c r="N337" s="4"/>
      <c r="O337" s="4"/>
      <c r="P337" s="4"/>
      <c r="Q337" s="4"/>
      <c r="R337" s="4"/>
      <c r="S337" s="4"/>
      <c r="T337" s="4"/>
      <c r="U337" s="4"/>
      <c r="V337" s="4"/>
      <c r="W337" s="4"/>
      <c r="X337" s="4"/>
      <c r="Y337" s="4"/>
      <c r="Z337" s="4"/>
    </row>
    <row r="338" ht="18.0" customHeight="1">
      <c r="A338" s="65"/>
      <c r="B338" s="51" t="str">
        <f>'2.Páginas de la muestra'!C10</f>
        <v>ESIT ULL</v>
      </c>
      <c r="C338" s="52" t="s">
        <v>54</v>
      </c>
      <c r="K338" s="4"/>
      <c r="L338" s="4"/>
      <c r="M338" s="4"/>
      <c r="N338" s="4"/>
      <c r="O338" s="4"/>
      <c r="P338" s="4"/>
      <c r="Q338" s="4"/>
      <c r="R338" s="4"/>
      <c r="S338" s="4"/>
      <c r="T338" s="4"/>
      <c r="U338" s="4"/>
      <c r="V338" s="4"/>
      <c r="W338" s="4"/>
      <c r="X338" s="4"/>
      <c r="Y338" s="4"/>
      <c r="Z338" s="4"/>
    </row>
    <row r="339" ht="18.0" customHeight="1">
      <c r="A339" s="65"/>
      <c r="B339" s="51" t="str">
        <f>'2.Páginas de la muestra'!C11</f>
        <v>Alias4</v>
      </c>
      <c r="C339" s="6"/>
      <c r="K339" s="4"/>
      <c r="L339" s="4"/>
      <c r="M339" s="4"/>
      <c r="N339" s="4"/>
      <c r="O339" s="4"/>
      <c r="P339" s="4"/>
      <c r="Q339" s="4"/>
      <c r="R339" s="4"/>
      <c r="S339" s="4"/>
      <c r="T339" s="4"/>
      <c r="U339" s="4"/>
      <c r="V339" s="4"/>
      <c r="W339" s="4"/>
      <c r="X339" s="4"/>
      <c r="Y339" s="4"/>
      <c r="Z339" s="4"/>
    </row>
    <row r="340" ht="18.0" customHeight="1">
      <c r="A340" s="65"/>
      <c r="B340" s="51" t="str">
        <f>'2.Páginas de la muestra'!C12</f>
        <v>Alias5</v>
      </c>
      <c r="C340" s="6"/>
      <c r="K340" s="4"/>
      <c r="L340" s="4"/>
      <c r="M340" s="4"/>
      <c r="N340" s="4"/>
      <c r="O340" s="4"/>
      <c r="P340" s="4"/>
      <c r="Q340" s="4"/>
      <c r="R340" s="4"/>
      <c r="S340" s="4"/>
      <c r="T340" s="4"/>
      <c r="U340" s="4"/>
      <c r="V340" s="4"/>
      <c r="W340" s="4"/>
      <c r="X340" s="4"/>
      <c r="Y340" s="4"/>
      <c r="Z340" s="4"/>
    </row>
    <row r="341" ht="18.0" customHeight="1">
      <c r="A341" s="65"/>
      <c r="B341" s="51" t="str">
        <f>'2.Páginas de la muestra'!C13</f>
        <v>Alias6</v>
      </c>
      <c r="C341" s="6"/>
      <c r="K341" s="4"/>
      <c r="L341" s="4"/>
      <c r="M341" s="4"/>
      <c r="N341" s="4"/>
      <c r="O341" s="4"/>
      <c r="P341" s="4"/>
      <c r="Q341" s="4"/>
      <c r="R341" s="4"/>
      <c r="S341" s="4"/>
      <c r="T341" s="4"/>
      <c r="U341" s="4"/>
      <c r="V341" s="4"/>
      <c r="W341" s="4"/>
      <c r="X341" s="4"/>
      <c r="Y341" s="4"/>
      <c r="Z341" s="4"/>
    </row>
    <row r="342" ht="18.0" customHeight="1">
      <c r="A342" s="65"/>
      <c r="B342" s="51" t="str">
        <f>'2.Páginas de la muestra'!C14</f>
        <v>Alias7</v>
      </c>
      <c r="C342" s="6"/>
      <c r="K342" s="4"/>
      <c r="L342" s="4"/>
      <c r="M342" s="4"/>
      <c r="N342" s="4"/>
      <c r="O342" s="4"/>
      <c r="P342" s="4"/>
      <c r="Q342" s="4"/>
      <c r="R342" s="4"/>
      <c r="S342" s="4"/>
      <c r="T342" s="4"/>
      <c r="U342" s="4"/>
      <c r="V342" s="4"/>
      <c r="W342" s="4"/>
      <c r="X342" s="4"/>
      <c r="Y342" s="4"/>
      <c r="Z342" s="4"/>
    </row>
    <row r="343" ht="18.0" customHeight="1">
      <c r="A343" s="65"/>
      <c r="B343" s="51" t="str">
        <f>'2.Páginas de la muestra'!C15</f>
        <v>Alias8</v>
      </c>
      <c r="C343" s="6"/>
      <c r="K343" s="4"/>
      <c r="L343" s="4"/>
      <c r="M343" s="4"/>
      <c r="N343" s="4"/>
      <c r="O343" s="4"/>
      <c r="P343" s="4"/>
      <c r="Q343" s="4"/>
      <c r="R343" s="4"/>
      <c r="S343" s="4"/>
      <c r="T343" s="4"/>
      <c r="U343" s="4"/>
      <c r="V343" s="4"/>
      <c r="W343" s="4"/>
      <c r="X343" s="4"/>
      <c r="Y343" s="4"/>
      <c r="Z343" s="4"/>
    </row>
    <row r="344" ht="18.0" customHeight="1">
      <c r="A344" s="65"/>
      <c r="B344" s="51" t="str">
        <f>'2.Páginas de la muestra'!C16</f>
        <v>Alias9</v>
      </c>
      <c r="C344" s="6"/>
      <c r="K344" s="4"/>
      <c r="L344" s="4"/>
      <c r="M344" s="4"/>
      <c r="N344" s="4"/>
      <c r="O344" s="4"/>
      <c r="P344" s="4"/>
      <c r="Q344" s="4"/>
      <c r="R344" s="4"/>
      <c r="S344" s="4"/>
      <c r="T344" s="4"/>
      <c r="U344" s="4"/>
      <c r="V344" s="4"/>
      <c r="W344" s="4"/>
      <c r="X344" s="4"/>
      <c r="Y344" s="4"/>
      <c r="Z344" s="4"/>
    </row>
    <row r="345" ht="18.0" customHeight="1">
      <c r="A345" s="65"/>
      <c r="B345" s="51" t="str">
        <f>'2.Páginas de la muestra'!C17</f>
        <v>Alias10</v>
      </c>
      <c r="C345" s="6"/>
      <c r="K345" s="4"/>
      <c r="L345" s="4"/>
      <c r="M345" s="4"/>
      <c r="N345" s="4"/>
      <c r="O345" s="4"/>
      <c r="P345" s="4"/>
      <c r="Q345" s="4"/>
      <c r="R345" s="4"/>
      <c r="S345" s="4"/>
      <c r="T345" s="4"/>
      <c r="U345" s="4"/>
      <c r="V345" s="4"/>
      <c r="W345" s="4"/>
      <c r="X345" s="4"/>
      <c r="Y345" s="4"/>
      <c r="Z345" s="4"/>
    </row>
    <row r="346" ht="18.0" customHeight="1">
      <c r="A346" s="65"/>
      <c r="B346" s="51" t="str">
        <f>'2.Páginas de la muestra'!C18</f>
        <v>Alias11</v>
      </c>
      <c r="C346" s="6"/>
      <c r="K346" s="4"/>
      <c r="L346" s="4"/>
      <c r="M346" s="4"/>
      <c r="N346" s="4"/>
      <c r="O346" s="4"/>
      <c r="P346" s="4"/>
      <c r="Q346" s="4"/>
      <c r="R346" s="4"/>
      <c r="S346" s="4"/>
      <c r="T346" s="4"/>
      <c r="U346" s="4"/>
      <c r="V346" s="4"/>
      <c r="W346" s="4"/>
      <c r="X346" s="4"/>
      <c r="Y346" s="4"/>
      <c r="Z346" s="4"/>
    </row>
    <row r="347" ht="18.0" customHeight="1">
      <c r="A347" s="65"/>
      <c r="B347" s="51" t="str">
        <f>'2.Páginas de la muestra'!C19</f>
        <v>Alias12</v>
      </c>
      <c r="C347" s="6"/>
      <c r="K347" s="4"/>
      <c r="L347" s="4"/>
      <c r="M347" s="4"/>
      <c r="N347" s="4"/>
      <c r="O347" s="4"/>
      <c r="P347" s="4"/>
      <c r="Q347" s="4"/>
      <c r="R347" s="4"/>
      <c r="S347" s="4"/>
      <c r="T347" s="4"/>
      <c r="U347" s="4"/>
      <c r="V347" s="4"/>
      <c r="W347" s="4"/>
      <c r="X347" s="4"/>
      <c r="Y347" s="4"/>
      <c r="Z347" s="4"/>
    </row>
    <row r="348" ht="18.0" customHeight="1">
      <c r="A348" s="65"/>
      <c r="B348" s="51" t="str">
        <f>'2.Páginas de la muestra'!C20</f>
        <v>Alias13</v>
      </c>
      <c r="C348" s="6"/>
      <c r="K348" s="4"/>
      <c r="L348" s="4"/>
      <c r="M348" s="4"/>
      <c r="N348" s="4"/>
      <c r="O348" s="4"/>
      <c r="P348" s="4"/>
      <c r="Q348" s="4"/>
      <c r="R348" s="4"/>
      <c r="S348" s="4"/>
      <c r="T348" s="4"/>
      <c r="U348" s="4"/>
      <c r="V348" s="4"/>
      <c r="W348" s="4"/>
      <c r="X348" s="4"/>
      <c r="Y348" s="4"/>
      <c r="Z348" s="4"/>
    </row>
    <row r="349" ht="18.0" customHeight="1">
      <c r="A349" s="65"/>
      <c r="B349" s="51" t="str">
        <f>'2.Páginas de la muestra'!C21</f>
        <v>Alias14</v>
      </c>
      <c r="C349" s="6"/>
      <c r="K349" s="4"/>
      <c r="L349" s="4"/>
      <c r="M349" s="4"/>
      <c r="N349" s="4"/>
      <c r="O349" s="4"/>
      <c r="P349" s="4"/>
      <c r="Q349" s="4"/>
      <c r="R349" s="4"/>
      <c r="S349" s="4"/>
      <c r="T349" s="4"/>
      <c r="U349" s="4"/>
      <c r="V349" s="4"/>
      <c r="W349" s="4"/>
      <c r="X349" s="4"/>
      <c r="Y349" s="4"/>
      <c r="Z349" s="4"/>
    </row>
    <row r="350" ht="18.0" customHeight="1">
      <c r="A350" s="67"/>
      <c r="B350" s="51" t="str">
        <f>'2.Páginas de la muestra'!C22</f>
        <v>Alias15</v>
      </c>
      <c r="C350" s="6"/>
      <c r="K350" s="4"/>
      <c r="L350" s="4"/>
      <c r="M350" s="4"/>
      <c r="N350" s="4"/>
      <c r="O350" s="4"/>
      <c r="P350" s="4"/>
      <c r="Q350" s="4"/>
      <c r="R350" s="4"/>
      <c r="S350" s="4"/>
      <c r="T350" s="4"/>
      <c r="U350" s="4"/>
      <c r="V350" s="4"/>
      <c r="W350" s="4"/>
      <c r="X350" s="4"/>
      <c r="Y350" s="4"/>
      <c r="Z350" s="4"/>
    </row>
    <row r="351" ht="18.0" customHeight="1">
      <c r="A351" s="68"/>
      <c r="B351" s="69"/>
      <c r="C351" s="56" t="s">
        <v>74</v>
      </c>
      <c r="D351" s="56" t="str">
        <f>IF(C354&gt;0,Hoja4!A6,IF(C355='2.Páginas de la muestra'!B5,Hoja4!A7,IF(SUM(C353:C355)=0,"",Hoja4!A5)))</f>
        <v>Sí</v>
      </c>
      <c r="K351" s="4"/>
      <c r="L351" s="4"/>
      <c r="M351" s="4"/>
      <c r="N351" s="4"/>
      <c r="O351" s="4"/>
      <c r="P351" s="4"/>
      <c r="Q351" s="4"/>
      <c r="R351" s="4"/>
      <c r="S351" s="4"/>
      <c r="T351" s="4"/>
      <c r="U351" s="4"/>
      <c r="V351" s="4"/>
      <c r="W351" s="4"/>
      <c r="X351" s="4"/>
      <c r="Y351" s="4"/>
      <c r="Z351" s="4"/>
    </row>
    <row r="352" ht="18.0" customHeight="1">
      <c r="A352" s="68"/>
      <c r="B352" s="69"/>
      <c r="K352" s="4"/>
      <c r="L352" s="4"/>
      <c r="M352" s="4"/>
      <c r="N352" s="4"/>
      <c r="O352" s="4"/>
      <c r="P352" s="4"/>
      <c r="Q352" s="4"/>
      <c r="R352" s="4"/>
      <c r="S352" s="4"/>
      <c r="T352" s="4"/>
      <c r="U352" s="4"/>
      <c r="V352" s="4"/>
      <c r="W352" s="4"/>
      <c r="X352" s="4"/>
      <c r="Y352" s="4"/>
      <c r="Z352" s="4"/>
    </row>
    <row r="353" ht="18.0" customHeight="1">
      <c r="A353" s="95" t="s">
        <v>326</v>
      </c>
      <c r="B353" s="58" t="s">
        <v>93</v>
      </c>
      <c r="C353" s="70">
        <f>COUNTIF(C336:C350,Hoja4!A5)</f>
        <v>3</v>
      </c>
      <c r="K353" s="4"/>
      <c r="L353" s="4"/>
      <c r="M353" s="4"/>
      <c r="N353" s="4"/>
      <c r="O353" s="4"/>
      <c r="P353" s="4"/>
      <c r="Q353" s="4"/>
      <c r="R353" s="4"/>
      <c r="S353" s="4"/>
      <c r="T353" s="4"/>
      <c r="U353" s="4"/>
      <c r="V353" s="4"/>
      <c r="W353" s="4"/>
      <c r="X353" s="4"/>
      <c r="Y353" s="4"/>
      <c r="Z353" s="4"/>
    </row>
    <row r="354" ht="18.0" customHeight="1">
      <c r="A354" s="68"/>
      <c r="B354" s="58" t="s">
        <v>94</v>
      </c>
      <c r="C354" s="70">
        <f>COUNTIF(C336:C350,Hoja4!A6)</f>
        <v>0</v>
      </c>
      <c r="K354" s="4"/>
      <c r="L354" s="4"/>
      <c r="M354" s="4"/>
      <c r="N354" s="4"/>
      <c r="O354" s="4"/>
      <c r="P354" s="4"/>
      <c r="Q354" s="4"/>
      <c r="R354" s="4"/>
      <c r="S354" s="4"/>
      <c r="T354" s="4"/>
      <c r="U354" s="4"/>
      <c r="V354" s="4"/>
      <c r="W354" s="4"/>
      <c r="X354" s="4"/>
      <c r="Y354" s="4"/>
      <c r="Z354" s="4"/>
    </row>
    <row r="355" ht="18.0" customHeight="1">
      <c r="A355" s="68"/>
      <c r="B355" s="58" t="s">
        <v>95</v>
      </c>
      <c r="C355" s="70">
        <f>COUNTIF(C336:C350,Hoja4!A7)</f>
        <v>0</v>
      </c>
      <c r="K355" s="4"/>
      <c r="L355" s="4"/>
      <c r="M355" s="4"/>
      <c r="N355" s="4"/>
      <c r="O355" s="4"/>
      <c r="P355" s="4"/>
      <c r="Q355" s="4"/>
      <c r="R355" s="4"/>
      <c r="S355" s="4"/>
      <c r="T355" s="4"/>
      <c r="U355" s="4"/>
      <c r="V355" s="4"/>
      <c r="W355" s="4"/>
      <c r="X355" s="4"/>
      <c r="Y355" s="4"/>
      <c r="Z355" s="4"/>
    </row>
    <row r="356" ht="18.0" customHeight="1">
      <c r="A356" s="68"/>
      <c r="B356" s="69"/>
      <c r="K356" s="4"/>
      <c r="L356" s="4"/>
      <c r="M356" s="4"/>
      <c r="N356" s="4"/>
      <c r="O356" s="4"/>
      <c r="P356" s="4"/>
      <c r="Q356" s="4"/>
      <c r="R356" s="4"/>
      <c r="S356" s="4"/>
      <c r="T356" s="4"/>
      <c r="U356" s="4"/>
      <c r="V356" s="4"/>
      <c r="W356" s="4"/>
      <c r="X356" s="4"/>
      <c r="Y356" s="4"/>
      <c r="Z356" s="4"/>
    </row>
    <row r="357" ht="18.0" customHeight="1">
      <c r="A357" s="60" t="s">
        <v>327</v>
      </c>
      <c r="B357" s="62"/>
      <c r="C357" s="18" t="s">
        <v>61</v>
      </c>
      <c r="E357" s="46" t="s">
        <v>328</v>
      </c>
      <c r="K357" s="4"/>
      <c r="L357" s="4"/>
      <c r="M357" s="4"/>
      <c r="N357" s="4"/>
      <c r="O357" s="4"/>
      <c r="P357" s="4"/>
      <c r="Q357" s="4"/>
      <c r="R357" s="4"/>
      <c r="S357" s="4"/>
      <c r="T357" s="4"/>
      <c r="U357" s="4"/>
      <c r="V357" s="4"/>
      <c r="W357" s="4"/>
      <c r="X357" s="4"/>
      <c r="Y357" s="4"/>
      <c r="Z357" s="4"/>
    </row>
    <row r="358" ht="18.75" customHeight="1">
      <c r="A358" s="64" t="s">
        <v>329</v>
      </c>
      <c r="B358" s="51" t="str">
        <f>'2.Páginas de la muestra'!C8</f>
        <v>Sinpromi</v>
      </c>
      <c r="C358" s="52" t="s">
        <v>32</v>
      </c>
      <c r="E358" s="4" t="s">
        <v>331</v>
      </c>
      <c r="K358" s="4"/>
      <c r="L358" s="4"/>
      <c r="M358" s="4"/>
      <c r="N358" s="4"/>
      <c r="O358" s="4"/>
      <c r="P358" s="4"/>
      <c r="Q358" s="4"/>
      <c r="R358" s="4"/>
      <c r="S358" s="4"/>
      <c r="T358" s="4"/>
      <c r="U358" s="4"/>
      <c r="V358" s="4"/>
      <c r="W358" s="4"/>
      <c r="X358" s="4"/>
      <c r="Y358" s="4"/>
      <c r="Z358" s="4"/>
    </row>
    <row r="359" ht="18.0" customHeight="1">
      <c r="A359" s="65"/>
      <c r="B359" s="51" t="str">
        <f>'2.Páginas de la muestra'!C9</f>
        <v>Once</v>
      </c>
      <c r="C359" s="52" t="s">
        <v>54</v>
      </c>
      <c r="K359" s="4"/>
      <c r="L359" s="4"/>
      <c r="M359" s="4"/>
      <c r="N359" s="4"/>
      <c r="O359" s="4"/>
      <c r="P359" s="4"/>
      <c r="Q359" s="4"/>
      <c r="R359" s="4"/>
      <c r="S359" s="4"/>
      <c r="T359" s="4"/>
      <c r="U359" s="4"/>
      <c r="V359" s="4"/>
      <c r="W359" s="4"/>
      <c r="X359" s="4"/>
      <c r="Y359" s="4"/>
      <c r="Z359" s="4"/>
    </row>
    <row r="360" ht="18.0" customHeight="1">
      <c r="A360" s="65"/>
      <c r="B360" s="51" t="str">
        <f>'2.Páginas de la muestra'!C10</f>
        <v>ESIT ULL</v>
      </c>
      <c r="C360" s="52" t="s">
        <v>54</v>
      </c>
      <c r="K360" s="4"/>
      <c r="L360" s="4"/>
      <c r="M360" s="4"/>
      <c r="N360" s="4"/>
      <c r="O360" s="4"/>
      <c r="P360" s="4"/>
      <c r="Q360" s="4"/>
      <c r="R360" s="4"/>
      <c r="S360" s="4"/>
      <c r="T360" s="4"/>
      <c r="U360" s="4"/>
      <c r="V360" s="4"/>
      <c r="W360" s="4"/>
      <c r="X360" s="4"/>
      <c r="Y360" s="4"/>
      <c r="Z360" s="4"/>
    </row>
    <row r="361" ht="18.0" customHeight="1">
      <c r="A361" s="65"/>
      <c r="B361" s="51" t="str">
        <f>'2.Páginas de la muestra'!C11</f>
        <v>Alias4</v>
      </c>
      <c r="C361" s="6"/>
      <c r="K361" s="4"/>
      <c r="L361" s="4"/>
      <c r="M361" s="4"/>
      <c r="N361" s="4"/>
      <c r="O361" s="4"/>
      <c r="P361" s="4"/>
      <c r="Q361" s="4"/>
      <c r="R361" s="4"/>
      <c r="S361" s="4"/>
      <c r="T361" s="4"/>
      <c r="U361" s="4"/>
      <c r="V361" s="4"/>
      <c r="W361" s="4"/>
      <c r="X361" s="4"/>
      <c r="Y361" s="4"/>
      <c r="Z361" s="4"/>
    </row>
    <row r="362" ht="18.0" customHeight="1">
      <c r="A362" s="65"/>
      <c r="B362" s="51" t="str">
        <f>'2.Páginas de la muestra'!C12</f>
        <v>Alias5</v>
      </c>
      <c r="C362" s="6"/>
      <c r="K362" s="4"/>
      <c r="L362" s="4"/>
      <c r="M362" s="4"/>
      <c r="N362" s="4"/>
      <c r="O362" s="4"/>
      <c r="P362" s="4"/>
      <c r="Q362" s="4"/>
      <c r="R362" s="4"/>
      <c r="S362" s="4"/>
      <c r="T362" s="4"/>
      <c r="U362" s="4"/>
      <c r="V362" s="4"/>
      <c r="W362" s="4"/>
      <c r="X362" s="4"/>
      <c r="Y362" s="4"/>
      <c r="Z362" s="4"/>
    </row>
    <row r="363" ht="18.0" customHeight="1">
      <c r="A363" s="65"/>
      <c r="B363" s="51" t="str">
        <f>'2.Páginas de la muestra'!C13</f>
        <v>Alias6</v>
      </c>
      <c r="C363" s="6"/>
      <c r="K363" s="4"/>
      <c r="L363" s="4"/>
      <c r="M363" s="4"/>
      <c r="N363" s="4"/>
      <c r="O363" s="4"/>
      <c r="P363" s="4"/>
      <c r="Q363" s="4"/>
      <c r="R363" s="4"/>
      <c r="S363" s="4"/>
      <c r="T363" s="4"/>
      <c r="U363" s="4"/>
      <c r="V363" s="4"/>
      <c r="W363" s="4"/>
      <c r="X363" s="4"/>
      <c r="Y363" s="4"/>
      <c r="Z363" s="4"/>
    </row>
    <row r="364" ht="18.0" customHeight="1">
      <c r="A364" s="65"/>
      <c r="B364" s="51" t="str">
        <f>'2.Páginas de la muestra'!C14</f>
        <v>Alias7</v>
      </c>
      <c r="C364" s="6"/>
      <c r="K364" s="4"/>
      <c r="L364" s="4"/>
      <c r="M364" s="4"/>
      <c r="N364" s="4"/>
      <c r="O364" s="4"/>
      <c r="P364" s="4"/>
      <c r="Q364" s="4"/>
      <c r="R364" s="4"/>
      <c r="S364" s="4"/>
      <c r="T364" s="4"/>
      <c r="U364" s="4"/>
      <c r="V364" s="4"/>
      <c r="W364" s="4"/>
      <c r="X364" s="4"/>
      <c r="Y364" s="4"/>
      <c r="Z364" s="4"/>
    </row>
    <row r="365" ht="18.0" customHeight="1">
      <c r="A365" s="65"/>
      <c r="B365" s="51" t="str">
        <f>'2.Páginas de la muestra'!C15</f>
        <v>Alias8</v>
      </c>
      <c r="C365" s="6"/>
      <c r="K365" s="4"/>
      <c r="L365" s="4"/>
      <c r="M365" s="4"/>
      <c r="N365" s="4"/>
      <c r="O365" s="4"/>
      <c r="P365" s="4"/>
      <c r="Q365" s="4"/>
      <c r="R365" s="4"/>
      <c r="S365" s="4"/>
      <c r="T365" s="4"/>
      <c r="U365" s="4"/>
      <c r="V365" s="4"/>
      <c r="W365" s="4"/>
      <c r="X365" s="4"/>
      <c r="Y365" s="4"/>
      <c r="Z365" s="4"/>
    </row>
    <row r="366" ht="18.0" customHeight="1">
      <c r="A366" s="65"/>
      <c r="B366" s="51" t="str">
        <f>'2.Páginas de la muestra'!C16</f>
        <v>Alias9</v>
      </c>
      <c r="C366" s="6"/>
      <c r="K366" s="4"/>
      <c r="L366" s="4"/>
      <c r="M366" s="4"/>
      <c r="N366" s="4"/>
      <c r="O366" s="4"/>
      <c r="P366" s="4"/>
      <c r="Q366" s="4"/>
      <c r="R366" s="4"/>
      <c r="S366" s="4"/>
      <c r="T366" s="4"/>
      <c r="U366" s="4"/>
      <c r="V366" s="4"/>
      <c r="W366" s="4"/>
      <c r="X366" s="4"/>
      <c r="Y366" s="4"/>
      <c r="Z366" s="4"/>
    </row>
    <row r="367" ht="18.0" customHeight="1">
      <c r="A367" s="65"/>
      <c r="B367" s="51" t="str">
        <f>'2.Páginas de la muestra'!C17</f>
        <v>Alias10</v>
      </c>
      <c r="C367" s="6"/>
      <c r="K367" s="4"/>
      <c r="L367" s="4"/>
      <c r="M367" s="4"/>
      <c r="N367" s="4"/>
      <c r="O367" s="4"/>
      <c r="P367" s="4"/>
      <c r="Q367" s="4"/>
      <c r="R367" s="4"/>
      <c r="S367" s="4"/>
      <c r="T367" s="4"/>
      <c r="U367" s="4"/>
      <c r="V367" s="4"/>
      <c r="W367" s="4"/>
      <c r="X367" s="4"/>
      <c r="Y367" s="4"/>
      <c r="Z367" s="4"/>
    </row>
    <row r="368" ht="18.0" customHeight="1">
      <c r="A368" s="65"/>
      <c r="B368" s="51" t="str">
        <f>'2.Páginas de la muestra'!C18</f>
        <v>Alias11</v>
      </c>
      <c r="C368" s="6"/>
      <c r="K368" s="4"/>
      <c r="L368" s="4"/>
      <c r="M368" s="4"/>
      <c r="N368" s="4"/>
      <c r="O368" s="4"/>
      <c r="P368" s="4"/>
      <c r="Q368" s="4"/>
      <c r="R368" s="4"/>
      <c r="S368" s="4"/>
      <c r="T368" s="4"/>
      <c r="U368" s="4"/>
      <c r="V368" s="4"/>
      <c r="W368" s="4"/>
      <c r="X368" s="4"/>
      <c r="Y368" s="4"/>
      <c r="Z368" s="4"/>
    </row>
    <row r="369" ht="18.0" customHeight="1">
      <c r="A369" s="65"/>
      <c r="B369" s="51" t="str">
        <f>'2.Páginas de la muestra'!C19</f>
        <v>Alias12</v>
      </c>
      <c r="C369" s="6"/>
      <c r="K369" s="4"/>
      <c r="L369" s="4"/>
      <c r="M369" s="4"/>
      <c r="N369" s="4"/>
      <c r="O369" s="4"/>
      <c r="P369" s="4"/>
      <c r="Q369" s="4"/>
      <c r="R369" s="4"/>
      <c r="S369" s="4"/>
      <c r="T369" s="4"/>
      <c r="U369" s="4"/>
      <c r="V369" s="4"/>
      <c r="W369" s="4"/>
      <c r="X369" s="4"/>
      <c r="Y369" s="4"/>
      <c r="Z369" s="4"/>
    </row>
    <row r="370" ht="18.0" customHeight="1">
      <c r="A370" s="65"/>
      <c r="B370" s="51" t="str">
        <f>'2.Páginas de la muestra'!C20</f>
        <v>Alias13</v>
      </c>
      <c r="C370" s="6"/>
      <c r="K370" s="4"/>
      <c r="L370" s="4"/>
      <c r="M370" s="4"/>
      <c r="N370" s="4"/>
      <c r="O370" s="4"/>
      <c r="P370" s="4"/>
      <c r="Q370" s="4"/>
      <c r="R370" s="4"/>
      <c r="S370" s="4"/>
      <c r="T370" s="4"/>
      <c r="U370" s="4"/>
      <c r="V370" s="4"/>
      <c r="W370" s="4"/>
      <c r="X370" s="4"/>
      <c r="Y370" s="4"/>
      <c r="Z370" s="4"/>
    </row>
    <row r="371" ht="18.0" customHeight="1">
      <c r="A371" s="65"/>
      <c r="B371" s="51" t="str">
        <f>'2.Páginas de la muestra'!C21</f>
        <v>Alias14</v>
      </c>
      <c r="C371" s="6"/>
      <c r="K371" s="4"/>
      <c r="L371" s="4"/>
      <c r="M371" s="4"/>
      <c r="N371" s="4"/>
      <c r="O371" s="4"/>
      <c r="P371" s="4"/>
      <c r="Q371" s="4"/>
      <c r="R371" s="4"/>
      <c r="S371" s="4"/>
      <c r="T371" s="4"/>
      <c r="U371" s="4"/>
      <c r="V371" s="4"/>
      <c r="W371" s="4"/>
      <c r="X371" s="4"/>
      <c r="Y371" s="4"/>
      <c r="Z371" s="4"/>
    </row>
    <row r="372" ht="18.0" customHeight="1">
      <c r="A372" s="67"/>
      <c r="B372" s="51" t="str">
        <f>'2.Páginas de la muestra'!C22</f>
        <v>Alias15</v>
      </c>
      <c r="C372" s="6"/>
      <c r="K372" s="4"/>
      <c r="L372" s="4"/>
      <c r="M372" s="4"/>
      <c r="N372" s="4"/>
      <c r="O372" s="4"/>
      <c r="P372" s="4"/>
      <c r="Q372" s="4"/>
      <c r="R372" s="4"/>
      <c r="S372" s="4"/>
      <c r="T372" s="4"/>
      <c r="U372" s="4"/>
      <c r="V372" s="4"/>
      <c r="W372" s="4"/>
      <c r="X372" s="4"/>
      <c r="Y372" s="4"/>
      <c r="Z372" s="4"/>
    </row>
    <row r="373" ht="18.0" customHeight="1">
      <c r="A373" s="68"/>
      <c r="B373" s="69"/>
      <c r="C373" s="56" t="s">
        <v>74</v>
      </c>
      <c r="D373" s="56" t="str">
        <f>IF(C376&gt;0,Hoja4!A6,IF(C377='2.Páginas de la muestra'!B5,Hoja4!A7,IF(SUM(C375:C377)=0,"",Hoja4!A5)))</f>
        <v>No</v>
      </c>
      <c r="K373" s="4"/>
      <c r="L373" s="4"/>
      <c r="M373" s="4"/>
      <c r="N373" s="4"/>
      <c r="O373" s="4"/>
      <c r="P373" s="4"/>
      <c r="Q373" s="4"/>
      <c r="R373" s="4"/>
      <c r="S373" s="4"/>
      <c r="T373" s="4"/>
      <c r="U373" s="4"/>
      <c r="V373" s="4"/>
      <c r="W373" s="4"/>
      <c r="X373" s="4"/>
      <c r="Y373" s="4"/>
      <c r="Z373" s="4"/>
    </row>
    <row r="374" ht="18.0" customHeight="1">
      <c r="A374" s="68"/>
      <c r="B374" s="69"/>
      <c r="K374" s="4"/>
      <c r="L374" s="4"/>
      <c r="M374" s="4"/>
      <c r="N374" s="4"/>
      <c r="O374" s="4"/>
      <c r="P374" s="4"/>
      <c r="Q374" s="4"/>
      <c r="R374" s="4"/>
      <c r="S374" s="4"/>
      <c r="T374" s="4"/>
      <c r="U374" s="4"/>
      <c r="V374" s="4"/>
      <c r="W374" s="4"/>
      <c r="X374" s="4"/>
      <c r="Y374" s="4"/>
      <c r="Z374" s="4"/>
    </row>
    <row r="375" ht="18.0" customHeight="1">
      <c r="A375" s="95" t="s">
        <v>338</v>
      </c>
      <c r="B375" s="58" t="s">
        <v>93</v>
      </c>
      <c r="C375" s="70">
        <f>COUNTIF(C358:C372,Hoja4!A5)</f>
        <v>2</v>
      </c>
      <c r="K375" s="4"/>
      <c r="L375" s="4"/>
      <c r="M375" s="4"/>
      <c r="N375" s="4"/>
      <c r="O375" s="4"/>
      <c r="P375" s="4"/>
      <c r="Q375" s="4"/>
      <c r="R375" s="4"/>
      <c r="S375" s="4"/>
      <c r="T375" s="4"/>
      <c r="U375" s="4"/>
      <c r="V375" s="4"/>
      <c r="W375" s="4"/>
      <c r="X375" s="4"/>
      <c r="Y375" s="4"/>
      <c r="Z375" s="4"/>
    </row>
    <row r="376" ht="18.0" customHeight="1">
      <c r="A376" s="68"/>
      <c r="B376" s="58" t="s">
        <v>94</v>
      </c>
      <c r="C376" s="70">
        <f>COUNTIF(C358:C372,Hoja4!A6)</f>
        <v>1</v>
      </c>
      <c r="K376" s="4"/>
      <c r="L376" s="4"/>
      <c r="M376" s="4"/>
      <c r="N376" s="4"/>
      <c r="O376" s="4"/>
      <c r="P376" s="4"/>
      <c r="Q376" s="4"/>
      <c r="R376" s="4"/>
      <c r="S376" s="4"/>
      <c r="T376" s="4"/>
      <c r="U376" s="4"/>
      <c r="V376" s="4"/>
      <c r="W376" s="4"/>
      <c r="X376" s="4"/>
      <c r="Y376" s="4"/>
      <c r="Z376" s="4"/>
    </row>
    <row r="377" ht="18.0" customHeight="1">
      <c r="A377" s="68"/>
      <c r="B377" s="58" t="s">
        <v>95</v>
      </c>
      <c r="C377" s="70">
        <f>COUNTIF(C358:C372,Hoja4!A7)</f>
        <v>0</v>
      </c>
      <c r="K377" s="4"/>
      <c r="L377" s="4"/>
      <c r="M377" s="4"/>
      <c r="N377" s="4"/>
      <c r="O377" s="4"/>
      <c r="P377" s="4"/>
      <c r="Q377" s="4"/>
      <c r="R377" s="4"/>
      <c r="S377" s="4"/>
      <c r="T377" s="4"/>
      <c r="U377" s="4"/>
      <c r="V377" s="4"/>
      <c r="W377" s="4"/>
      <c r="X377" s="4"/>
      <c r="Y377" s="4"/>
      <c r="Z377" s="4"/>
    </row>
    <row r="378" ht="18.0" customHeight="1">
      <c r="A378" s="68"/>
      <c r="B378" s="69"/>
      <c r="K378" s="4"/>
      <c r="L378" s="4"/>
      <c r="M378" s="4"/>
      <c r="N378" s="4"/>
      <c r="O378" s="4"/>
      <c r="P378" s="4"/>
      <c r="Q378" s="4"/>
      <c r="R378" s="4"/>
      <c r="S378" s="4"/>
      <c r="T378" s="4"/>
      <c r="U378" s="4"/>
      <c r="V378" s="4"/>
      <c r="W378" s="4"/>
      <c r="X378" s="4"/>
      <c r="Y378" s="4"/>
      <c r="Z378" s="4"/>
    </row>
    <row r="379" ht="18.0" customHeight="1">
      <c r="A379" s="60" t="s">
        <v>340</v>
      </c>
      <c r="B379" s="62"/>
      <c r="C379" s="18" t="s">
        <v>61</v>
      </c>
      <c r="E379" s="46" t="s">
        <v>342</v>
      </c>
      <c r="K379" s="4"/>
      <c r="L379" s="4"/>
      <c r="M379" s="4"/>
      <c r="N379" s="4"/>
      <c r="O379" s="4"/>
      <c r="P379" s="4"/>
      <c r="Q379" s="4"/>
      <c r="R379" s="4"/>
      <c r="S379" s="4"/>
      <c r="T379" s="4"/>
      <c r="U379" s="4"/>
      <c r="V379" s="4"/>
      <c r="W379" s="4"/>
      <c r="X379" s="4"/>
      <c r="Y379" s="4"/>
      <c r="Z379" s="4"/>
    </row>
    <row r="380" ht="18.75" customHeight="1">
      <c r="A380" s="64" t="s">
        <v>344</v>
      </c>
      <c r="B380" s="51" t="str">
        <f>'2.Páginas de la muestra'!C8</f>
        <v>Sinpromi</v>
      </c>
      <c r="C380" s="52" t="s">
        <v>54</v>
      </c>
      <c r="E380" s="4" t="s">
        <v>345</v>
      </c>
      <c r="K380" s="4"/>
      <c r="L380" s="4"/>
      <c r="M380" s="4"/>
      <c r="N380" s="4"/>
      <c r="O380" s="4"/>
      <c r="P380" s="4"/>
      <c r="Q380" s="4"/>
      <c r="R380" s="4"/>
      <c r="S380" s="4"/>
      <c r="T380" s="4"/>
      <c r="U380" s="4"/>
      <c r="V380" s="4"/>
      <c r="W380" s="4"/>
      <c r="X380" s="4"/>
      <c r="Y380" s="4"/>
      <c r="Z380" s="4"/>
    </row>
    <row r="381" ht="18.0" customHeight="1">
      <c r="A381" s="65"/>
      <c r="B381" s="51" t="str">
        <f>'2.Páginas de la muestra'!C9</f>
        <v>Once</v>
      </c>
      <c r="C381" s="52" t="s">
        <v>87</v>
      </c>
      <c r="E381" s="4" t="s">
        <v>347</v>
      </c>
      <c r="K381" s="4"/>
      <c r="L381" s="4"/>
      <c r="M381" s="4"/>
      <c r="N381" s="4"/>
      <c r="O381" s="4"/>
      <c r="P381" s="4"/>
      <c r="Q381" s="4"/>
      <c r="R381" s="4"/>
      <c r="S381" s="4"/>
      <c r="T381" s="4"/>
      <c r="U381" s="4"/>
      <c r="V381" s="4"/>
      <c r="W381" s="4"/>
      <c r="X381" s="4"/>
      <c r="Y381" s="4"/>
      <c r="Z381" s="4"/>
    </row>
    <row r="382" ht="18.0" customHeight="1">
      <c r="A382" s="65"/>
      <c r="B382" s="51" t="str">
        <f>'2.Páginas de la muestra'!C10</f>
        <v>ESIT ULL</v>
      </c>
      <c r="C382" s="52" t="s">
        <v>87</v>
      </c>
      <c r="E382" s="4" t="s">
        <v>348</v>
      </c>
      <c r="K382" s="4"/>
      <c r="L382" s="4"/>
      <c r="M382" s="4"/>
      <c r="N382" s="4"/>
      <c r="O382" s="4"/>
      <c r="P382" s="4"/>
      <c r="Q382" s="4"/>
      <c r="R382" s="4"/>
      <c r="S382" s="4"/>
      <c r="T382" s="4"/>
      <c r="U382" s="4"/>
      <c r="V382" s="4"/>
      <c r="W382" s="4"/>
      <c r="X382" s="4"/>
      <c r="Y382" s="4"/>
      <c r="Z382" s="4"/>
    </row>
    <row r="383" ht="18.0" customHeight="1">
      <c r="A383" s="65"/>
      <c r="B383" s="51" t="str">
        <f>'2.Páginas de la muestra'!C11</f>
        <v>Alias4</v>
      </c>
      <c r="C383" s="6"/>
      <c r="K383" s="4"/>
      <c r="L383" s="4"/>
      <c r="M383" s="4"/>
      <c r="N383" s="4"/>
      <c r="O383" s="4"/>
      <c r="P383" s="4"/>
      <c r="Q383" s="4"/>
      <c r="R383" s="4"/>
      <c r="S383" s="4"/>
      <c r="T383" s="4"/>
      <c r="U383" s="4"/>
      <c r="V383" s="4"/>
      <c r="W383" s="4"/>
      <c r="X383" s="4"/>
      <c r="Y383" s="4"/>
      <c r="Z383" s="4"/>
    </row>
    <row r="384" ht="18.0" customHeight="1">
      <c r="A384" s="65"/>
      <c r="B384" s="51" t="str">
        <f>'2.Páginas de la muestra'!C12</f>
        <v>Alias5</v>
      </c>
      <c r="C384" s="6"/>
      <c r="K384" s="4"/>
      <c r="L384" s="4"/>
      <c r="M384" s="4"/>
      <c r="N384" s="4"/>
      <c r="O384" s="4"/>
      <c r="P384" s="4"/>
      <c r="Q384" s="4"/>
      <c r="R384" s="4"/>
      <c r="S384" s="4"/>
      <c r="T384" s="4"/>
      <c r="U384" s="4"/>
      <c r="V384" s="4"/>
      <c r="W384" s="4"/>
      <c r="X384" s="4"/>
      <c r="Y384" s="4"/>
      <c r="Z384" s="4"/>
    </row>
    <row r="385" ht="18.0" customHeight="1">
      <c r="A385" s="65"/>
      <c r="B385" s="51" t="str">
        <f>'2.Páginas de la muestra'!C13</f>
        <v>Alias6</v>
      </c>
      <c r="C385" s="6"/>
      <c r="K385" s="4"/>
      <c r="L385" s="4"/>
      <c r="M385" s="4"/>
      <c r="N385" s="4"/>
      <c r="O385" s="4"/>
      <c r="P385" s="4"/>
      <c r="Q385" s="4"/>
      <c r="R385" s="4"/>
      <c r="S385" s="4"/>
      <c r="T385" s="4"/>
      <c r="U385" s="4"/>
      <c r="V385" s="4"/>
      <c r="W385" s="4"/>
      <c r="X385" s="4"/>
      <c r="Y385" s="4"/>
      <c r="Z385" s="4"/>
    </row>
    <row r="386" ht="18.0" customHeight="1">
      <c r="A386" s="65"/>
      <c r="B386" s="51" t="str">
        <f>'2.Páginas de la muestra'!C14</f>
        <v>Alias7</v>
      </c>
      <c r="C386" s="6"/>
      <c r="K386" s="4"/>
      <c r="L386" s="4"/>
      <c r="M386" s="4"/>
      <c r="N386" s="4"/>
      <c r="O386" s="4"/>
      <c r="P386" s="4"/>
      <c r="Q386" s="4"/>
      <c r="R386" s="4"/>
      <c r="S386" s="4"/>
      <c r="T386" s="4"/>
      <c r="U386" s="4"/>
      <c r="V386" s="4"/>
      <c r="W386" s="4"/>
      <c r="X386" s="4"/>
      <c r="Y386" s="4"/>
      <c r="Z386" s="4"/>
    </row>
    <row r="387" ht="18.0" customHeight="1">
      <c r="A387" s="65"/>
      <c r="B387" s="51" t="str">
        <f>'2.Páginas de la muestra'!C15</f>
        <v>Alias8</v>
      </c>
      <c r="C387" s="6"/>
      <c r="K387" s="4"/>
      <c r="L387" s="4"/>
      <c r="M387" s="4"/>
      <c r="N387" s="4"/>
      <c r="O387" s="4"/>
      <c r="P387" s="4"/>
      <c r="Q387" s="4"/>
      <c r="R387" s="4"/>
      <c r="S387" s="4"/>
      <c r="T387" s="4"/>
      <c r="U387" s="4"/>
      <c r="V387" s="4"/>
      <c r="W387" s="4"/>
      <c r="X387" s="4"/>
      <c r="Y387" s="4"/>
      <c r="Z387" s="4"/>
    </row>
    <row r="388" ht="18.0" customHeight="1">
      <c r="A388" s="65"/>
      <c r="B388" s="51" t="str">
        <f>'2.Páginas de la muestra'!C16</f>
        <v>Alias9</v>
      </c>
      <c r="C388" s="6"/>
      <c r="K388" s="4"/>
      <c r="L388" s="4"/>
      <c r="M388" s="4"/>
      <c r="N388" s="4"/>
      <c r="O388" s="4"/>
      <c r="P388" s="4"/>
      <c r="Q388" s="4"/>
      <c r="R388" s="4"/>
      <c r="S388" s="4"/>
      <c r="T388" s="4"/>
      <c r="U388" s="4"/>
      <c r="V388" s="4"/>
      <c r="W388" s="4"/>
      <c r="X388" s="4"/>
      <c r="Y388" s="4"/>
      <c r="Z388" s="4"/>
    </row>
    <row r="389" ht="18.0" customHeight="1">
      <c r="A389" s="65"/>
      <c r="B389" s="51" t="str">
        <f>'2.Páginas de la muestra'!C17</f>
        <v>Alias10</v>
      </c>
      <c r="C389" s="6"/>
      <c r="K389" s="4"/>
      <c r="L389" s="4"/>
      <c r="M389" s="4"/>
      <c r="N389" s="4"/>
      <c r="O389" s="4"/>
      <c r="P389" s="4"/>
      <c r="Q389" s="4"/>
      <c r="R389" s="4"/>
      <c r="S389" s="4"/>
      <c r="T389" s="4"/>
      <c r="U389" s="4"/>
      <c r="V389" s="4"/>
      <c r="W389" s="4"/>
      <c r="X389" s="4"/>
      <c r="Y389" s="4"/>
      <c r="Z389" s="4"/>
    </row>
    <row r="390" ht="18.0" customHeight="1">
      <c r="A390" s="65"/>
      <c r="B390" s="51" t="str">
        <f>'2.Páginas de la muestra'!C18</f>
        <v>Alias11</v>
      </c>
      <c r="C390" s="6"/>
      <c r="K390" s="4"/>
      <c r="L390" s="4"/>
      <c r="M390" s="4"/>
      <c r="N390" s="4"/>
      <c r="O390" s="4"/>
      <c r="P390" s="4"/>
      <c r="Q390" s="4"/>
      <c r="R390" s="4"/>
      <c r="S390" s="4"/>
      <c r="T390" s="4"/>
      <c r="U390" s="4"/>
      <c r="V390" s="4"/>
      <c r="W390" s="4"/>
      <c r="X390" s="4"/>
      <c r="Y390" s="4"/>
      <c r="Z390" s="4"/>
    </row>
    <row r="391" ht="18.0" customHeight="1">
      <c r="A391" s="65"/>
      <c r="B391" s="51" t="str">
        <f>'2.Páginas de la muestra'!C19</f>
        <v>Alias12</v>
      </c>
      <c r="C391" s="6"/>
      <c r="K391" s="4"/>
      <c r="L391" s="4"/>
      <c r="M391" s="4"/>
      <c r="N391" s="4"/>
      <c r="O391" s="4"/>
      <c r="P391" s="4"/>
      <c r="Q391" s="4"/>
      <c r="R391" s="4"/>
      <c r="S391" s="4"/>
      <c r="T391" s="4"/>
      <c r="U391" s="4"/>
      <c r="V391" s="4"/>
      <c r="W391" s="4"/>
      <c r="X391" s="4"/>
      <c r="Y391" s="4"/>
      <c r="Z391" s="4"/>
    </row>
    <row r="392" ht="18.0" customHeight="1">
      <c r="A392" s="65"/>
      <c r="B392" s="51" t="str">
        <f>'2.Páginas de la muestra'!C20</f>
        <v>Alias13</v>
      </c>
      <c r="C392" s="6"/>
      <c r="K392" s="4"/>
      <c r="L392" s="4"/>
      <c r="M392" s="4"/>
      <c r="N392" s="4"/>
      <c r="O392" s="4"/>
      <c r="P392" s="4"/>
      <c r="Q392" s="4"/>
      <c r="R392" s="4"/>
      <c r="S392" s="4"/>
      <c r="T392" s="4"/>
      <c r="U392" s="4"/>
      <c r="V392" s="4"/>
      <c r="W392" s="4"/>
      <c r="X392" s="4"/>
      <c r="Y392" s="4"/>
      <c r="Z392" s="4"/>
    </row>
    <row r="393" ht="18.0" customHeight="1">
      <c r="A393" s="65"/>
      <c r="B393" s="51" t="str">
        <f>'2.Páginas de la muestra'!C21</f>
        <v>Alias14</v>
      </c>
      <c r="C393" s="6"/>
      <c r="K393" s="4"/>
      <c r="L393" s="4"/>
      <c r="M393" s="4"/>
      <c r="N393" s="4"/>
      <c r="O393" s="4"/>
      <c r="P393" s="4"/>
      <c r="Q393" s="4"/>
      <c r="R393" s="4"/>
      <c r="S393" s="4"/>
      <c r="T393" s="4"/>
      <c r="U393" s="4"/>
      <c r="V393" s="4"/>
      <c r="W393" s="4"/>
      <c r="X393" s="4"/>
      <c r="Y393" s="4"/>
      <c r="Z393" s="4"/>
    </row>
    <row r="394" ht="18.0" customHeight="1">
      <c r="A394" s="67"/>
      <c r="B394" s="51" t="str">
        <f>'2.Páginas de la muestra'!C22</f>
        <v>Alias15</v>
      </c>
      <c r="C394" s="6"/>
      <c r="K394" s="4"/>
      <c r="L394" s="4"/>
      <c r="M394" s="4"/>
      <c r="N394" s="4"/>
      <c r="O394" s="4"/>
      <c r="P394" s="4"/>
      <c r="Q394" s="4"/>
      <c r="R394" s="4"/>
      <c r="S394" s="4"/>
      <c r="T394" s="4"/>
      <c r="U394" s="4"/>
      <c r="V394" s="4"/>
      <c r="W394" s="4"/>
      <c r="X394" s="4"/>
      <c r="Y394" s="4"/>
      <c r="Z394" s="4"/>
    </row>
    <row r="395" ht="18.0" customHeight="1">
      <c r="A395" s="68"/>
      <c r="B395" s="69"/>
      <c r="C395" s="56" t="s">
        <v>74</v>
      </c>
      <c r="D395" s="56" t="str">
        <f>IF(C398&gt;0,Hoja4!A6,IF(C399='2.Páginas de la muestra'!B5,Hoja4!A7,IF(SUM(C397:C399)=0,"",Hoja4!A5)))</f>
        <v>Sí</v>
      </c>
      <c r="K395" s="4"/>
      <c r="L395" s="4"/>
      <c r="M395" s="4"/>
      <c r="N395" s="4"/>
      <c r="O395" s="4"/>
      <c r="P395" s="4"/>
      <c r="Q395" s="4"/>
      <c r="R395" s="4"/>
      <c r="S395" s="4"/>
      <c r="T395" s="4"/>
      <c r="U395" s="4"/>
      <c r="V395" s="4"/>
      <c r="W395" s="4"/>
      <c r="X395" s="4"/>
      <c r="Y395" s="4"/>
      <c r="Z395" s="4"/>
    </row>
    <row r="396" ht="18.0" customHeight="1">
      <c r="A396" s="68"/>
      <c r="B396" s="69"/>
      <c r="K396" s="4"/>
      <c r="L396" s="4"/>
      <c r="M396" s="4"/>
      <c r="N396" s="4"/>
      <c r="O396" s="4"/>
      <c r="P396" s="4"/>
      <c r="Q396" s="4"/>
      <c r="R396" s="4"/>
      <c r="S396" s="4"/>
      <c r="T396" s="4"/>
      <c r="U396" s="4"/>
      <c r="V396" s="4"/>
      <c r="W396" s="4"/>
      <c r="X396" s="4"/>
      <c r="Y396" s="4"/>
      <c r="Z396" s="4"/>
    </row>
    <row r="397" ht="18.0" customHeight="1">
      <c r="A397" s="95" t="s">
        <v>350</v>
      </c>
      <c r="B397" s="58" t="s">
        <v>93</v>
      </c>
      <c r="C397" s="70">
        <f>COUNTIF(C380:C394,Hoja4!A5)</f>
        <v>1</v>
      </c>
      <c r="K397" s="4"/>
      <c r="L397" s="4"/>
      <c r="M397" s="4"/>
      <c r="N397" s="4"/>
      <c r="O397" s="4"/>
      <c r="P397" s="4"/>
      <c r="Q397" s="4"/>
      <c r="R397" s="4"/>
      <c r="S397" s="4"/>
      <c r="T397" s="4"/>
      <c r="U397" s="4"/>
      <c r="V397" s="4"/>
      <c r="W397" s="4"/>
      <c r="X397" s="4"/>
      <c r="Y397" s="4"/>
      <c r="Z397" s="4"/>
    </row>
    <row r="398" ht="18.0" customHeight="1">
      <c r="A398" s="68"/>
      <c r="B398" s="58" t="s">
        <v>94</v>
      </c>
      <c r="C398" s="70">
        <f>COUNTIF(C380:C394,Hoja4!A6)</f>
        <v>0</v>
      </c>
      <c r="K398" s="4"/>
      <c r="L398" s="4"/>
      <c r="M398" s="4"/>
      <c r="N398" s="4"/>
      <c r="O398" s="4"/>
      <c r="P398" s="4"/>
      <c r="Q398" s="4"/>
      <c r="R398" s="4"/>
      <c r="S398" s="4"/>
      <c r="T398" s="4"/>
      <c r="U398" s="4"/>
      <c r="V398" s="4"/>
      <c r="W398" s="4"/>
      <c r="X398" s="4"/>
      <c r="Y398" s="4"/>
      <c r="Z398" s="4"/>
    </row>
    <row r="399" ht="18.0" customHeight="1">
      <c r="A399" s="68"/>
      <c r="B399" s="58" t="s">
        <v>95</v>
      </c>
      <c r="C399" s="70">
        <f>COUNTIF(C380:C394,Hoja4!A7)</f>
        <v>2</v>
      </c>
      <c r="K399" s="4"/>
      <c r="L399" s="4"/>
      <c r="M399" s="4"/>
      <c r="N399" s="4"/>
      <c r="O399" s="4"/>
      <c r="P399" s="4"/>
      <c r="Q399" s="4"/>
      <c r="R399" s="4"/>
      <c r="S399" s="4"/>
      <c r="T399" s="4"/>
      <c r="U399" s="4"/>
      <c r="V399" s="4"/>
      <c r="W399" s="4"/>
      <c r="X399" s="4"/>
      <c r="Y399" s="4"/>
      <c r="Z399" s="4"/>
    </row>
    <row r="400" ht="18.0" customHeight="1">
      <c r="A400" s="68"/>
      <c r="B400" s="69"/>
      <c r="K400" s="4"/>
      <c r="L400" s="4"/>
      <c r="M400" s="4"/>
      <c r="N400" s="4"/>
      <c r="O400" s="4"/>
      <c r="P400" s="4"/>
      <c r="Q400" s="4"/>
      <c r="R400" s="4"/>
      <c r="S400" s="4"/>
      <c r="T400" s="4"/>
      <c r="U400" s="4"/>
      <c r="V400" s="4"/>
      <c r="W400" s="4"/>
      <c r="X400" s="4"/>
      <c r="Y400" s="4"/>
      <c r="Z400" s="4"/>
    </row>
    <row r="401" ht="18.0" customHeight="1">
      <c r="A401" s="60" t="s">
        <v>354</v>
      </c>
      <c r="B401" s="62"/>
      <c r="C401" s="18" t="s">
        <v>61</v>
      </c>
      <c r="E401" s="46" t="s">
        <v>355</v>
      </c>
      <c r="K401" s="4"/>
      <c r="L401" s="4"/>
      <c r="M401" s="4"/>
      <c r="N401" s="4"/>
      <c r="O401" s="4"/>
      <c r="P401" s="4"/>
      <c r="Q401" s="4"/>
      <c r="R401" s="4"/>
      <c r="S401" s="4"/>
      <c r="T401" s="4"/>
      <c r="U401" s="4"/>
      <c r="V401" s="4"/>
      <c r="W401" s="4"/>
      <c r="X401" s="4"/>
      <c r="Y401" s="4"/>
      <c r="Z401" s="4"/>
    </row>
    <row r="402" ht="18.75" customHeight="1">
      <c r="A402" s="64" t="s">
        <v>356</v>
      </c>
      <c r="B402" s="51" t="str">
        <f>'2.Páginas de la muestra'!C8</f>
        <v>Sinpromi</v>
      </c>
      <c r="C402" s="52" t="s">
        <v>87</v>
      </c>
      <c r="E402" s="4" t="s">
        <v>359</v>
      </c>
      <c r="K402" s="4"/>
      <c r="L402" s="4"/>
      <c r="M402" s="4"/>
      <c r="N402" s="4"/>
      <c r="O402" s="4"/>
      <c r="P402" s="4"/>
      <c r="Q402" s="4"/>
      <c r="R402" s="4"/>
      <c r="S402" s="4"/>
      <c r="T402" s="4"/>
      <c r="U402" s="4"/>
      <c r="V402" s="4"/>
      <c r="W402" s="4"/>
      <c r="X402" s="4"/>
      <c r="Y402" s="4"/>
      <c r="Z402" s="4"/>
    </row>
    <row r="403" ht="18.0" customHeight="1">
      <c r="A403" s="65"/>
      <c r="B403" s="51" t="str">
        <f>'2.Páginas de la muestra'!C9</f>
        <v>Once</v>
      </c>
      <c r="C403" s="52" t="s">
        <v>87</v>
      </c>
      <c r="E403" s="4" t="s">
        <v>361</v>
      </c>
      <c r="K403" s="4"/>
      <c r="L403" s="4"/>
      <c r="M403" s="4"/>
      <c r="N403" s="4"/>
      <c r="O403" s="4"/>
      <c r="P403" s="4"/>
      <c r="Q403" s="4"/>
      <c r="R403" s="4"/>
      <c r="S403" s="4"/>
      <c r="T403" s="4"/>
      <c r="U403" s="4"/>
      <c r="V403" s="4"/>
      <c r="W403" s="4"/>
      <c r="X403" s="4"/>
      <c r="Y403" s="4"/>
      <c r="Z403" s="4"/>
    </row>
    <row r="404" ht="18.0" customHeight="1">
      <c r="A404" s="65"/>
      <c r="B404" s="51" t="str">
        <f>'2.Páginas de la muestra'!C10</f>
        <v>ESIT ULL</v>
      </c>
      <c r="C404" s="52" t="s">
        <v>87</v>
      </c>
      <c r="K404" s="4"/>
      <c r="L404" s="4"/>
      <c r="M404" s="4"/>
      <c r="N404" s="4"/>
      <c r="O404" s="4"/>
      <c r="P404" s="4"/>
      <c r="Q404" s="4"/>
      <c r="R404" s="4"/>
      <c r="S404" s="4"/>
      <c r="T404" s="4"/>
      <c r="U404" s="4"/>
      <c r="V404" s="4"/>
      <c r="W404" s="4"/>
      <c r="X404" s="4"/>
      <c r="Y404" s="4"/>
      <c r="Z404" s="4"/>
    </row>
    <row r="405" ht="18.0" customHeight="1">
      <c r="A405" s="65"/>
      <c r="B405" s="51" t="str">
        <f>'2.Páginas de la muestra'!C11</f>
        <v>Alias4</v>
      </c>
      <c r="C405" s="6"/>
      <c r="K405" s="4"/>
      <c r="L405" s="4"/>
      <c r="M405" s="4"/>
      <c r="N405" s="4"/>
      <c r="O405" s="4"/>
      <c r="P405" s="4"/>
      <c r="Q405" s="4"/>
      <c r="R405" s="4"/>
      <c r="S405" s="4"/>
      <c r="T405" s="4"/>
      <c r="U405" s="4"/>
      <c r="V405" s="4"/>
      <c r="W405" s="4"/>
      <c r="X405" s="4"/>
      <c r="Y405" s="4"/>
      <c r="Z405" s="4"/>
    </row>
    <row r="406" ht="18.0" customHeight="1">
      <c r="A406" s="65"/>
      <c r="B406" s="51" t="str">
        <f>'2.Páginas de la muestra'!C12</f>
        <v>Alias5</v>
      </c>
      <c r="C406" s="6"/>
      <c r="K406" s="4"/>
      <c r="L406" s="4"/>
      <c r="M406" s="4"/>
      <c r="N406" s="4"/>
      <c r="O406" s="4"/>
      <c r="P406" s="4"/>
      <c r="Q406" s="4"/>
      <c r="R406" s="4"/>
      <c r="S406" s="4"/>
      <c r="T406" s="4"/>
      <c r="U406" s="4"/>
      <c r="V406" s="4"/>
      <c r="W406" s="4"/>
      <c r="X406" s="4"/>
      <c r="Y406" s="4"/>
      <c r="Z406" s="4"/>
    </row>
    <row r="407" ht="18.0" customHeight="1">
      <c r="A407" s="65"/>
      <c r="B407" s="51" t="str">
        <f>'2.Páginas de la muestra'!C13</f>
        <v>Alias6</v>
      </c>
      <c r="C407" s="6"/>
      <c r="K407" s="4"/>
      <c r="L407" s="4"/>
      <c r="M407" s="4"/>
      <c r="N407" s="4"/>
      <c r="O407" s="4"/>
      <c r="P407" s="4"/>
      <c r="Q407" s="4"/>
      <c r="R407" s="4"/>
      <c r="S407" s="4"/>
      <c r="T407" s="4"/>
      <c r="U407" s="4"/>
      <c r="V407" s="4"/>
      <c r="W407" s="4"/>
      <c r="X407" s="4"/>
      <c r="Y407" s="4"/>
      <c r="Z407" s="4"/>
    </row>
    <row r="408" ht="18.0" customHeight="1">
      <c r="A408" s="65"/>
      <c r="B408" s="51" t="str">
        <f>'2.Páginas de la muestra'!C14</f>
        <v>Alias7</v>
      </c>
      <c r="C408" s="6"/>
      <c r="K408" s="4"/>
      <c r="L408" s="4"/>
      <c r="M408" s="4"/>
      <c r="N408" s="4"/>
      <c r="O408" s="4"/>
      <c r="P408" s="4"/>
      <c r="Q408" s="4"/>
      <c r="R408" s="4"/>
      <c r="S408" s="4"/>
      <c r="T408" s="4"/>
      <c r="U408" s="4"/>
      <c r="V408" s="4"/>
      <c r="W408" s="4"/>
      <c r="X408" s="4"/>
      <c r="Y408" s="4"/>
      <c r="Z408" s="4"/>
    </row>
    <row r="409" ht="18.0" customHeight="1">
      <c r="A409" s="65"/>
      <c r="B409" s="51" t="str">
        <f>'2.Páginas de la muestra'!C15</f>
        <v>Alias8</v>
      </c>
      <c r="C409" s="6"/>
      <c r="K409" s="4"/>
      <c r="L409" s="4"/>
      <c r="M409" s="4"/>
      <c r="N409" s="4"/>
      <c r="O409" s="4"/>
      <c r="P409" s="4"/>
      <c r="Q409" s="4"/>
      <c r="R409" s="4"/>
      <c r="S409" s="4"/>
      <c r="T409" s="4"/>
      <c r="U409" s="4"/>
      <c r="V409" s="4"/>
      <c r="W409" s="4"/>
      <c r="X409" s="4"/>
      <c r="Y409" s="4"/>
      <c r="Z409" s="4"/>
    </row>
    <row r="410" ht="18.0" customHeight="1">
      <c r="A410" s="65"/>
      <c r="B410" s="51" t="str">
        <f>'2.Páginas de la muestra'!C16</f>
        <v>Alias9</v>
      </c>
      <c r="C410" s="6"/>
      <c r="K410" s="4"/>
      <c r="L410" s="4"/>
      <c r="M410" s="4"/>
      <c r="N410" s="4"/>
      <c r="O410" s="4"/>
      <c r="P410" s="4"/>
      <c r="Q410" s="4"/>
      <c r="R410" s="4"/>
      <c r="S410" s="4"/>
      <c r="T410" s="4"/>
      <c r="U410" s="4"/>
      <c r="V410" s="4"/>
      <c r="W410" s="4"/>
      <c r="X410" s="4"/>
      <c r="Y410" s="4"/>
      <c r="Z410" s="4"/>
    </row>
    <row r="411" ht="18.0" customHeight="1">
      <c r="A411" s="65"/>
      <c r="B411" s="51" t="str">
        <f>'2.Páginas de la muestra'!C17</f>
        <v>Alias10</v>
      </c>
      <c r="C411" s="6"/>
      <c r="K411" s="4"/>
      <c r="L411" s="4"/>
      <c r="M411" s="4"/>
      <c r="N411" s="4"/>
      <c r="O411" s="4"/>
      <c r="P411" s="4"/>
      <c r="Q411" s="4"/>
      <c r="R411" s="4"/>
      <c r="S411" s="4"/>
      <c r="T411" s="4"/>
      <c r="U411" s="4"/>
      <c r="V411" s="4"/>
      <c r="W411" s="4"/>
      <c r="X411" s="4"/>
      <c r="Y411" s="4"/>
      <c r="Z411" s="4"/>
    </row>
    <row r="412" ht="18.0" customHeight="1">
      <c r="A412" s="65"/>
      <c r="B412" s="51" t="str">
        <f>'2.Páginas de la muestra'!C18</f>
        <v>Alias11</v>
      </c>
      <c r="C412" s="6"/>
      <c r="K412" s="4"/>
      <c r="L412" s="4"/>
      <c r="M412" s="4"/>
      <c r="N412" s="4"/>
      <c r="O412" s="4"/>
      <c r="P412" s="4"/>
      <c r="Q412" s="4"/>
      <c r="R412" s="4"/>
      <c r="S412" s="4"/>
      <c r="T412" s="4"/>
      <c r="U412" s="4"/>
      <c r="V412" s="4"/>
      <c r="W412" s="4"/>
      <c r="X412" s="4"/>
      <c r="Y412" s="4"/>
      <c r="Z412" s="4"/>
    </row>
    <row r="413" ht="18.0" customHeight="1">
      <c r="A413" s="65"/>
      <c r="B413" s="51" t="str">
        <f>'2.Páginas de la muestra'!C19</f>
        <v>Alias12</v>
      </c>
      <c r="C413" s="6"/>
      <c r="K413" s="4"/>
      <c r="L413" s="4"/>
      <c r="M413" s="4"/>
      <c r="N413" s="4"/>
      <c r="O413" s="4"/>
      <c r="P413" s="4"/>
      <c r="Q413" s="4"/>
      <c r="R413" s="4"/>
      <c r="S413" s="4"/>
      <c r="T413" s="4"/>
      <c r="U413" s="4"/>
      <c r="V413" s="4"/>
      <c r="W413" s="4"/>
      <c r="X413" s="4"/>
      <c r="Y413" s="4"/>
      <c r="Z413" s="4"/>
    </row>
    <row r="414" ht="18.0" customHeight="1">
      <c r="A414" s="65"/>
      <c r="B414" s="51" t="str">
        <f>'2.Páginas de la muestra'!C20</f>
        <v>Alias13</v>
      </c>
      <c r="C414" s="6"/>
      <c r="K414" s="4"/>
      <c r="L414" s="4"/>
      <c r="M414" s="4"/>
      <c r="N414" s="4"/>
      <c r="O414" s="4"/>
      <c r="P414" s="4"/>
      <c r="Q414" s="4"/>
      <c r="R414" s="4"/>
      <c r="S414" s="4"/>
      <c r="T414" s="4"/>
      <c r="U414" s="4"/>
      <c r="V414" s="4"/>
      <c r="W414" s="4"/>
      <c r="X414" s="4"/>
      <c r="Y414" s="4"/>
      <c r="Z414" s="4"/>
    </row>
    <row r="415" ht="18.0" customHeight="1">
      <c r="A415" s="65"/>
      <c r="B415" s="51" t="str">
        <f>'2.Páginas de la muestra'!C21</f>
        <v>Alias14</v>
      </c>
      <c r="C415" s="6"/>
      <c r="K415" s="4"/>
      <c r="L415" s="4"/>
      <c r="M415" s="4"/>
      <c r="N415" s="4"/>
      <c r="O415" s="4"/>
      <c r="P415" s="4"/>
      <c r="Q415" s="4"/>
      <c r="R415" s="4"/>
      <c r="S415" s="4"/>
      <c r="T415" s="4"/>
      <c r="U415" s="4"/>
      <c r="V415" s="4"/>
      <c r="W415" s="4"/>
      <c r="X415" s="4"/>
      <c r="Y415" s="4"/>
      <c r="Z415" s="4"/>
    </row>
    <row r="416" ht="18.0" customHeight="1">
      <c r="A416" s="67"/>
      <c r="B416" s="51" t="str">
        <f>'2.Páginas de la muestra'!C22</f>
        <v>Alias15</v>
      </c>
      <c r="C416" s="6"/>
      <c r="K416" s="4"/>
      <c r="L416" s="4"/>
      <c r="M416" s="4"/>
      <c r="N416" s="4"/>
      <c r="O416" s="4"/>
      <c r="P416" s="4"/>
      <c r="Q416" s="4"/>
      <c r="R416" s="4"/>
      <c r="S416" s="4"/>
      <c r="T416" s="4"/>
      <c r="U416" s="4"/>
      <c r="V416" s="4"/>
      <c r="W416" s="4"/>
      <c r="X416" s="4"/>
      <c r="Y416" s="4"/>
      <c r="Z416" s="4"/>
    </row>
    <row r="417" ht="18.0" customHeight="1">
      <c r="C417" s="56" t="s">
        <v>74</v>
      </c>
      <c r="D417" s="56" t="str">
        <f>IF(C420&gt;0,Hoja4!A6,IF(C421='2.Páginas de la muestra'!B5,Hoja4!A7,IF(SUM(C419:C421)=0,"",Hoja4!A5)))</f>
        <v>Sí</v>
      </c>
      <c r="K417" s="4"/>
      <c r="L417" s="4"/>
      <c r="M417" s="4"/>
      <c r="N417" s="4"/>
      <c r="O417" s="4"/>
      <c r="P417" s="4"/>
      <c r="Q417" s="4"/>
      <c r="R417" s="4"/>
      <c r="S417" s="4"/>
      <c r="T417" s="4"/>
      <c r="U417" s="4"/>
      <c r="V417" s="4"/>
      <c r="W417" s="4"/>
      <c r="X417" s="4"/>
      <c r="Y417" s="4"/>
      <c r="Z417" s="4"/>
    </row>
    <row r="418" ht="18.0" customHeight="1">
      <c r="K418" s="4"/>
      <c r="L418" s="4"/>
      <c r="M418" s="4"/>
      <c r="N418" s="4"/>
      <c r="O418" s="4"/>
      <c r="P418" s="4"/>
      <c r="Q418" s="4"/>
      <c r="R418" s="4"/>
      <c r="S418" s="4"/>
      <c r="T418" s="4"/>
      <c r="U418" s="4"/>
      <c r="V418" s="4"/>
      <c r="W418" s="4"/>
      <c r="X418" s="4"/>
      <c r="Y418" s="4"/>
      <c r="Z418" s="4"/>
    </row>
    <row r="419" ht="18.0" customHeight="1">
      <c r="A419" s="95" t="s">
        <v>366</v>
      </c>
      <c r="B419" s="58" t="s">
        <v>93</v>
      </c>
      <c r="C419" s="70">
        <f>COUNTIF(C402:C416,Hoja4!A5)</f>
        <v>0</v>
      </c>
      <c r="K419" s="4"/>
      <c r="L419" s="4"/>
      <c r="M419" s="4"/>
      <c r="N419" s="4"/>
      <c r="O419" s="4"/>
      <c r="P419" s="4"/>
      <c r="Q419" s="4"/>
      <c r="R419" s="4"/>
      <c r="S419" s="4"/>
      <c r="T419" s="4"/>
      <c r="U419" s="4"/>
      <c r="V419" s="4"/>
      <c r="W419" s="4"/>
      <c r="X419" s="4"/>
      <c r="Y419" s="4"/>
      <c r="Z419" s="4"/>
    </row>
    <row r="420" ht="18.0" customHeight="1">
      <c r="B420" s="58" t="s">
        <v>94</v>
      </c>
      <c r="C420" s="70">
        <f>COUNTIF(C402:C416,Hoja4!A6)</f>
        <v>0</v>
      </c>
      <c r="K420" s="4"/>
      <c r="L420" s="4"/>
      <c r="M420" s="4"/>
      <c r="N420" s="4"/>
      <c r="O420" s="4"/>
      <c r="P420" s="4"/>
      <c r="Q420" s="4"/>
      <c r="R420" s="4"/>
      <c r="S420" s="4"/>
      <c r="T420" s="4"/>
      <c r="U420" s="4"/>
      <c r="V420" s="4"/>
      <c r="W420" s="4"/>
      <c r="X420" s="4"/>
      <c r="Y420" s="4"/>
      <c r="Z420" s="4"/>
    </row>
    <row r="421" ht="18.0" customHeight="1">
      <c r="B421" s="58" t="s">
        <v>95</v>
      </c>
      <c r="C421" s="70">
        <f>COUNTIF(C402:C416,Hoja4!A7)</f>
        <v>3</v>
      </c>
      <c r="K421" s="4"/>
      <c r="L421" s="4"/>
      <c r="M421" s="4"/>
      <c r="N421" s="4"/>
      <c r="O421" s="4"/>
      <c r="P421" s="4"/>
      <c r="Q421" s="4"/>
      <c r="R421" s="4"/>
      <c r="S421" s="4"/>
      <c r="T421" s="4"/>
      <c r="U421" s="4"/>
      <c r="V421" s="4"/>
      <c r="W421" s="4"/>
      <c r="X421" s="4"/>
      <c r="Y421" s="4"/>
      <c r="Z421" s="4"/>
    </row>
    <row r="422" ht="18.0" customHeight="1">
      <c r="A422" s="68"/>
      <c r="B422" s="69"/>
      <c r="K422" s="4"/>
      <c r="L422" s="4"/>
      <c r="M422" s="4"/>
      <c r="N422" s="4"/>
      <c r="O422" s="4"/>
      <c r="P422" s="4"/>
      <c r="Q422" s="4"/>
      <c r="R422" s="4"/>
      <c r="S422" s="4"/>
      <c r="T422" s="4"/>
      <c r="U422" s="4"/>
      <c r="V422" s="4"/>
      <c r="W422" s="4"/>
      <c r="X422" s="4"/>
      <c r="Y422" s="4"/>
      <c r="Z422" s="4"/>
    </row>
    <row r="423" ht="18.0" customHeight="1">
      <c r="A423" s="60" t="s">
        <v>368</v>
      </c>
      <c r="B423" s="62"/>
      <c r="C423" s="18" t="s">
        <v>61</v>
      </c>
      <c r="E423" s="46" t="s">
        <v>369</v>
      </c>
      <c r="K423" s="4"/>
      <c r="L423" s="4"/>
      <c r="M423" s="4"/>
      <c r="N423" s="4"/>
      <c r="O423" s="4"/>
      <c r="P423" s="4"/>
      <c r="Q423" s="4"/>
      <c r="R423" s="4"/>
      <c r="S423" s="4"/>
      <c r="T423" s="4"/>
      <c r="U423" s="4"/>
      <c r="V423" s="4"/>
      <c r="W423" s="4"/>
      <c r="X423" s="4"/>
      <c r="Y423" s="4"/>
      <c r="Z423" s="4"/>
    </row>
    <row r="424" ht="18.75" customHeight="1">
      <c r="A424" s="64" t="s">
        <v>370</v>
      </c>
      <c r="B424" s="51" t="str">
        <f>'2.Páginas de la muestra'!C8</f>
        <v>Sinpromi</v>
      </c>
      <c r="C424" s="52" t="s">
        <v>54</v>
      </c>
      <c r="E424" s="4" t="s">
        <v>371</v>
      </c>
      <c r="K424" s="4"/>
      <c r="L424" s="4"/>
      <c r="M424" s="4"/>
      <c r="N424" s="4"/>
      <c r="O424" s="4"/>
      <c r="P424" s="4"/>
      <c r="Q424" s="4"/>
      <c r="R424" s="4"/>
      <c r="S424" s="4"/>
      <c r="T424" s="4"/>
      <c r="U424" s="4"/>
      <c r="V424" s="4"/>
      <c r="W424" s="4"/>
      <c r="X424" s="4"/>
      <c r="Y424" s="4"/>
      <c r="Z424" s="4"/>
    </row>
    <row r="425" ht="18.0" customHeight="1">
      <c r="A425" s="65"/>
      <c r="B425" s="51" t="str">
        <f>'2.Páginas de la muestra'!C9</f>
        <v>Once</v>
      </c>
      <c r="C425" s="52" t="s">
        <v>54</v>
      </c>
      <c r="E425" s="4" t="s">
        <v>372</v>
      </c>
      <c r="K425" s="4"/>
      <c r="L425" s="4"/>
      <c r="M425" s="4"/>
      <c r="N425" s="4"/>
      <c r="O425" s="4"/>
      <c r="P425" s="4"/>
      <c r="Q425" s="4"/>
      <c r="R425" s="4"/>
      <c r="S425" s="4"/>
      <c r="T425" s="4"/>
      <c r="U425" s="4"/>
      <c r="V425" s="4"/>
      <c r="W425" s="4"/>
      <c r="X425" s="4"/>
      <c r="Y425" s="4"/>
      <c r="Z425" s="4"/>
    </row>
    <row r="426" ht="18.0" customHeight="1">
      <c r="A426" s="65"/>
      <c r="B426" s="51" t="str">
        <f>'2.Páginas de la muestra'!C10</f>
        <v>ESIT ULL</v>
      </c>
      <c r="C426" s="52" t="s">
        <v>54</v>
      </c>
      <c r="E426" s="4" t="s">
        <v>373</v>
      </c>
      <c r="K426" s="4"/>
      <c r="L426" s="4"/>
      <c r="M426" s="4"/>
      <c r="N426" s="4"/>
      <c r="O426" s="4"/>
      <c r="P426" s="4"/>
      <c r="Q426" s="4"/>
      <c r="R426" s="4"/>
      <c r="S426" s="4"/>
      <c r="T426" s="4"/>
      <c r="U426" s="4"/>
      <c r="V426" s="4"/>
      <c r="W426" s="4"/>
      <c r="X426" s="4"/>
      <c r="Y426" s="4"/>
      <c r="Z426" s="4"/>
    </row>
    <row r="427" ht="18.0" customHeight="1">
      <c r="A427" s="65"/>
      <c r="B427" s="51" t="str">
        <f>'2.Páginas de la muestra'!C11</f>
        <v>Alias4</v>
      </c>
      <c r="C427" s="6"/>
      <c r="K427" s="4"/>
      <c r="L427" s="4"/>
      <c r="M427" s="4"/>
      <c r="N427" s="4"/>
      <c r="O427" s="4"/>
      <c r="P427" s="4"/>
      <c r="Q427" s="4"/>
      <c r="R427" s="4"/>
      <c r="S427" s="4"/>
      <c r="T427" s="4"/>
      <c r="U427" s="4"/>
      <c r="V427" s="4"/>
      <c r="W427" s="4"/>
      <c r="X427" s="4"/>
      <c r="Y427" s="4"/>
      <c r="Z427" s="4"/>
    </row>
    <row r="428" ht="18.0" customHeight="1">
      <c r="A428" s="65"/>
      <c r="B428" s="51" t="str">
        <f>'2.Páginas de la muestra'!C12</f>
        <v>Alias5</v>
      </c>
      <c r="C428" s="6"/>
      <c r="E428" s="4" t="s">
        <v>72</v>
      </c>
      <c r="K428" s="4"/>
      <c r="L428" s="4"/>
      <c r="M428" s="4"/>
      <c r="N428" s="4"/>
      <c r="O428" s="4"/>
      <c r="P428" s="4"/>
      <c r="Q428" s="4"/>
      <c r="R428" s="4"/>
      <c r="S428" s="4"/>
      <c r="T428" s="4"/>
      <c r="U428" s="4"/>
      <c r="V428" s="4"/>
      <c r="W428" s="4"/>
      <c r="X428" s="4"/>
      <c r="Y428" s="4"/>
      <c r="Z428" s="4"/>
    </row>
    <row r="429" ht="18.0" customHeight="1">
      <c r="A429" s="65"/>
      <c r="B429" s="51" t="str">
        <f>'2.Páginas de la muestra'!C13</f>
        <v>Alias6</v>
      </c>
      <c r="C429" s="6"/>
      <c r="E429" s="19" t="s">
        <v>374</v>
      </c>
      <c r="K429" s="4"/>
      <c r="L429" s="4"/>
      <c r="M429" s="4"/>
      <c r="N429" s="4"/>
      <c r="O429" s="4"/>
      <c r="P429" s="4"/>
      <c r="Q429" s="4"/>
      <c r="R429" s="4"/>
      <c r="S429" s="4"/>
      <c r="T429" s="4"/>
      <c r="U429" s="4"/>
      <c r="V429" s="4"/>
      <c r="W429" s="4"/>
      <c r="X429" s="4"/>
      <c r="Y429" s="4"/>
      <c r="Z429" s="4"/>
    </row>
    <row r="430" ht="18.0" customHeight="1">
      <c r="A430" s="65"/>
      <c r="B430" s="51" t="str">
        <f>'2.Páginas de la muestra'!C14</f>
        <v>Alias7</v>
      </c>
      <c r="C430" s="6"/>
      <c r="K430" s="4"/>
      <c r="L430" s="4"/>
      <c r="M430" s="4"/>
      <c r="N430" s="4"/>
      <c r="O430" s="4"/>
      <c r="P430" s="4"/>
      <c r="Q430" s="4"/>
      <c r="R430" s="4"/>
      <c r="S430" s="4"/>
      <c r="T430" s="4"/>
      <c r="U430" s="4"/>
      <c r="V430" s="4"/>
      <c r="W430" s="4"/>
      <c r="X430" s="4"/>
      <c r="Y430" s="4"/>
      <c r="Z430" s="4"/>
    </row>
    <row r="431" ht="18.0" customHeight="1">
      <c r="A431" s="65"/>
      <c r="B431" s="51" t="str">
        <f>'2.Páginas de la muestra'!C15</f>
        <v>Alias8</v>
      </c>
      <c r="C431" s="6"/>
      <c r="K431" s="4"/>
      <c r="L431" s="4"/>
      <c r="M431" s="4"/>
      <c r="N431" s="4"/>
      <c r="O431" s="4"/>
      <c r="P431" s="4"/>
      <c r="Q431" s="4"/>
      <c r="R431" s="4"/>
      <c r="S431" s="4"/>
      <c r="T431" s="4"/>
      <c r="U431" s="4"/>
      <c r="V431" s="4"/>
      <c r="W431" s="4"/>
      <c r="X431" s="4"/>
      <c r="Y431" s="4"/>
      <c r="Z431" s="4"/>
    </row>
    <row r="432" ht="18.0" customHeight="1">
      <c r="A432" s="65"/>
      <c r="B432" s="51" t="str">
        <f>'2.Páginas de la muestra'!C16</f>
        <v>Alias9</v>
      </c>
      <c r="C432" s="6"/>
      <c r="K432" s="4"/>
      <c r="L432" s="4"/>
      <c r="M432" s="4"/>
      <c r="N432" s="4"/>
      <c r="O432" s="4"/>
      <c r="P432" s="4"/>
      <c r="Q432" s="4"/>
      <c r="R432" s="4"/>
      <c r="S432" s="4"/>
      <c r="T432" s="4"/>
      <c r="U432" s="4"/>
      <c r="V432" s="4"/>
      <c r="W432" s="4"/>
      <c r="X432" s="4"/>
      <c r="Y432" s="4"/>
      <c r="Z432" s="4"/>
    </row>
    <row r="433" ht="18.0" customHeight="1">
      <c r="A433" s="65"/>
      <c r="B433" s="51" t="str">
        <f>'2.Páginas de la muestra'!C17</f>
        <v>Alias10</v>
      </c>
      <c r="C433" s="6"/>
      <c r="K433" s="4"/>
      <c r="L433" s="4"/>
      <c r="M433" s="4"/>
      <c r="N433" s="4"/>
      <c r="O433" s="4"/>
      <c r="P433" s="4"/>
      <c r="Q433" s="4"/>
      <c r="R433" s="4"/>
      <c r="S433" s="4"/>
      <c r="T433" s="4"/>
      <c r="U433" s="4"/>
      <c r="V433" s="4"/>
      <c r="W433" s="4"/>
      <c r="X433" s="4"/>
      <c r="Y433" s="4"/>
      <c r="Z433" s="4"/>
    </row>
    <row r="434" ht="18.0" customHeight="1">
      <c r="A434" s="65"/>
      <c r="B434" s="51" t="str">
        <f>'2.Páginas de la muestra'!C18</f>
        <v>Alias11</v>
      </c>
      <c r="C434" s="6"/>
      <c r="K434" s="4"/>
      <c r="L434" s="4"/>
      <c r="M434" s="4"/>
      <c r="N434" s="4"/>
      <c r="O434" s="4"/>
      <c r="P434" s="4"/>
      <c r="Q434" s="4"/>
      <c r="R434" s="4"/>
      <c r="S434" s="4"/>
      <c r="T434" s="4"/>
      <c r="U434" s="4"/>
      <c r="V434" s="4"/>
      <c r="W434" s="4"/>
      <c r="X434" s="4"/>
      <c r="Y434" s="4"/>
      <c r="Z434" s="4"/>
    </row>
    <row r="435" ht="18.0" customHeight="1">
      <c r="A435" s="65"/>
      <c r="B435" s="51" t="str">
        <f>'2.Páginas de la muestra'!C19</f>
        <v>Alias12</v>
      </c>
      <c r="C435" s="6"/>
      <c r="K435" s="4"/>
      <c r="L435" s="4"/>
      <c r="M435" s="4"/>
      <c r="N435" s="4"/>
      <c r="O435" s="4"/>
      <c r="P435" s="4"/>
      <c r="Q435" s="4"/>
      <c r="R435" s="4"/>
      <c r="S435" s="4"/>
      <c r="T435" s="4"/>
      <c r="U435" s="4"/>
      <c r="V435" s="4"/>
      <c r="W435" s="4"/>
      <c r="X435" s="4"/>
      <c r="Y435" s="4"/>
      <c r="Z435" s="4"/>
    </row>
    <row r="436" ht="18.0" customHeight="1">
      <c r="A436" s="65"/>
      <c r="B436" s="51" t="str">
        <f>'2.Páginas de la muestra'!C20</f>
        <v>Alias13</v>
      </c>
      <c r="C436" s="6"/>
      <c r="K436" s="4"/>
      <c r="L436" s="4"/>
      <c r="M436" s="4"/>
      <c r="N436" s="4"/>
      <c r="O436" s="4"/>
      <c r="P436" s="4"/>
      <c r="Q436" s="4"/>
      <c r="R436" s="4"/>
      <c r="S436" s="4"/>
      <c r="T436" s="4"/>
      <c r="U436" s="4"/>
      <c r="V436" s="4"/>
      <c r="W436" s="4"/>
      <c r="X436" s="4"/>
      <c r="Y436" s="4"/>
      <c r="Z436" s="4"/>
    </row>
    <row r="437" ht="18.0" customHeight="1">
      <c r="A437" s="65"/>
      <c r="B437" s="51" t="str">
        <f>'2.Páginas de la muestra'!C21</f>
        <v>Alias14</v>
      </c>
      <c r="C437" s="6"/>
      <c r="K437" s="4"/>
      <c r="L437" s="4"/>
      <c r="M437" s="4"/>
      <c r="N437" s="4"/>
      <c r="O437" s="4"/>
      <c r="P437" s="4"/>
      <c r="Q437" s="4"/>
      <c r="R437" s="4"/>
      <c r="S437" s="4"/>
      <c r="T437" s="4"/>
      <c r="U437" s="4"/>
      <c r="V437" s="4"/>
      <c r="W437" s="4"/>
      <c r="X437" s="4"/>
      <c r="Y437" s="4"/>
      <c r="Z437" s="4"/>
    </row>
    <row r="438" ht="18.0" customHeight="1">
      <c r="A438" s="67"/>
      <c r="B438" s="51" t="str">
        <f>'2.Páginas de la muestra'!C22</f>
        <v>Alias15</v>
      </c>
      <c r="C438" s="6"/>
      <c r="K438" s="4"/>
      <c r="L438" s="4"/>
      <c r="M438" s="4"/>
      <c r="N438" s="4"/>
      <c r="O438" s="4"/>
      <c r="P438" s="4"/>
      <c r="Q438" s="4"/>
      <c r="R438" s="4"/>
      <c r="S438" s="4"/>
      <c r="T438" s="4"/>
      <c r="U438" s="4"/>
      <c r="V438" s="4"/>
      <c r="W438" s="4"/>
      <c r="X438" s="4"/>
      <c r="Y438" s="4"/>
      <c r="Z438" s="4"/>
    </row>
    <row r="439" ht="18.0" customHeight="1">
      <c r="C439" s="56" t="s">
        <v>74</v>
      </c>
      <c r="D439" s="56" t="str">
        <f>IF(C442&gt;0,Hoja4!A6,IF(C443='2.Páginas de la muestra'!B5,Hoja4!A7,IF(SUM(C441:C443)=0,"",Hoja4!A5)))</f>
        <v>Sí</v>
      </c>
      <c r="K439" s="4"/>
      <c r="L439" s="4"/>
      <c r="M439" s="4"/>
      <c r="N439" s="4"/>
      <c r="O439" s="4"/>
      <c r="P439" s="4"/>
      <c r="Q439" s="4"/>
      <c r="R439" s="4"/>
      <c r="S439" s="4"/>
      <c r="T439" s="4"/>
      <c r="U439" s="4"/>
      <c r="V439" s="4"/>
      <c r="W439" s="4"/>
      <c r="X439" s="4"/>
      <c r="Y439" s="4"/>
      <c r="Z439" s="4"/>
    </row>
    <row r="440" ht="18.0" customHeight="1">
      <c r="K440" s="4"/>
      <c r="L440" s="4"/>
      <c r="M440" s="4"/>
      <c r="N440" s="4"/>
      <c r="O440" s="4"/>
      <c r="P440" s="4"/>
      <c r="Q440" s="4"/>
      <c r="R440" s="4"/>
      <c r="S440" s="4"/>
      <c r="T440" s="4"/>
      <c r="U440" s="4"/>
      <c r="V440" s="4"/>
      <c r="W440" s="4"/>
      <c r="X440" s="4"/>
      <c r="Y440" s="4"/>
      <c r="Z440" s="4"/>
    </row>
    <row r="441" ht="18.0" customHeight="1">
      <c r="A441" s="95" t="s">
        <v>382</v>
      </c>
      <c r="B441" s="58" t="s">
        <v>93</v>
      </c>
      <c r="C441" s="70">
        <f>COUNTIF(C424:C438,Hoja4!A5)</f>
        <v>3</v>
      </c>
      <c r="K441" s="4"/>
      <c r="L441" s="4"/>
      <c r="M441" s="4"/>
      <c r="N441" s="4"/>
      <c r="O441" s="4"/>
      <c r="P441" s="4"/>
      <c r="Q441" s="4"/>
      <c r="R441" s="4"/>
      <c r="S441" s="4"/>
      <c r="T441" s="4"/>
      <c r="U441" s="4"/>
      <c r="V441" s="4"/>
      <c r="W441" s="4"/>
      <c r="X441" s="4"/>
      <c r="Y441" s="4"/>
      <c r="Z441" s="4"/>
    </row>
    <row r="442" ht="18.0" customHeight="1">
      <c r="B442" s="58" t="s">
        <v>94</v>
      </c>
      <c r="C442" s="70">
        <f>COUNTIF(C424:C438,Hoja4!A6)</f>
        <v>0</v>
      </c>
      <c r="K442" s="4"/>
      <c r="L442" s="4"/>
      <c r="M442" s="4"/>
      <c r="N442" s="4"/>
      <c r="O442" s="4"/>
      <c r="P442" s="4"/>
      <c r="Q442" s="4"/>
      <c r="R442" s="4"/>
      <c r="S442" s="4"/>
      <c r="T442" s="4"/>
      <c r="U442" s="4"/>
      <c r="V442" s="4"/>
      <c r="W442" s="4"/>
      <c r="X442" s="4"/>
      <c r="Y442" s="4"/>
      <c r="Z442" s="4"/>
    </row>
    <row r="443" ht="18.0" customHeight="1">
      <c r="B443" s="58" t="s">
        <v>95</v>
      </c>
      <c r="C443" s="70">
        <f>COUNTIF(C424:C438,Hoja4!A7)</f>
        <v>0</v>
      </c>
      <c r="K443" s="4"/>
      <c r="L443" s="4"/>
      <c r="M443" s="4"/>
      <c r="N443" s="4"/>
      <c r="O443" s="4"/>
      <c r="P443" s="4"/>
      <c r="Q443" s="4"/>
      <c r="R443" s="4"/>
      <c r="S443" s="4"/>
      <c r="T443" s="4"/>
      <c r="U443" s="4"/>
      <c r="V443" s="4"/>
      <c r="W443" s="4"/>
      <c r="X443" s="4"/>
      <c r="Y443" s="4"/>
      <c r="Z443" s="4"/>
    </row>
    <row r="444" ht="18.0" customHeight="1">
      <c r="K444" s="4"/>
      <c r="L444" s="4"/>
      <c r="M444" s="4"/>
      <c r="N444" s="4"/>
      <c r="O444" s="4"/>
      <c r="P444" s="4"/>
      <c r="Q444" s="4"/>
      <c r="R444" s="4"/>
      <c r="S444" s="4"/>
      <c r="T444" s="4"/>
      <c r="U444" s="4"/>
      <c r="V444" s="4"/>
      <c r="W444" s="4"/>
      <c r="X444" s="4"/>
      <c r="Y444" s="4"/>
      <c r="Z444" s="4"/>
    </row>
    <row r="445" ht="18.0" customHeight="1">
      <c r="K445" s="4"/>
      <c r="L445" s="4"/>
      <c r="M445" s="4"/>
      <c r="N445" s="4"/>
      <c r="O445" s="4"/>
      <c r="P445" s="4"/>
      <c r="Q445" s="4"/>
      <c r="R445" s="4"/>
      <c r="S445" s="4"/>
      <c r="T445" s="4"/>
      <c r="U445" s="4"/>
      <c r="V445" s="4"/>
      <c r="W445" s="4"/>
      <c r="X445" s="4"/>
      <c r="Y445" s="4"/>
      <c r="Z445" s="4"/>
    </row>
    <row r="446" ht="18.0" customHeight="1">
      <c r="A446" s="22"/>
      <c r="B446" s="24"/>
      <c r="C446" s="24"/>
      <c r="D446" s="24"/>
      <c r="E446" s="24"/>
      <c r="F446" s="24"/>
      <c r="G446" s="26"/>
      <c r="K446" s="4"/>
      <c r="L446" s="4"/>
      <c r="M446" s="4"/>
      <c r="N446" s="4"/>
      <c r="O446" s="4"/>
      <c r="P446" s="4"/>
      <c r="Q446" s="4"/>
      <c r="R446" s="4"/>
      <c r="S446" s="4"/>
      <c r="T446" s="4"/>
      <c r="U446" s="4"/>
      <c r="V446" s="4"/>
      <c r="W446" s="4"/>
      <c r="X446" s="4"/>
      <c r="Y446" s="4"/>
      <c r="Z446" s="4"/>
    </row>
    <row r="447" ht="18.0" customHeight="1">
      <c r="A447" s="30" t="s">
        <v>13</v>
      </c>
      <c r="B447" s="32" t="s">
        <v>16</v>
      </c>
      <c r="C447" s="23"/>
      <c r="D447" s="23"/>
      <c r="E447" s="23"/>
      <c r="F447" s="23"/>
      <c r="G447" s="23"/>
      <c r="H447" s="23"/>
      <c r="I447" s="23"/>
      <c r="J447" s="28"/>
      <c r="K447" s="4"/>
      <c r="L447" s="4"/>
      <c r="M447" s="4"/>
      <c r="N447" s="4"/>
      <c r="O447" s="4"/>
      <c r="P447" s="4"/>
      <c r="Q447" s="4"/>
      <c r="R447" s="4"/>
      <c r="S447" s="4"/>
      <c r="T447" s="4"/>
      <c r="U447" s="4"/>
      <c r="V447" s="4"/>
      <c r="W447" s="4"/>
      <c r="X447" s="4"/>
      <c r="Y447" s="4"/>
      <c r="Z447" s="4"/>
    </row>
    <row r="448" ht="18.0" customHeight="1">
      <c r="A448" s="37" t="s">
        <v>23</v>
      </c>
      <c r="B448" s="39" t="s">
        <v>39</v>
      </c>
      <c r="C448" s="23"/>
      <c r="D448" s="23"/>
      <c r="E448" s="23"/>
      <c r="F448" s="23"/>
      <c r="G448" s="23"/>
      <c r="H448" s="23"/>
      <c r="I448" s="23"/>
      <c r="J448" s="28"/>
      <c r="K448" s="4"/>
      <c r="L448" s="4"/>
      <c r="M448" s="4"/>
      <c r="N448" s="4"/>
      <c r="O448" s="4"/>
      <c r="P448" s="4"/>
      <c r="Q448" s="4"/>
      <c r="R448" s="4"/>
      <c r="S448" s="4"/>
      <c r="T448" s="4"/>
      <c r="U448" s="4"/>
      <c r="V448" s="4"/>
      <c r="W448" s="4"/>
      <c r="X448" s="4"/>
      <c r="Y448" s="4"/>
      <c r="Z448" s="4"/>
    </row>
    <row r="449" ht="14.25" customHeight="1">
      <c r="A449" s="37" t="s">
        <v>29</v>
      </c>
      <c r="B449" s="40" t="s">
        <v>30</v>
      </c>
      <c r="C449" s="23"/>
      <c r="D449" s="23"/>
      <c r="E449" s="23"/>
      <c r="F449" s="23"/>
      <c r="G449" s="23"/>
      <c r="H449" s="23"/>
      <c r="I449" s="23"/>
      <c r="J449" s="28"/>
      <c r="K449" s="4"/>
      <c r="L449" s="4"/>
      <c r="M449" s="4"/>
      <c r="N449" s="4"/>
      <c r="O449" s="4"/>
      <c r="P449" s="4"/>
      <c r="Q449" s="4"/>
      <c r="R449" s="4"/>
      <c r="S449" s="4"/>
      <c r="T449" s="4"/>
      <c r="U449" s="4"/>
      <c r="V449" s="4"/>
      <c r="W449" s="4"/>
      <c r="X449" s="4"/>
      <c r="Y449" s="4"/>
      <c r="Z449" s="4"/>
    </row>
    <row r="450" ht="14.25" customHeight="1">
      <c r="A450" s="42" t="s">
        <v>35</v>
      </c>
      <c r="B450" s="40" t="s">
        <v>36</v>
      </c>
      <c r="C450" s="23"/>
      <c r="D450" s="23"/>
      <c r="E450" s="23"/>
      <c r="F450" s="23"/>
      <c r="G450" s="23"/>
      <c r="H450" s="23"/>
      <c r="I450" s="23"/>
      <c r="J450" s="28"/>
      <c r="K450" s="4"/>
      <c r="L450" s="4"/>
      <c r="M450" s="4"/>
      <c r="N450" s="4"/>
      <c r="O450" s="4"/>
      <c r="P450" s="4"/>
      <c r="Q450" s="4"/>
      <c r="R450" s="4"/>
      <c r="S450" s="4"/>
      <c r="T450" s="4"/>
      <c r="U450" s="4"/>
      <c r="V450" s="4"/>
      <c r="W450" s="4"/>
      <c r="X450" s="4"/>
      <c r="Y450" s="4"/>
      <c r="Z450" s="4"/>
    </row>
    <row r="451" ht="18.0" customHeight="1">
      <c r="A451" s="37" t="s">
        <v>37</v>
      </c>
      <c r="B451" s="43" t="s">
        <v>48</v>
      </c>
      <c r="C451" s="23"/>
      <c r="D451" s="23"/>
      <c r="E451" s="23"/>
      <c r="F451" s="23"/>
      <c r="G451" s="23"/>
      <c r="H451" s="23"/>
      <c r="I451" s="23"/>
      <c r="J451" s="28"/>
      <c r="K451" s="4"/>
      <c r="L451" s="4"/>
      <c r="M451" s="4"/>
      <c r="N451" s="4"/>
      <c r="O451" s="4"/>
      <c r="P451" s="4"/>
      <c r="Q451" s="4"/>
      <c r="R451" s="4"/>
      <c r="S451" s="4"/>
      <c r="T451" s="4"/>
      <c r="U451" s="4"/>
      <c r="V451" s="4"/>
      <c r="W451" s="4"/>
      <c r="X451" s="4"/>
      <c r="Y451" s="4"/>
      <c r="Z451" s="4"/>
    </row>
    <row r="452" ht="18.0" customHeight="1">
      <c r="A452" s="29"/>
      <c r="B452" s="29"/>
      <c r="C452" s="98"/>
      <c r="D452" s="29"/>
      <c r="E452" s="29"/>
      <c r="F452" s="29"/>
      <c r="G452" s="29"/>
      <c r="H452" s="4"/>
      <c r="I452" s="4"/>
      <c r="J452" s="4"/>
      <c r="K452" s="4"/>
      <c r="L452" s="4"/>
      <c r="M452" s="4"/>
      <c r="N452" s="4"/>
      <c r="O452" s="4"/>
      <c r="P452" s="4"/>
      <c r="Q452" s="4"/>
      <c r="R452" s="4"/>
      <c r="S452" s="4"/>
      <c r="T452" s="4"/>
      <c r="U452" s="4"/>
      <c r="V452" s="4"/>
      <c r="W452" s="4"/>
      <c r="X452" s="4"/>
      <c r="Y452" s="4"/>
      <c r="Z452" s="4"/>
    </row>
    <row r="453" ht="18.0" customHeight="1">
      <c r="A453" s="4"/>
      <c r="B453" s="4"/>
      <c r="C453" s="47"/>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4"/>
      <c r="B454" s="4"/>
      <c r="C454" s="47"/>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4"/>
      <c r="B455" s="4"/>
      <c r="C455" s="47"/>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4"/>
      <c r="B456" s="4"/>
      <c r="C456" s="47"/>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4"/>
      <c r="B457" s="4"/>
      <c r="C457" s="47"/>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4"/>
      <c r="B458" s="4"/>
      <c r="C458" s="47"/>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4"/>
      <c r="B459" s="4"/>
      <c r="C459" s="47"/>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4"/>
      <c r="B460" s="4"/>
      <c r="C460" s="47"/>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4"/>
      <c r="B461" s="4"/>
      <c r="C461" s="47"/>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4"/>
      <c r="B462" s="4"/>
      <c r="C462" s="47"/>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4"/>
      <c r="B463" s="4"/>
      <c r="C463" s="47"/>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4"/>
      <c r="B464" s="4"/>
      <c r="C464" s="47"/>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4"/>
      <c r="B465" s="4"/>
      <c r="C465" s="47"/>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4"/>
      <c r="B466" s="4"/>
      <c r="C466" s="47"/>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4"/>
      <c r="B467" s="4"/>
      <c r="C467" s="47"/>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4"/>
      <c r="B468" s="4"/>
      <c r="C468" s="47"/>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4"/>
      <c r="B469" s="4"/>
      <c r="C469" s="47"/>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4"/>
      <c r="B470" s="4"/>
      <c r="C470" s="47"/>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4"/>
      <c r="B471" s="4"/>
      <c r="C471" s="47"/>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4"/>
      <c r="B472" s="4"/>
      <c r="C472" s="47"/>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4"/>
      <c r="B473" s="4"/>
      <c r="C473" s="47"/>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4"/>
      <c r="B474" s="4"/>
      <c r="C474" s="47"/>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4"/>
      <c r="B475" s="4"/>
      <c r="C475" s="47"/>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4"/>
      <c r="B476" s="4"/>
      <c r="C476" s="47"/>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4"/>
      <c r="B477" s="4"/>
      <c r="C477" s="47"/>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4"/>
      <c r="B478" s="4"/>
      <c r="C478" s="47"/>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4"/>
      <c r="B479" s="4"/>
      <c r="C479" s="47"/>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4"/>
      <c r="B480" s="4"/>
      <c r="C480" s="47"/>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4"/>
      <c r="B481" s="4"/>
      <c r="C481" s="47"/>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4"/>
      <c r="B482" s="4"/>
      <c r="C482" s="47"/>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4"/>
      <c r="B483" s="4"/>
      <c r="C483" s="47"/>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4"/>
      <c r="B484" s="4"/>
      <c r="C484" s="47"/>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4"/>
      <c r="B485" s="4"/>
      <c r="C485" s="47"/>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4"/>
      <c r="B486" s="4"/>
      <c r="C486" s="47"/>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4"/>
      <c r="B487" s="4"/>
      <c r="C487" s="47"/>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4"/>
      <c r="B488" s="4"/>
      <c r="C488" s="47"/>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4"/>
      <c r="B489" s="4"/>
      <c r="C489" s="47"/>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4"/>
      <c r="B490" s="4"/>
      <c r="C490" s="47"/>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4"/>
      <c r="B491" s="4"/>
      <c r="C491" s="47"/>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4"/>
      <c r="B492" s="4"/>
      <c r="C492" s="47"/>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4"/>
      <c r="B493" s="4"/>
      <c r="C493" s="47"/>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4"/>
      <c r="B494" s="4"/>
      <c r="C494" s="47"/>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4"/>
      <c r="B495" s="4"/>
      <c r="C495" s="47"/>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4"/>
      <c r="B496" s="4"/>
      <c r="C496" s="47"/>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4"/>
      <c r="B497" s="4"/>
      <c r="C497" s="47"/>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4"/>
      <c r="B498" s="4"/>
      <c r="C498" s="47"/>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4"/>
      <c r="B499" s="4"/>
      <c r="C499" s="47"/>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4"/>
      <c r="B500" s="4"/>
      <c r="C500" s="47"/>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4"/>
      <c r="B501" s="4"/>
      <c r="C501" s="47"/>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4"/>
      <c r="B502" s="4"/>
      <c r="C502" s="47"/>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4"/>
      <c r="B503" s="4"/>
      <c r="C503" s="47"/>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4"/>
      <c r="B504" s="4"/>
      <c r="C504" s="47"/>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4"/>
      <c r="B505" s="4"/>
      <c r="C505" s="47"/>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4"/>
      <c r="B506" s="4"/>
      <c r="C506" s="47"/>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4"/>
      <c r="B507" s="4"/>
      <c r="C507" s="47"/>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4"/>
      <c r="B508" s="4"/>
      <c r="C508" s="47"/>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4"/>
      <c r="B509" s="4"/>
      <c r="C509" s="47"/>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4"/>
      <c r="B510" s="4"/>
      <c r="C510" s="47"/>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4"/>
      <c r="B511" s="4"/>
      <c r="C511" s="47"/>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4"/>
      <c r="B512" s="4"/>
      <c r="C512" s="47"/>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4"/>
      <c r="B513" s="4"/>
      <c r="C513" s="47"/>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4"/>
      <c r="B514" s="4"/>
      <c r="C514" s="47"/>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4"/>
      <c r="B515" s="4"/>
      <c r="C515" s="47"/>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4"/>
      <c r="B516" s="4"/>
      <c r="C516" s="47"/>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4"/>
      <c r="B517" s="4"/>
      <c r="C517" s="47"/>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4"/>
      <c r="B518" s="4"/>
      <c r="C518" s="47"/>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4"/>
      <c r="B519" s="4"/>
      <c r="C519" s="47"/>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4"/>
      <c r="B520" s="4"/>
      <c r="C520" s="47"/>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4"/>
      <c r="B521" s="4"/>
      <c r="C521" s="47"/>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4"/>
      <c r="B522" s="4"/>
      <c r="C522" s="47"/>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4"/>
      <c r="B523" s="4"/>
      <c r="C523" s="47"/>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4"/>
      <c r="B524" s="4"/>
      <c r="C524" s="47"/>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4"/>
      <c r="B525" s="4"/>
      <c r="C525" s="47"/>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4"/>
      <c r="B526" s="4"/>
      <c r="C526" s="47"/>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4"/>
      <c r="B527" s="4"/>
      <c r="C527" s="47"/>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4"/>
      <c r="B528" s="4"/>
      <c r="C528" s="47"/>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4"/>
      <c r="B529" s="4"/>
      <c r="C529" s="47"/>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4"/>
      <c r="B530" s="4"/>
      <c r="C530" s="47"/>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4"/>
      <c r="B531" s="4"/>
      <c r="C531" s="47"/>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4"/>
      <c r="B532" s="4"/>
      <c r="C532" s="47"/>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4"/>
      <c r="B533" s="4"/>
      <c r="C533" s="47"/>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4"/>
      <c r="B534" s="4"/>
      <c r="C534" s="47"/>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4"/>
      <c r="B535" s="4"/>
      <c r="C535" s="47"/>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4"/>
      <c r="B536" s="4"/>
      <c r="C536" s="47"/>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4"/>
      <c r="B537" s="4"/>
      <c r="C537" s="47"/>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4"/>
      <c r="B538" s="4"/>
      <c r="C538" s="47"/>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4"/>
      <c r="B539" s="4"/>
      <c r="C539" s="47"/>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4"/>
      <c r="B540" s="4"/>
      <c r="C540" s="47"/>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4"/>
      <c r="B541" s="4"/>
      <c r="C541" s="47"/>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4"/>
      <c r="B542" s="4"/>
      <c r="C542" s="47"/>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4"/>
      <c r="B543" s="4"/>
      <c r="C543" s="47"/>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4"/>
      <c r="B544" s="4"/>
      <c r="C544" s="47"/>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4"/>
      <c r="B545" s="4"/>
      <c r="C545" s="47"/>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4"/>
      <c r="B546" s="4"/>
      <c r="C546" s="47"/>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4"/>
      <c r="B547" s="4"/>
      <c r="C547" s="47"/>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4"/>
      <c r="B548" s="4"/>
      <c r="C548" s="47"/>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4"/>
      <c r="B549" s="4"/>
      <c r="C549" s="47"/>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4"/>
      <c r="B550" s="4"/>
      <c r="C550" s="47"/>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4"/>
      <c r="B551" s="4"/>
      <c r="C551" s="47"/>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4"/>
      <c r="B552" s="4"/>
      <c r="C552" s="47"/>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4"/>
      <c r="B553" s="4"/>
      <c r="C553" s="47"/>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4"/>
      <c r="B554" s="4"/>
      <c r="C554" s="47"/>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4"/>
      <c r="B555" s="4"/>
      <c r="C555" s="47"/>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4"/>
      <c r="B556" s="4"/>
      <c r="C556" s="47"/>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4"/>
      <c r="B557" s="4"/>
      <c r="C557" s="47"/>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4"/>
      <c r="B558" s="4"/>
      <c r="C558" s="47"/>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4"/>
      <c r="B559" s="4"/>
      <c r="C559" s="47"/>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4"/>
      <c r="B560" s="4"/>
      <c r="C560" s="47"/>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4"/>
      <c r="B561" s="4"/>
      <c r="C561" s="47"/>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4"/>
      <c r="B562" s="4"/>
      <c r="C562" s="47"/>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4"/>
      <c r="B563" s="4"/>
      <c r="C563" s="47"/>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4"/>
      <c r="B564" s="4"/>
      <c r="C564" s="47"/>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4"/>
      <c r="B565" s="4"/>
      <c r="C565" s="47"/>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4"/>
      <c r="B566" s="4"/>
      <c r="C566" s="47"/>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4"/>
      <c r="B567" s="4"/>
      <c r="C567" s="47"/>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4"/>
      <c r="B568" s="4"/>
      <c r="C568" s="47"/>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4"/>
      <c r="B569" s="4"/>
      <c r="C569" s="47"/>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4"/>
      <c r="B570" s="4"/>
      <c r="C570" s="47"/>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4"/>
      <c r="B571" s="4"/>
      <c r="C571" s="47"/>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4"/>
      <c r="B572" s="4"/>
      <c r="C572" s="47"/>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4"/>
      <c r="B573" s="4"/>
      <c r="C573" s="47"/>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4"/>
      <c r="B574" s="4"/>
      <c r="C574" s="47"/>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4"/>
      <c r="B575" s="4"/>
      <c r="C575" s="47"/>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4"/>
      <c r="B576" s="4"/>
      <c r="C576" s="47"/>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4"/>
      <c r="B577" s="4"/>
      <c r="C577" s="47"/>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4"/>
      <c r="B578" s="4"/>
      <c r="C578" s="47"/>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4"/>
      <c r="B579" s="4"/>
      <c r="C579" s="47"/>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4"/>
      <c r="B580" s="4"/>
      <c r="C580" s="47"/>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4"/>
      <c r="B581" s="4"/>
      <c r="C581" s="47"/>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4"/>
      <c r="B582" s="4"/>
      <c r="C582" s="47"/>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4"/>
      <c r="B583" s="4"/>
      <c r="C583" s="47"/>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4"/>
      <c r="B584" s="4"/>
      <c r="C584" s="47"/>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4"/>
      <c r="B585" s="4"/>
      <c r="C585" s="47"/>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4"/>
      <c r="B586" s="4"/>
      <c r="C586" s="47"/>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4"/>
      <c r="B587" s="4"/>
      <c r="C587" s="47"/>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4"/>
      <c r="B588" s="4"/>
      <c r="C588" s="47"/>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4"/>
      <c r="B589" s="4"/>
      <c r="C589" s="47"/>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4"/>
      <c r="B590" s="4"/>
      <c r="C590" s="47"/>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4"/>
      <c r="B591" s="4"/>
      <c r="C591" s="47"/>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4"/>
      <c r="B592" s="4"/>
      <c r="C592" s="47"/>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4"/>
      <c r="B593" s="4"/>
      <c r="C593" s="47"/>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4"/>
      <c r="B594" s="4"/>
      <c r="C594" s="47"/>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4"/>
      <c r="B595" s="4"/>
      <c r="C595" s="47"/>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4"/>
      <c r="B596" s="4"/>
      <c r="C596" s="47"/>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4"/>
      <c r="B597" s="4"/>
      <c r="C597" s="47"/>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4"/>
      <c r="B598" s="4"/>
      <c r="C598" s="47"/>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4"/>
      <c r="B599" s="4"/>
      <c r="C599" s="47"/>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4"/>
      <c r="B600" s="4"/>
      <c r="C600" s="47"/>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4"/>
      <c r="B601" s="4"/>
      <c r="C601" s="47"/>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4"/>
      <c r="B602" s="4"/>
      <c r="C602" s="47"/>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4"/>
      <c r="B603" s="4"/>
      <c r="C603" s="47"/>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4"/>
      <c r="B604" s="4"/>
      <c r="C604" s="47"/>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4"/>
      <c r="B605" s="4"/>
      <c r="C605" s="47"/>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4"/>
      <c r="B606" s="4"/>
      <c r="C606" s="47"/>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4"/>
      <c r="B607" s="4"/>
      <c r="C607" s="47"/>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4"/>
      <c r="B608" s="4"/>
      <c r="C608" s="47"/>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4"/>
      <c r="B609" s="4"/>
      <c r="C609" s="47"/>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4"/>
      <c r="B610" s="4"/>
      <c r="C610" s="47"/>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4"/>
      <c r="B611" s="4"/>
      <c r="C611" s="47"/>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4"/>
      <c r="B612" s="4"/>
      <c r="C612" s="47"/>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4"/>
      <c r="B613" s="4"/>
      <c r="C613" s="47"/>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4"/>
      <c r="B614" s="4"/>
      <c r="C614" s="47"/>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4"/>
      <c r="B615" s="4"/>
      <c r="C615" s="47"/>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4"/>
      <c r="B616" s="4"/>
      <c r="C616" s="47"/>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4"/>
      <c r="B617" s="4"/>
      <c r="C617" s="47"/>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4"/>
      <c r="B618" s="4"/>
      <c r="C618" s="47"/>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4"/>
      <c r="B619" s="4"/>
      <c r="C619" s="47"/>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4"/>
      <c r="B620" s="4"/>
      <c r="C620" s="47"/>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4"/>
      <c r="B621" s="4"/>
      <c r="C621" s="47"/>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4"/>
      <c r="B622" s="4"/>
      <c r="C622" s="47"/>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4"/>
      <c r="B623" s="4"/>
      <c r="C623" s="47"/>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4"/>
      <c r="B624" s="4"/>
      <c r="C624" s="47"/>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4"/>
      <c r="B625" s="4"/>
      <c r="C625" s="47"/>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4"/>
      <c r="B626" s="4"/>
      <c r="C626" s="47"/>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4"/>
      <c r="B627" s="4"/>
      <c r="C627" s="47"/>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4"/>
      <c r="B628" s="4"/>
      <c r="C628" s="47"/>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4"/>
      <c r="B629" s="4"/>
      <c r="C629" s="47"/>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4"/>
      <c r="B630" s="4"/>
      <c r="C630" s="47"/>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4"/>
      <c r="B631" s="4"/>
      <c r="C631" s="47"/>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4"/>
      <c r="B632" s="4"/>
      <c r="C632" s="47"/>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4"/>
      <c r="B633" s="4"/>
      <c r="C633" s="47"/>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4"/>
      <c r="B634" s="4"/>
      <c r="C634" s="47"/>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4"/>
      <c r="B635" s="4"/>
      <c r="C635" s="47"/>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4"/>
      <c r="B636" s="4"/>
      <c r="C636" s="47"/>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4"/>
      <c r="B637" s="4"/>
      <c r="C637" s="47"/>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4"/>
      <c r="B638" s="4"/>
      <c r="C638" s="47"/>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4"/>
      <c r="B639" s="4"/>
      <c r="C639" s="47"/>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4"/>
      <c r="B640" s="4"/>
      <c r="C640" s="47"/>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4"/>
      <c r="B641" s="4"/>
      <c r="C641" s="47"/>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4"/>
      <c r="B642" s="4"/>
      <c r="C642" s="47"/>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4"/>
      <c r="B643" s="4"/>
      <c r="C643" s="47"/>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4"/>
      <c r="B644" s="4"/>
      <c r="C644" s="47"/>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4"/>
      <c r="B645" s="4"/>
      <c r="C645" s="47"/>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4"/>
      <c r="B646" s="4"/>
      <c r="C646" s="47"/>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4"/>
      <c r="B647" s="4"/>
      <c r="C647" s="47"/>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4"/>
      <c r="B648" s="4"/>
      <c r="C648" s="47"/>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4"/>
      <c r="B649" s="4"/>
      <c r="C649" s="47"/>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4"/>
      <c r="B650" s="4"/>
      <c r="C650" s="47"/>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4"/>
      <c r="B651" s="4"/>
      <c r="C651" s="47"/>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4"/>
      <c r="B652" s="4"/>
      <c r="C652" s="47"/>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4"/>
      <c r="B653" s="4"/>
      <c r="C653" s="47"/>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4"/>
      <c r="B654" s="4"/>
      <c r="C654" s="47"/>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4"/>
      <c r="B655" s="4"/>
      <c r="C655" s="47"/>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4"/>
      <c r="B656" s="4"/>
      <c r="C656" s="47"/>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4"/>
      <c r="B657" s="4"/>
      <c r="C657" s="47"/>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4"/>
      <c r="B658" s="4"/>
      <c r="C658" s="47"/>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4"/>
      <c r="B659" s="4"/>
      <c r="C659" s="47"/>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4"/>
      <c r="B660" s="4"/>
      <c r="C660" s="47"/>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4"/>
      <c r="B661" s="4"/>
      <c r="C661" s="47"/>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4"/>
      <c r="B662" s="4"/>
      <c r="C662" s="47"/>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4"/>
      <c r="B663" s="4"/>
      <c r="C663" s="47"/>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4"/>
      <c r="B664" s="4"/>
      <c r="C664" s="47"/>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4"/>
      <c r="B665" s="4"/>
      <c r="C665" s="47"/>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4"/>
      <c r="B666" s="4"/>
      <c r="C666" s="47"/>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4"/>
      <c r="B667" s="4"/>
      <c r="C667" s="47"/>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4"/>
      <c r="B668" s="4"/>
      <c r="C668" s="47"/>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4"/>
      <c r="B669" s="4"/>
      <c r="C669" s="47"/>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4"/>
      <c r="B670" s="4"/>
      <c r="C670" s="47"/>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4"/>
      <c r="B671" s="4"/>
      <c r="C671" s="47"/>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4"/>
      <c r="B672" s="4"/>
      <c r="C672" s="47"/>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4"/>
      <c r="B673" s="4"/>
      <c r="C673" s="47"/>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4"/>
      <c r="B674" s="4"/>
      <c r="C674" s="47"/>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4"/>
      <c r="B675" s="4"/>
      <c r="C675" s="47"/>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4"/>
      <c r="B676" s="4"/>
      <c r="C676" s="47"/>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4"/>
      <c r="B677" s="4"/>
      <c r="C677" s="47"/>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4"/>
      <c r="B678" s="4"/>
      <c r="C678" s="47"/>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4"/>
      <c r="B679" s="4"/>
      <c r="C679" s="47"/>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4"/>
      <c r="B680" s="4"/>
      <c r="C680" s="47"/>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4"/>
      <c r="B681" s="4"/>
      <c r="C681" s="47"/>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4"/>
      <c r="B682" s="4"/>
      <c r="C682" s="47"/>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4"/>
      <c r="B683" s="4"/>
      <c r="C683" s="47"/>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4"/>
      <c r="B684" s="4"/>
      <c r="C684" s="47"/>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4"/>
      <c r="B685" s="4"/>
      <c r="C685" s="47"/>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4"/>
      <c r="B686" s="4"/>
      <c r="C686" s="47"/>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4"/>
      <c r="B687" s="4"/>
      <c r="C687" s="47"/>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4"/>
      <c r="B688" s="4"/>
      <c r="C688" s="47"/>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4"/>
      <c r="B689" s="4"/>
      <c r="C689" s="47"/>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4"/>
      <c r="B690" s="4"/>
      <c r="C690" s="47"/>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4"/>
      <c r="B691" s="4"/>
      <c r="C691" s="47"/>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4"/>
      <c r="B692" s="4"/>
      <c r="C692" s="47"/>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4"/>
      <c r="B693" s="4"/>
      <c r="C693" s="47"/>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4"/>
      <c r="B694" s="4"/>
      <c r="C694" s="47"/>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4"/>
      <c r="B695" s="4"/>
      <c r="C695" s="47"/>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4"/>
      <c r="B696" s="4"/>
      <c r="C696" s="47"/>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4"/>
      <c r="B697" s="4"/>
      <c r="C697" s="47"/>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4"/>
      <c r="B698" s="4"/>
      <c r="C698" s="47"/>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4"/>
      <c r="B699" s="4"/>
      <c r="C699" s="47"/>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4"/>
      <c r="B700" s="4"/>
      <c r="C700" s="47"/>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4"/>
      <c r="B701" s="4"/>
      <c r="C701" s="47"/>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4"/>
      <c r="B702" s="4"/>
      <c r="C702" s="47"/>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4"/>
      <c r="B703" s="4"/>
      <c r="C703" s="47"/>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4"/>
      <c r="B704" s="4"/>
      <c r="C704" s="47"/>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4"/>
      <c r="B705" s="4"/>
      <c r="C705" s="47"/>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4"/>
      <c r="B706" s="4"/>
      <c r="C706" s="47"/>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4"/>
      <c r="B707" s="4"/>
      <c r="C707" s="47"/>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4"/>
      <c r="B708" s="4"/>
      <c r="C708" s="47"/>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4"/>
      <c r="B709" s="4"/>
      <c r="C709" s="47"/>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4"/>
      <c r="B710" s="4"/>
      <c r="C710" s="47"/>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4"/>
      <c r="B711" s="4"/>
      <c r="C711" s="47"/>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4"/>
      <c r="B712" s="4"/>
      <c r="C712" s="47"/>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4"/>
      <c r="B713" s="4"/>
      <c r="C713" s="47"/>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4"/>
      <c r="B714" s="4"/>
      <c r="C714" s="47"/>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4"/>
      <c r="B715" s="4"/>
      <c r="C715" s="47"/>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4"/>
      <c r="B716" s="4"/>
      <c r="C716" s="47"/>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4"/>
      <c r="B717" s="4"/>
      <c r="C717" s="47"/>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4"/>
      <c r="B718" s="4"/>
      <c r="C718" s="47"/>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4"/>
      <c r="B719" s="4"/>
      <c r="C719" s="47"/>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4"/>
      <c r="B720" s="4"/>
      <c r="C720" s="47"/>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4"/>
      <c r="B721" s="4"/>
      <c r="C721" s="47"/>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4"/>
      <c r="B722" s="4"/>
      <c r="C722" s="47"/>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4"/>
      <c r="B723" s="4"/>
      <c r="C723" s="47"/>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4"/>
      <c r="B724" s="4"/>
      <c r="C724" s="47"/>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4"/>
      <c r="B725" s="4"/>
      <c r="C725" s="47"/>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4"/>
      <c r="B726" s="4"/>
      <c r="C726" s="47"/>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4"/>
      <c r="B727" s="4"/>
      <c r="C727" s="47"/>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4"/>
      <c r="B728" s="4"/>
      <c r="C728" s="47"/>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4"/>
      <c r="B729" s="4"/>
      <c r="C729" s="47"/>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4"/>
      <c r="B730" s="4"/>
      <c r="C730" s="47"/>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4"/>
      <c r="B731" s="4"/>
      <c r="C731" s="47"/>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4"/>
      <c r="B732" s="4"/>
      <c r="C732" s="47"/>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4"/>
      <c r="B733" s="4"/>
      <c r="C733" s="47"/>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4"/>
      <c r="B734" s="4"/>
      <c r="C734" s="47"/>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4"/>
      <c r="B735" s="4"/>
      <c r="C735" s="47"/>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4"/>
      <c r="B736" s="4"/>
      <c r="C736" s="47"/>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4"/>
      <c r="B737" s="4"/>
      <c r="C737" s="47"/>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4"/>
      <c r="B738" s="4"/>
      <c r="C738" s="47"/>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4"/>
      <c r="B739" s="4"/>
      <c r="C739" s="47"/>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4"/>
      <c r="B740" s="4"/>
      <c r="C740" s="47"/>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4"/>
      <c r="B741" s="4"/>
      <c r="C741" s="47"/>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4"/>
      <c r="B742" s="4"/>
      <c r="C742" s="47"/>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4"/>
      <c r="B743" s="4"/>
      <c r="C743" s="47"/>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4"/>
      <c r="B744" s="4"/>
      <c r="C744" s="47"/>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4"/>
      <c r="B745" s="4"/>
      <c r="C745" s="47"/>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4"/>
      <c r="B746" s="4"/>
      <c r="C746" s="47"/>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4"/>
      <c r="B747" s="4"/>
      <c r="C747" s="47"/>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4"/>
      <c r="B748" s="4"/>
      <c r="C748" s="47"/>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4"/>
      <c r="B749" s="4"/>
      <c r="C749" s="47"/>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4"/>
      <c r="B750" s="4"/>
      <c r="C750" s="47"/>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4"/>
      <c r="B751" s="4"/>
      <c r="C751" s="47"/>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4"/>
      <c r="B752" s="4"/>
      <c r="C752" s="47"/>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4"/>
      <c r="B753" s="4"/>
      <c r="C753" s="47"/>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4"/>
      <c r="B754" s="4"/>
      <c r="C754" s="47"/>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4"/>
      <c r="B755" s="4"/>
      <c r="C755" s="47"/>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4"/>
      <c r="B756" s="4"/>
      <c r="C756" s="47"/>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4"/>
      <c r="B757" s="4"/>
      <c r="C757" s="47"/>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4"/>
      <c r="B758" s="4"/>
      <c r="C758" s="47"/>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4"/>
      <c r="B759" s="4"/>
      <c r="C759" s="47"/>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4"/>
      <c r="B760" s="4"/>
      <c r="C760" s="47"/>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4"/>
      <c r="B761" s="4"/>
      <c r="C761" s="47"/>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4"/>
      <c r="B762" s="4"/>
      <c r="C762" s="47"/>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4"/>
      <c r="B763" s="4"/>
      <c r="C763" s="47"/>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4"/>
      <c r="B764" s="4"/>
      <c r="C764" s="47"/>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4"/>
      <c r="B765" s="4"/>
      <c r="C765" s="47"/>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4"/>
      <c r="B766" s="4"/>
      <c r="C766" s="47"/>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4"/>
      <c r="B767" s="4"/>
      <c r="C767" s="47"/>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4"/>
      <c r="B768" s="4"/>
      <c r="C768" s="47"/>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4"/>
      <c r="B769" s="4"/>
      <c r="C769" s="47"/>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4"/>
      <c r="B770" s="4"/>
      <c r="C770" s="47"/>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4"/>
      <c r="B771" s="4"/>
      <c r="C771" s="47"/>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4"/>
      <c r="B772" s="4"/>
      <c r="C772" s="47"/>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4"/>
      <c r="B773" s="4"/>
      <c r="C773" s="47"/>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4"/>
      <c r="B774" s="4"/>
      <c r="C774" s="47"/>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4"/>
      <c r="B775" s="4"/>
      <c r="C775" s="47"/>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4"/>
      <c r="B776" s="4"/>
      <c r="C776" s="47"/>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4"/>
      <c r="B777" s="4"/>
      <c r="C777" s="47"/>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4"/>
      <c r="B778" s="4"/>
      <c r="C778" s="47"/>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4"/>
      <c r="B779" s="4"/>
      <c r="C779" s="47"/>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4"/>
      <c r="B780" s="4"/>
      <c r="C780" s="47"/>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4"/>
      <c r="B781" s="4"/>
      <c r="C781" s="47"/>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4"/>
      <c r="B782" s="4"/>
      <c r="C782" s="47"/>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4"/>
      <c r="B783" s="4"/>
      <c r="C783" s="47"/>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4"/>
      <c r="B784" s="4"/>
      <c r="C784" s="47"/>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4"/>
      <c r="B785" s="4"/>
      <c r="C785" s="47"/>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4"/>
      <c r="B786" s="4"/>
      <c r="C786" s="47"/>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4"/>
      <c r="B787" s="4"/>
      <c r="C787" s="47"/>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4"/>
      <c r="B788" s="4"/>
      <c r="C788" s="47"/>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4"/>
      <c r="B789" s="4"/>
      <c r="C789" s="47"/>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4"/>
      <c r="B790" s="4"/>
      <c r="C790" s="47"/>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4"/>
      <c r="B791" s="4"/>
      <c r="C791" s="47"/>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4"/>
      <c r="B792" s="4"/>
      <c r="C792" s="47"/>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4"/>
      <c r="B793" s="4"/>
      <c r="C793" s="47"/>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4"/>
      <c r="B794" s="4"/>
      <c r="C794" s="47"/>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4"/>
      <c r="B795" s="4"/>
      <c r="C795" s="47"/>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4"/>
      <c r="B796" s="4"/>
      <c r="C796" s="47"/>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4"/>
      <c r="B797" s="4"/>
      <c r="C797" s="47"/>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4"/>
      <c r="B798" s="4"/>
      <c r="C798" s="47"/>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4"/>
      <c r="B799" s="4"/>
      <c r="C799" s="47"/>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4"/>
      <c r="B800" s="4"/>
      <c r="C800" s="47"/>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4"/>
      <c r="B801" s="4"/>
      <c r="C801" s="47"/>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4"/>
      <c r="B802" s="4"/>
      <c r="C802" s="47"/>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4"/>
      <c r="B803" s="4"/>
      <c r="C803" s="47"/>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4"/>
      <c r="B804" s="4"/>
      <c r="C804" s="47"/>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4"/>
      <c r="B805" s="4"/>
      <c r="C805" s="47"/>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4"/>
      <c r="B806" s="4"/>
      <c r="C806" s="47"/>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4"/>
      <c r="B807" s="4"/>
      <c r="C807" s="47"/>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4"/>
      <c r="B808" s="4"/>
      <c r="C808" s="47"/>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4"/>
      <c r="B809" s="4"/>
      <c r="C809" s="47"/>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4"/>
      <c r="B810" s="4"/>
      <c r="C810" s="47"/>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4"/>
      <c r="B811" s="4"/>
      <c r="C811" s="47"/>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4"/>
      <c r="B812" s="4"/>
      <c r="C812" s="47"/>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4"/>
      <c r="B813" s="4"/>
      <c r="C813" s="47"/>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4"/>
      <c r="B814" s="4"/>
      <c r="C814" s="47"/>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4"/>
      <c r="B815" s="4"/>
      <c r="C815" s="47"/>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4"/>
      <c r="B816" s="4"/>
      <c r="C816" s="47"/>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4"/>
      <c r="B817" s="4"/>
      <c r="C817" s="47"/>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4"/>
      <c r="B818" s="4"/>
      <c r="C818" s="47"/>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4"/>
      <c r="B819" s="4"/>
      <c r="C819" s="47"/>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4"/>
      <c r="B820" s="4"/>
      <c r="C820" s="47"/>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4"/>
      <c r="B821" s="4"/>
      <c r="C821" s="47"/>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4"/>
      <c r="B822" s="4"/>
      <c r="C822" s="47"/>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4"/>
      <c r="B823" s="4"/>
      <c r="C823" s="47"/>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4"/>
      <c r="B824" s="4"/>
      <c r="C824" s="47"/>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4"/>
      <c r="B825" s="4"/>
      <c r="C825" s="47"/>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4"/>
      <c r="B826" s="4"/>
      <c r="C826" s="47"/>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4"/>
      <c r="B827" s="4"/>
      <c r="C827" s="47"/>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4"/>
      <c r="B828" s="4"/>
      <c r="C828" s="47"/>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4"/>
      <c r="B829" s="4"/>
      <c r="C829" s="47"/>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4"/>
      <c r="B830" s="4"/>
      <c r="C830" s="47"/>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4"/>
      <c r="B831" s="4"/>
      <c r="C831" s="47"/>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4"/>
      <c r="B832" s="4"/>
      <c r="C832" s="47"/>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4"/>
      <c r="B833" s="4"/>
      <c r="C833" s="47"/>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4"/>
      <c r="B834" s="4"/>
      <c r="C834" s="47"/>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4"/>
      <c r="B835" s="4"/>
      <c r="C835" s="47"/>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4"/>
      <c r="B836" s="4"/>
      <c r="C836" s="47"/>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4"/>
      <c r="B837" s="4"/>
      <c r="C837" s="47"/>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4"/>
      <c r="B838" s="4"/>
      <c r="C838" s="47"/>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4"/>
      <c r="B839" s="4"/>
      <c r="C839" s="47"/>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4"/>
      <c r="B840" s="4"/>
      <c r="C840" s="47"/>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4"/>
      <c r="B841" s="4"/>
      <c r="C841" s="47"/>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4"/>
      <c r="B842" s="4"/>
      <c r="C842" s="47"/>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4"/>
      <c r="B843" s="4"/>
      <c r="C843" s="47"/>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4"/>
      <c r="B844" s="4"/>
      <c r="C844" s="47"/>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4"/>
      <c r="B845" s="4"/>
      <c r="C845" s="47"/>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4"/>
      <c r="B846" s="4"/>
      <c r="C846" s="47"/>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4"/>
      <c r="B847" s="4"/>
      <c r="C847" s="47"/>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4"/>
      <c r="B848" s="4"/>
      <c r="C848" s="47"/>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4"/>
      <c r="B849" s="4"/>
      <c r="C849" s="47"/>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4"/>
      <c r="B850" s="4"/>
      <c r="C850" s="47"/>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4"/>
      <c r="B851" s="4"/>
      <c r="C851" s="47"/>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4"/>
      <c r="B852" s="4"/>
      <c r="C852" s="47"/>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4"/>
      <c r="B853" s="4"/>
      <c r="C853" s="47"/>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4"/>
      <c r="B854" s="4"/>
      <c r="C854" s="47"/>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4"/>
      <c r="B855" s="4"/>
      <c r="C855" s="47"/>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4"/>
      <c r="B856" s="4"/>
      <c r="C856" s="47"/>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4"/>
      <c r="B857" s="4"/>
      <c r="C857" s="47"/>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4"/>
      <c r="B858" s="4"/>
      <c r="C858" s="47"/>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4"/>
      <c r="B859" s="4"/>
      <c r="C859" s="47"/>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4"/>
      <c r="B860" s="4"/>
      <c r="C860" s="47"/>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4"/>
      <c r="B861" s="4"/>
      <c r="C861" s="47"/>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4"/>
      <c r="B862" s="4"/>
      <c r="C862" s="47"/>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4"/>
      <c r="B863" s="4"/>
      <c r="C863" s="47"/>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4"/>
      <c r="B864" s="4"/>
      <c r="C864" s="47"/>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4"/>
      <c r="B865" s="4"/>
      <c r="C865" s="47"/>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4"/>
      <c r="B866" s="4"/>
      <c r="C866" s="47"/>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4"/>
      <c r="B867" s="4"/>
      <c r="C867" s="47"/>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4"/>
      <c r="B868" s="4"/>
      <c r="C868" s="47"/>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4"/>
      <c r="B869" s="4"/>
      <c r="C869" s="47"/>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4"/>
      <c r="B870" s="4"/>
      <c r="C870" s="47"/>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4"/>
      <c r="B871" s="4"/>
      <c r="C871" s="47"/>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4"/>
      <c r="B872" s="4"/>
      <c r="C872" s="47"/>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4"/>
      <c r="B873" s="4"/>
      <c r="C873" s="47"/>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4"/>
      <c r="B874" s="4"/>
      <c r="C874" s="47"/>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4"/>
      <c r="B875" s="4"/>
      <c r="C875" s="47"/>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4"/>
      <c r="B876" s="4"/>
      <c r="C876" s="47"/>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4"/>
      <c r="B877" s="4"/>
      <c r="C877" s="47"/>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4"/>
      <c r="B878" s="4"/>
      <c r="C878" s="47"/>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4"/>
      <c r="B879" s="4"/>
      <c r="C879" s="47"/>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4"/>
      <c r="B880" s="4"/>
      <c r="C880" s="47"/>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4"/>
      <c r="B881" s="4"/>
      <c r="C881" s="47"/>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4"/>
      <c r="B882" s="4"/>
      <c r="C882" s="47"/>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4"/>
      <c r="B883" s="4"/>
      <c r="C883" s="47"/>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4"/>
      <c r="B884" s="4"/>
      <c r="C884" s="47"/>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4"/>
      <c r="B885" s="4"/>
      <c r="C885" s="47"/>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4"/>
      <c r="B886" s="4"/>
      <c r="C886" s="47"/>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4"/>
      <c r="B887" s="4"/>
      <c r="C887" s="47"/>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4"/>
      <c r="B888" s="4"/>
      <c r="C888" s="47"/>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4"/>
      <c r="B889" s="4"/>
      <c r="C889" s="47"/>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4"/>
      <c r="B890" s="4"/>
      <c r="C890" s="47"/>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4"/>
      <c r="B891" s="4"/>
      <c r="C891" s="47"/>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4"/>
      <c r="B892" s="4"/>
      <c r="C892" s="47"/>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4"/>
      <c r="B893" s="4"/>
      <c r="C893" s="47"/>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4"/>
      <c r="B894" s="4"/>
      <c r="C894" s="47"/>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4"/>
      <c r="B895" s="4"/>
      <c r="C895" s="47"/>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4"/>
      <c r="B896" s="4"/>
      <c r="C896" s="47"/>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4"/>
      <c r="B897" s="4"/>
      <c r="C897" s="47"/>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4"/>
      <c r="B898" s="4"/>
      <c r="C898" s="47"/>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4"/>
      <c r="B899" s="4"/>
      <c r="C899" s="47"/>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4"/>
      <c r="B900" s="4"/>
      <c r="C900" s="47"/>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4"/>
      <c r="B901" s="4"/>
      <c r="C901" s="47"/>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4"/>
      <c r="B902" s="4"/>
      <c r="C902" s="47"/>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4"/>
      <c r="B903" s="4"/>
      <c r="C903" s="47"/>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4"/>
      <c r="B904" s="4"/>
      <c r="C904" s="47"/>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4"/>
      <c r="B905" s="4"/>
      <c r="C905" s="47"/>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4"/>
      <c r="B906" s="4"/>
      <c r="C906" s="47"/>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4"/>
      <c r="B907" s="4"/>
      <c r="C907" s="47"/>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4"/>
      <c r="B908" s="4"/>
      <c r="C908" s="47"/>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4"/>
      <c r="B909" s="4"/>
      <c r="C909" s="47"/>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4"/>
      <c r="B910" s="4"/>
      <c r="C910" s="47"/>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4"/>
      <c r="B911" s="4"/>
      <c r="C911" s="47"/>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4"/>
      <c r="B912" s="4"/>
      <c r="C912" s="47"/>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4"/>
      <c r="B913" s="4"/>
      <c r="C913" s="47"/>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4"/>
      <c r="B914" s="4"/>
      <c r="C914" s="47"/>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4"/>
      <c r="B915" s="4"/>
      <c r="C915" s="47"/>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4"/>
      <c r="B916" s="4"/>
      <c r="C916" s="47"/>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4"/>
      <c r="B917" s="4"/>
      <c r="C917" s="47"/>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4"/>
      <c r="B918" s="4"/>
      <c r="C918" s="47"/>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4"/>
      <c r="B919" s="4"/>
      <c r="C919" s="47"/>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4"/>
      <c r="B920" s="4"/>
      <c r="C920" s="47"/>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4"/>
      <c r="B921" s="4"/>
      <c r="C921" s="47"/>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4"/>
      <c r="B922" s="4"/>
      <c r="C922" s="47"/>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4"/>
      <c r="B923" s="4"/>
      <c r="C923" s="47"/>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4"/>
      <c r="B924" s="4"/>
      <c r="C924" s="47"/>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4"/>
      <c r="B925" s="4"/>
      <c r="C925" s="47"/>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4"/>
      <c r="B926" s="4"/>
      <c r="C926" s="47"/>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4"/>
      <c r="B927" s="4"/>
      <c r="C927" s="47"/>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4"/>
      <c r="B928" s="4"/>
      <c r="C928" s="47"/>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4"/>
      <c r="B929" s="4"/>
      <c r="C929" s="47"/>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4"/>
      <c r="B930" s="4"/>
      <c r="C930" s="47"/>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4"/>
      <c r="B931" s="4"/>
      <c r="C931" s="47"/>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4"/>
      <c r="B932" s="4"/>
      <c r="C932" s="47"/>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4"/>
      <c r="B933" s="4"/>
      <c r="C933" s="47"/>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4"/>
      <c r="B934" s="4"/>
      <c r="C934" s="47"/>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4"/>
      <c r="B935" s="4"/>
      <c r="C935" s="47"/>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4"/>
      <c r="B936" s="4"/>
      <c r="C936" s="47"/>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4"/>
      <c r="B937" s="4"/>
      <c r="C937" s="47"/>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4"/>
      <c r="B938" s="4"/>
      <c r="C938" s="47"/>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4"/>
      <c r="B939" s="4"/>
      <c r="C939" s="47"/>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4"/>
      <c r="B940" s="4"/>
      <c r="C940" s="47"/>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4"/>
      <c r="B941" s="4"/>
      <c r="C941" s="47"/>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4"/>
      <c r="B942" s="4"/>
      <c r="C942" s="47"/>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4"/>
      <c r="B943" s="4"/>
      <c r="C943" s="47"/>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4"/>
      <c r="B944" s="4"/>
      <c r="C944" s="47"/>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4"/>
      <c r="B945" s="4"/>
      <c r="C945" s="47"/>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4"/>
      <c r="B946" s="4"/>
      <c r="C946" s="47"/>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4"/>
      <c r="B947" s="4"/>
      <c r="C947" s="47"/>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4"/>
      <c r="B948" s="4"/>
      <c r="C948" s="47"/>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4"/>
      <c r="B949" s="4"/>
      <c r="C949" s="47"/>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4"/>
      <c r="B950" s="4"/>
      <c r="C950" s="47"/>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4"/>
      <c r="B951" s="4"/>
      <c r="C951" s="47"/>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4"/>
      <c r="B952" s="4"/>
      <c r="C952" s="47"/>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4"/>
      <c r="B953" s="4"/>
      <c r="C953" s="47"/>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4"/>
      <c r="B954" s="4"/>
      <c r="C954" s="47"/>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4"/>
      <c r="B955" s="4"/>
      <c r="C955" s="47"/>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4"/>
      <c r="B956" s="4"/>
      <c r="C956" s="47"/>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4"/>
      <c r="B957" s="4"/>
      <c r="C957" s="47"/>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4"/>
      <c r="B958" s="4"/>
      <c r="C958" s="47"/>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4"/>
      <c r="B959" s="4"/>
      <c r="C959" s="47"/>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4"/>
      <c r="B960" s="4"/>
      <c r="C960" s="47"/>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4"/>
      <c r="B961" s="4"/>
      <c r="C961" s="47"/>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4"/>
      <c r="B962" s="4"/>
      <c r="C962" s="47"/>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4"/>
      <c r="B963" s="4"/>
      <c r="C963" s="47"/>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4"/>
      <c r="B964" s="4"/>
      <c r="C964" s="47"/>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4"/>
      <c r="B965" s="4"/>
      <c r="C965" s="47"/>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4"/>
      <c r="B966" s="4"/>
      <c r="C966" s="47"/>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4"/>
      <c r="B967" s="4"/>
      <c r="C967" s="47"/>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4"/>
      <c r="B968" s="4"/>
      <c r="C968" s="47"/>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4"/>
      <c r="B969" s="4"/>
      <c r="C969" s="47"/>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4"/>
      <c r="B970" s="4"/>
      <c r="C970" s="47"/>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4"/>
      <c r="B971" s="4"/>
      <c r="C971" s="47"/>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4"/>
      <c r="B972" s="4"/>
      <c r="C972" s="47"/>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4"/>
      <c r="B973" s="4"/>
      <c r="C973" s="47"/>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4"/>
      <c r="B974" s="4"/>
      <c r="C974" s="47"/>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4"/>
      <c r="B975" s="4"/>
      <c r="C975" s="47"/>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4"/>
      <c r="B976" s="4"/>
      <c r="C976" s="47"/>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4"/>
      <c r="B977" s="4"/>
      <c r="C977" s="47"/>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4"/>
      <c r="B978" s="4"/>
      <c r="C978" s="47"/>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4"/>
      <c r="B979" s="4"/>
      <c r="C979" s="47"/>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4"/>
      <c r="B980" s="4"/>
      <c r="C980" s="47"/>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4"/>
      <c r="B981" s="4"/>
      <c r="C981" s="47"/>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4"/>
      <c r="B982" s="4"/>
      <c r="C982" s="47"/>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4"/>
      <c r="B983" s="4"/>
      <c r="C983" s="47"/>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4"/>
      <c r="B984" s="4"/>
      <c r="C984" s="47"/>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4"/>
      <c r="B985" s="4"/>
      <c r="C985" s="47"/>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4"/>
      <c r="B986" s="4"/>
      <c r="C986" s="47"/>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4"/>
      <c r="B987" s="4"/>
      <c r="C987" s="47"/>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4"/>
      <c r="B988" s="4"/>
      <c r="C988" s="47"/>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4"/>
      <c r="B989" s="4"/>
      <c r="C989" s="47"/>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4"/>
      <c r="B990" s="4"/>
      <c r="C990" s="47"/>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4"/>
      <c r="B991" s="4"/>
      <c r="C991" s="47"/>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4"/>
      <c r="B992" s="4"/>
      <c r="C992" s="47"/>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4"/>
      <c r="B993" s="4"/>
      <c r="C993" s="47"/>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4"/>
      <c r="B994" s="4"/>
      <c r="C994" s="47"/>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4"/>
      <c r="B995" s="4"/>
      <c r="C995" s="47"/>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4"/>
      <c r="B996" s="4"/>
      <c r="C996" s="47"/>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4"/>
      <c r="B997" s="4"/>
      <c r="C997" s="47"/>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4"/>
      <c r="B998" s="4"/>
      <c r="C998" s="47"/>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4"/>
      <c r="B999" s="4"/>
      <c r="C999" s="47"/>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4"/>
      <c r="B1000" s="4"/>
      <c r="C1000" s="4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7">
    <mergeCell ref="A28:A42"/>
    <mergeCell ref="A72:A86"/>
    <mergeCell ref="A115:B115"/>
    <mergeCell ref="A116:A130"/>
    <mergeCell ref="A182:A196"/>
    <mergeCell ref="A204:A218"/>
    <mergeCell ref="A226:A240"/>
    <mergeCell ref="A225:B225"/>
    <mergeCell ref="A1:C2"/>
    <mergeCell ref="A5:B5"/>
    <mergeCell ref="A6:A20"/>
    <mergeCell ref="A27:B27"/>
    <mergeCell ref="A137:B137"/>
    <mergeCell ref="A203:B203"/>
    <mergeCell ref="A49:B49"/>
    <mergeCell ref="A71:B71"/>
    <mergeCell ref="A50:A64"/>
    <mergeCell ref="B447:J447"/>
    <mergeCell ref="B448:J448"/>
    <mergeCell ref="B449:J449"/>
    <mergeCell ref="B450:J450"/>
    <mergeCell ref="B451:J451"/>
    <mergeCell ref="A446:G446"/>
    <mergeCell ref="A270:A284"/>
    <mergeCell ref="A269:B269"/>
    <mergeCell ref="A138:A152"/>
    <mergeCell ref="A159:B159"/>
    <mergeCell ref="A160:A174"/>
    <mergeCell ref="A181:B181"/>
    <mergeCell ref="A93:B93"/>
    <mergeCell ref="A94:A108"/>
    <mergeCell ref="A358:A372"/>
    <mergeCell ref="A357:B357"/>
    <mergeCell ref="A380:A394"/>
    <mergeCell ref="A379:B379"/>
    <mergeCell ref="A402:A416"/>
    <mergeCell ref="A424:A438"/>
    <mergeCell ref="A401:B401"/>
    <mergeCell ref="A423:B423"/>
    <mergeCell ref="A314:A328"/>
    <mergeCell ref="A313:B313"/>
    <mergeCell ref="A248:A262"/>
    <mergeCell ref="A292:A306"/>
    <mergeCell ref="A247:B247"/>
    <mergeCell ref="A291:B291"/>
    <mergeCell ref="A335:B335"/>
    <mergeCell ref="A336:A350"/>
  </mergeCells>
  <dataValidations>
    <dataValidation type="list" allowBlank="1" showErrorMessage="1" sqref="C6:C20 C28:C42 C50:C64 C72:C86 C94:C108 C116:C130 C138:C152 C160:C174 C182:C196 C204:C218 C226:C240 C248:C262 C270:C284 C292:C306 C314:C328 C336:C350 C358:C372 C380:C394 C402:C416 C424:C438">
      <formula1>Cumple</formula1>
    </dataValidation>
  </dataValidations>
  <hyperlinks>
    <hyperlink r:id="rId1" ref="A6"/>
    <hyperlink r:id="rId2" ref="A28"/>
    <hyperlink r:id="rId3" ref="A50"/>
    <hyperlink r:id="rId4" ref="A72"/>
    <hyperlink r:id="rId5" location="sec-autofill" ref="E75"/>
    <hyperlink r:id="rId6" ref="A94"/>
    <hyperlink r:id="rId7" ref="E100"/>
    <hyperlink r:id="rId8" ref="A116"/>
    <hyperlink r:id="rId9" ref="A138"/>
    <hyperlink r:id="rId10" ref="A160"/>
    <hyperlink r:id="rId11" ref="E165"/>
    <hyperlink r:id="rId12" ref="A182"/>
    <hyperlink r:id="rId13" ref="A204"/>
    <hyperlink r:id="rId14" ref="A226"/>
    <hyperlink r:id="rId15" ref="A248"/>
    <hyperlink r:id="rId16" ref="A270"/>
    <hyperlink r:id="rId17" ref="A292"/>
    <hyperlink r:id="rId18" ref="A314"/>
    <hyperlink r:id="rId19" ref="A336"/>
    <hyperlink r:id="rId20" ref="A358"/>
    <hyperlink r:id="rId21" ref="A380"/>
    <hyperlink r:id="rId22" ref="A402"/>
    <hyperlink r:id="rId23" ref="A424"/>
    <hyperlink r:id="rId24" ref="E429"/>
    <hyperlink r:id="rId25" ref="B448"/>
  </hyperlinks>
  <printOptions/>
  <pageMargins bottom="0.75" footer="0.0" header="0.0" left="0.7" right="0.7" top="0.75"/>
  <pageSetup paperSize="9" orientation="portrait"/>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13.43"/>
    <col customWidth="1" min="3" max="3" width="35.57"/>
    <col customWidth="1" min="4" max="4" width="18.43"/>
    <col customWidth="1" min="5" max="5" width="19.14"/>
    <col customWidth="1" min="6" max="6" width="22.0"/>
    <col customWidth="1" min="7" max="7" width="23.0"/>
    <col customWidth="1" min="8" max="8" width="37.57"/>
    <col customWidth="1" min="9" max="9" width="41.14"/>
    <col customWidth="1" min="10" max="10" width="13.43"/>
    <col customWidth="1" min="11" max="26" width="8.71"/>
  </cols>
  <sheetData>
    <row r="1" ht="28.5" customHeight="1">
      <c r="A1" s="2" t="s">
        <v>0</v>
      </c>
      <c r="H1" s="45" t="s">
        <v>413</v>
      </c>
    </row>
    <row r="2" ht="15.0" customHeight="1"/>
    <row r="3" ht="14.25" customHeight="1">
      <c r="A3" s="5" t="s">
        <v>414</v>
      </c>
    </row>
    <row r="4" ht="14.25" customHeight="1"/>
    <row r="5" ht="14.25" customHeight="1"/>
    <row r="6" ht="14.25" customHeight="1"/>
    <row r="7" ht="14.25" customHeight="1"/>
    <row r="8" ht="14.25" customHeight="1"/>
    <row r="9" ht="14.25" customHeight="1"/>
    <row r="10" ht="14.25" customHeight="1"/>
    <row r="11" ht="14.25" customHeight="1">
      <c r="I11" s="7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39.0" customHeight="1">
      <c r="A22" s="99" t="s">
        <v>415</v>
      </c>
    </row>
    <row r="23" ht="14.25" customHeight="1">
      <c r="A23" s="76" t="s">
        <v>416</v>
      </c>
      <c r="B23" s="78"/>
      <c r="C23" s="78"/>
      <c r="D23" s="78"/>
      <c r="E23" s="78"/>
      <c r="F23" s="78"/>
      <c r="G23" s="47"/>
    </row>
    <row r="24" ht="12.75" customHeight="1">
      <c r="A24" s="79"/>
      <c r="B24" s="78"/>
      <c r="C24" s="78"/>
      <c r="D24" s="78"/>
      <c r="E24" s="78"/>
      <c r="F24" s="78"/>
      <c r="G24" s="47"/>
    </row>
    <row r="25" ht="14.25" customHeight="1">
      <c r="A25" s="100" t="s">
        <v>417</v>
      </c>
      <c r="B25" s="101">
        <v>20.0</v>
      </c>
      <c r="C25" s="100"/>
      <c r="D25" s="100"/>
      <c r="E25" s="102" t="s">
        <v>192</v>
      </c>
      <c r="F25" s="100"/>
      <c r="G25" s="47"/>
    </row>
    <row r="26" ht="14.25" customHeight="1">
      <c r="A26" s="103" t="s">
        <v>418</v>
      </c>
      <c r="B26" s="104">
        <f>COUNTIF('4. Evaluación Nivel AA'!D5:E439,Hoja4!A5)</f>
        <v>11</v>
      </c>
      <c r="C26" s="104" t="s">
        <v>419</v>
      </c>
      <c r="D26" s="105">
        <f>B26*100/B25</f>
        <v>55</v>
      </c>
      <c r="E26" s="105">
        <f>IF(ISERROR((B26*100)/(B25-B28)),0,(B26*100)/(B25-B28))</f>
        <v>55</v>
      </c>
      <c r="F26" s="100"/>
      <c r="G26" s="47"/>
    </row>
    <row r="27" ht="14.25" customHeight="1">
      <c r="A27" s="103" t="s">
        <v>420</v>
      </c>
      <c r="B27" s="104">
        <f>COUNTIF('4. Evaluación Nivel AA'!D5:D439,Hoja4!A6)</f>
        <v>8</v>
      </c>
      <c r="C27" s="104" t="s">
        <v>421</v>
      </c>
      <c r="D27" s="105">
        <f>B27*100/B25</f>
        <v>40</v>
      </c>
      <c r="E27" s="105">
        <f>IF(ISERROR((B27*100)/(B25-B28)),0,(B27*100)/(B25-B28))</f>
        <v>40</v>
      </c>
      <c r="F27" s="100"/>
      <c r="G27" s="47"/>
    </row>
    <row r="28" ht="14.25" customHeight="1">
      <c r="A28" s="103" t="s">
        <v>422</v>
      </c>
      <c r="B28" s="104">
        <f>COUNTIF('4. Evaluación Nivel AA'!D5:D439,Hoja4!A7)</f>
        <v>0</v>
      </c>
      <c r="C28" s="104" t="s">
        <v>423</v>
      </c>
      <c r="D28" s="105">
        <f>B28*100/B25</f>
        <v>0</v>
      </c>
      <c r="E28" s="104"/>
      <c r="F28" s="100"/>
      <c r="G28" s="47"/>
    </row>
    <row r="29" ht="14.25" customHeight="1">
      <c r="A29" s="100"/>
      <c r="B29" s="100">
        <f>SUM(B26:B28)</f>
        <v>19</v>
      </c>
      <c r="C29" s="100"/>
      <c r="D29" s="106">
        <f t="shared" ref="D29:E29" si="1">SUM(D26:D28)</f>
        <v>95</v>
      </c>
      <c r="E29" s="106">
        <f t="shared" si="1"/>
        <v>95</v>
      </c>
      <c r="F29" s="100"/>
      <c r="G29" s="47"/>
    </row>
    <row r="30" ht="14.25" customHeight="1">
      <c r="A30" s="76"/>
      <c r="B30" s="78"/>
      <c r="C30" s="78"/>
      <c r="D30" s="78"/>
      <c r="E30" s="78"/>
      <c r="F30" s="78"/>
      <c r="G30" s="47"/>
    </row>
    <row r="31" ht="14.25" customHeight="1">
      <c r="A31" s="76" t="s">
        <v>424</v>
      </c>
      <c r="B31" s="78"/>
      <c r="C31" s="78"/>
      <c r="D31" s="78"/>
      <c r="E31" s="78"/>
      <c r="F31" s="78"/>
      <c r="G31" s="47"/>
    </row>
    <row r="32" ht="14.25" customHeight="1">
      <c r="A32" s="78" t="s">
        <v>425</v>
      </c>
      <c r="B32" s="78">
        <v>50.0</v>
      </c>
      <c r="C32" s="80"/>
      <c r="D32" s="78"/>
      <c r="E32" s="102" t="s">
        <v>192</v>
      </c>
      <c r="F32" s="78"/>
      <c r="G32" s="47"/>
    </row>
    <row r="33" ht="14.25" customHeight="1">
      <c r="A33" s="83" t="s">
        <v>426</v>
      </c>
      <c r="B33" s="83">
        <f>'3.1 Gráficas y estadísticas A'!B10+B26</f>
        <v>36</v>
      </c>
      <c r="C33" s="107" t="s">
        <v>427</v>
      </c>
      <c r="D33" s="85">
        <f>B33*100/B32</f>
        <v>72</v>
      </c>
      <c r="E33" s="85">
        <f>IF(ISERROR((B33*100)/(B32-B35)),0,(B33*100)/(B32-B35))</f>
        <v>72</v>
      </c>
      <c r="F33" s="78"/>
      <c r="G33" s="47"/>
    </row>
    <row r="34" ht="14.25" customHeight="1">
      <c r="A34" s="83" t="s">
        <v>428</v>
      </c>
      <c r="B34" s="83">
        <f>'3.1 Gráficas y estadísticas A'!B11+'4.1 Gráficas y estadísticas AA'!B27</f>
        <v>13</v>
      </c>
      <c r="C34" s="84" t="s">
        <v>429</v>
      </c>
      <c r="D34" s="85">
        <f>B34*100/B32</f>
        <v>26</v>
      </c>
      <c r="E34" s="85">
        <f>IF(ISERROR((B34*100)/(B32-B35)),0,(B34*100)/(B32-B35))</f>
        <v>26</v>
      </c>
      <c r="F34" s="78"/>
      <c r="G34" s="47"/>
    </row>
    <row r="35" ht="14.25" customHeight="1">
      <c r="A35" s="83" t="s">
        <v>430</v>
      </c>
      <c r="B35" s="83">
        <f>'3.1 Gráficas y estadísticas A'!B12+'4.1 Gráficas y estadísticas AA'!B28</f>
        <v>0</v>
      </c>
      <c r="C35" s="84" t="s">
        <v>431</v>
      </c>
      <c r="D35" s="85">
        <f>B35*100/B32</f>
        <v>0</v>
      </c>
      <c r="E35" s="83"/>
      <c r="F35" s="78"/>
      <c r="G35" s="47"/>
    </row>
    <row r="36" ht="14.25" customHeight="1">
      <c r="A36" s="78"/>
      <c r="B36" s="78">
        <f>SUM(B33:B35)</f>
        <v>49</v>
      </c>
      <c r="C36" s="78"/>
      <c r="D36" s="86">
        <f t="shared" ref="D36:E36" si="2">SUM(D33:D35)</f>
        <v>98</v>
      </c>
      <c r="E36" s="86">
        <f t="shared" si="2"/>
        <v>98</v>
      </c>
      <c r="F36" s="78"/>
      <c r="G36" s="47"/>
    </row>
    <row r="37" ht="14.25" customHeight="1">
      <c r="A37" s="100"/>
      <c r="B37" s="100"/>
      <c r="C37" s="100"/>
      <c r="D37" s="100"/>
      <c r="E37" s="100"/>
      <c r="F37" s="100"/>
    </row>
    <row r="38" ht="14.25" customHeight="1"/>
    <row r="39" ht="14.25" customHeight="1"/>
    <row r="40" ht="14.25" customHeight="1">
      <c r="A40" s="46" t="s">
        <v>432</v>
      </c>
      <c r="B40" s="47"/>
      <c r="C40" s="47"/>
      <c r="D40" s="47"/>
      <c r="E40" s="47"/>
      <c r="F40" s="47"/>
      <c r="G40" s="47"/>
      <c r="H40" s="47"/>
      <c r="I40" s="47"/>
      <c r="J40" s="47"/>
    </row>
    <row r="41" ht="14.25" customHeight="1">
      <c r="A41" s="47"/>
      <c r="B41" s="27" t="s">
        <v>203</v>
      </c>
      <c r="C41" s="88" t="s">
        <v>204</v>
      </c>
      <c r="D41" s="27" t="s">
        <v>206</v>
      </c>
      <c r="E41" s="88" t="s">
        <v>207</v>
      </c>
      <c r="F41" s="27" t="s">
        <v>209</v>
      </c>
      <c r="G41" s="88" t="s">
        <v>210</v>
      </c>
      <c r="H41" s="89" t="s">
        <v>433</v>
      </c>
      <c r="I41" s="90" t="s">
        <v>434</v>
      </c>
      <c r="J41" s="47"/>
    </row>
    <row r="42" ht="14.25" customHeight="1">
      <c r="A42" s="108" t="str">
        <f>'2.Páginas de la muestra'!C8</f>
        <v>Sinpromi</v>
      </c>
      <c r="B42" s="27">
        <f>IF('2.Páginas de la muestra'!B5&gt;0,COUNTIF('4.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AA'!C226,Hoja4!A5)+COUNTIF('4. Evaluación Nivel AA'!C248,Hoja4!A5)+COUNTIF('4. Evaluación Nivel AA'!C270,Hoja4!A5)+COUNTIF('4. Evaluación Nivel AA'!C292,Hoja4!A5)+COUNTIF('4. Evaluación Nivel AA'!C314,Hoja4!A5)+COUNTIF('4. Evaluación Nivel AA'!C336,Hoja4!A5)+COUNTIF('4. Evaluación Nivel AA'!C358,Hoja4!A5)+COUNTIF('4. Evaluación Nivel AA'!C380,Hoja4!A5)+COUNTIF('4. Evaluación Nivel AA'!C402,Hoja4!A5)+COUNTIF('4. Evaluación Nivel AA'!C424,Hoja4!A5),"")</f>
        <v>13</v>
      </c>
      <c r="C42" s="91">
        <f>IF('2.Páginas de la muestra'!B5&gt;0,B42*100/'4.1 Gráficas y estadísticas AA'!B25,"")</f>
        <v>65</v>
      </c>
      <c r="D42" s="27">
        <f>IF('2.Páginas de la muestra'!B5&gt;0,COUNTIF('4.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AA'!C226,Hoja4!A6)+COUNTIF('4. Evaluación Nivel AA'!C248,Hoja4!A6)+COUNTIF('4. Evaluación Nivel AA'!C270,Hoja4!A6)+COUNTIF('4. Evaluación Nivel AA'!C292,Hoja4!A6)+COUNTIF('4. Evaluación Nivel AA'!C314,Hoja4!A6)+COUNTIF('4. Evaluación Nivel AA'!C336,Hoja4!A6)+COUNTIF('4. Evaluación Nivel AA'!C358,Hoja4!A6)+COUNTIF('4. Evaluación Nivel AA'!C380,Hoja4!A6)+COUNTIF('4. Evaluación Nivel AA'!C402,Hoja4!A6)+COUNTIF('4. Evaluación Nivel AA'!C424,Hoja4!A6),"")</f>
        <v>4</v>
      </c>
      <c r="E42" s="91">
        <f>IF('2.Páginas de la muestra'!B5&gt;0,D42*100/'4.1 Gráficas y estadísticas AA'!B25,"")</f>
        <v>20</v>
      </c>
      <c r="F42" s="27">
        <f>IF('2.Páginas de la muestra'!B5&gt;0,COUNTIF('4.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AA'!C226,Hoja4!A7)+COUNTIF('4. Evaluación Nivel AA'!C248,Hoja4!A7)+COUNTIF('4. Evaluación Nivel AA'!C270,Hoja4!A7)+COUNTIF('4. Evaluación Nivel AA'!C292,Hoja4!A7)+COUNTIF('4. Evaluación Nivel AA'!C314,Hoja4!A7)+COUNTIF('4. Evaluación Nivel AA'!C336,Hoja4!A7)+COUNTIF('4. Evaluación Nivel AA'!C358,Hoja4!A7)+COUNTIF('4. Evaluación Nivel AA'!C380,Hoja4!A7)+COUNTIF('4. Evaluación Nivel AA'!C402,Hoja4!A7)+COUNTIF('4. Evaluación Nivel AA'!C424,Hoja4!A7),"")</f>
        <v>2</v>
      </c>
      <c r="G42" s="91">
        <f>IF('2.Páginas de la muestra'!B5&gt;0,F42*100/'4.1 Gráficas y estadísticas AA'!B25,"")</f>
        <v>10</v>
      </c>
      <c r="H42" s="92">
        <f>IF('2.Páginas de la muestra'!B5&gt;0,IF(ISERROR((B42*100)/('4.1 Gráficas y estadísticas AA'!B25-F42)),0,(B42*100)/('4.1 Gráficas y estadísticas AA'!B25-F42)),"")</f>
        <v>72.22222222</v>
      </c>
      <c r="I42" s="92">
        <f>IF('2.Páginas de la muestra'!B5&gt;0,IF(ISERROR((D42*100)/('4.1 Gráficas y estadísticas AA'!B25-F42)),0,(D42*100)/('4.1 Gráficas y estadísticas AA'!B25-F42)),"")</f>
        <v>22.22222222</v>
      </c>
      <c r="J42" s="47"/>
    </row>
    <row r="43" ht="14.25" customHeight="1">
      <c r="A43" s="108" t="str">
        <f>'2.Páginas de la muestra'!C9</f>
        <v>Once</v>
      </c>
      <c r="B43" s="27">
        <f>IF('2.Páginas de la muestra'!B5&gt;1,COUNTIF('4.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AA'!C227,Hoja4!A5)+COUNTIF('4. Evaluación Nivel AA'!C249,Hoja4!A5)+COUNTIF('4. Evaluación Nivel AA'!C271,Hoja4!A5)+COUNTIF('4. Evaluación Nivel AA'!C293,Hoja4!A5)+COUNTIF('4. Evaluación Nivel AA'!C315,Hoja4!A5)+COUNTIF('4. Evaluación Nivel AA'!C337,Hoja4!A5)+COUNTIF('4. Evaluación Nivel AA'!C359,Hoja4!A5)+COUNTIF('4. Evaluación Nivel AA'!C381,Hoja4!A5)+COUNTIF('4. Evaluación Nivel AA'!C403,Hoja4!A5)+COUNTIF('4. Evaluación Nivel AA'!C425,Hoja4!A5),"")</f>
        <v>15</v>
      </c>
      <c r="C43" s="91">
        <f>IF('2.Páginas de la muestra'!B5&gt;1,B43*100/'4.1 Gráficas y estadísticas AA'!B25,"")</f>
        <v>75</v>
      </c>
      <c r="D43" s="27">
        <f>IF('2.Páginas de la muestra'!B5&gt;1,COUNTIF('4.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AA'!C227,Hoja4!A6)+COUNTIF('4. Evaluación Nivel AA'!C249,Hoja4!A6)+COUNTIF('4. Evaluación Nivel AA'!C271,Hoja4!A6)+COUNTIF('4. Evaluación Nivel AA'!C293,Hoja4!A6)+COUNTIF('4. Evaluación Nivel AA'!C315,Hoja4!A6)+COUNTIF('4. Evaluación Nivel AA'!C337,Hoja4!A6)+COUNTIF('4. Evaluación Nivel AA'!C359,Hoja4!A6)+COUNTIF('4. Evaluación Nivel AA'!C381,Hoja4!A6)+COUNTIF('4. Evaluación Nivel AA'!C403,Hoja4!A6)+COUNTIF('4. Evaluación Nivel AA'!C425,Hoja4!A6),"")</f>
        <v>0</v>
      </c>
      <c r="E43" s="91">
        <f>IF('2.Páginas de la muestra'!B5&gt;1,D43*100/'4.1 Gráficas y estadísticas AA'!B25,"")</f>
        <v>0</v>
      </c>
      <c r="F43" s="27">
        <f>IF('2.Páginas de la muestra'!B5&gt;1,COUNTIF('4.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AA'!C227,Hoja4!A7)+COUNTIF('4. Evaluación Nivel AA'!C249,Hoja4!A7)+COUNTIF('4. Evaluación Nivel AA'!C271,Hoja4!A7)+COUNTIF('4. Evaluación Nivel AA'!C293,Hoja4!A7)+COUNTIF('4. Evaluación Nivel AA'!C315,Hoja4!A7)+COUNTIF('4. Evaluación Nivel AA'!C337,Hoja4!A7)+COUNTIF('4. Evaluación Nivel AA'!C359,Hoja4!A7)+COUNTIF('4. Evaluación Nivel AA'!C381,Hoja4!A7)+COUNTIF('4. Evaluación Nivel AA'!C403,Hoja4!A7)+COUNTIF('4. Evaluación Nivel AA'!C425,Hoja4!A7),"")</f>
        <v>4</v>
      </c>
      <c r="G43" s="91">
        <f>IF('2.Páginas de la muestra'!B5&gt;1,F43*100/'4.1 Gráficas y estadísticas AA'!B25,"")</f>
        <v>20</v>
      </c>
      <c r="H43" s="92">
        <f>IF('2.Páginas de la muestra'!B5&gt;1,IF(ISERROR((B43*100)/('4.1 Gráficas y estadísticas AA'!B25-F43)),0,(B43*100)/('4.1 Gráficas y estadísticas AA'!B25-F43)),"")</f>
        <v>93.75</v>
      </c>
      <c r="I43" s="92">
        <f>IF('2.Páginas de la muestra'!B5&gt;1,IF(ISERROR((D43*100)/('4.1 Gráficas y estadísticas AA'!B25-F43)),0,(D43*100)/('4.1 Gráficas y estadísticas AA'!B25-F43)),"")</f>
        <v>0</v>
      </c>
      <c r="J43" s="47"/>
    </row>
    <row r="44" ht="14.25" customHeight="1">
      <c r="A44" s="108" t="str">
        <f>'2.Páginas de la muestra'!C10</f>
        <v>ESIT ULL</v>
      </c>
      <c r="B44" s="27">
        <f>IF('2.Páginas de la muestra'!B5&gt;2,COUNTIF('4.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AA'!C228,Hoja4!A5)+COUNTIF('4. Evaluación Nivel AA'!C250,Hoja4!A5)+COUNTIF('4. Evaluación Nivel AA'!C272,Hoja4!A5)+COUNTIF('4. Evaluación Nivel AA'!C294,Hoja4!A5)+COUNTIF('4. Evaluación Nivel AA'!C316,Hoja4!A5)+COUNTIF('4. Evaluación Nivel AA'!C338,Hoja4!A5)+COUNTIF('4. Evaluación Nivel AA'!C360,Hoja4!A5)+COUNTIF('4. Evaluación Nivel AA'!C382,Hoja4!A5)+COUNTIF('4. Evaluación Nivel AA'!C404,Hoja4!A5)+COUNTIF('4. Evaluación Nivel AA'!C426,Hoja4!A5),"")</f>
        <v>7</v>
      </c>
      <c r="C44" s="91">
        <f>IF('2.Páginas de la muestra'!B5&gt;2,B44*100/'4.1 Gráficas y estadísticas AA'!B25,"")</f>
        <v>35</v>
      </c>
      <c r="D44" s="27">
        <f>IF('2.Páginas de la muestra'!B5&gt;2,COUNTIF('4.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AA'!C228,Hoja4!A6)+COUNTIF('4. Evaluación Nivel AA'!C250,Hoja4!A6)+COUNTIF('4. Evaluación Nivel AA'!C272,Hoja4!A6)+COUNTIF('4. Evaluación Nivel AA'!C294,Hoja4!A6)+COUNTIF('4. Evaluación Nivel AA'!C316,Hoja4!A6)+COUNTIF('4. Evaluación Nivel AA'!C338,Hoja4!A6)+COUNTIF('4. Evaluación Nivel AA'!C360,Hoja4!A6)+COUNTIF('4. Evaluación Nivel AA'!C382,Hoja4!A6)+COUNTIF('4. Evaluación Nivel AA'!C404,Hoja4!A6)+COUNTIF('4. Evaluación Nivel AA'!C426,Hoja4!A6),"")</f>
        <v>5</v>
      </c>
      <c r="E44" s="91">
        <f>IF('2.Páginas de la muestra'!B5&gt;2,D44*100/'4.1 Gráficas y estadísticas AA'!B25,"")</f>
        <v>25</v>
      </c>
      <c r="F44" s="27">
        <f>IF('2.Páginas de la muestra'!B5&gt;2,COUNTIF('4.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AA'!C228,Hoja4!A7)+COUNTIF('4. Evaluación Nivel AA'!C250,Hoja4!A7)+COUNTIF('4. Evaluación Nivel AA'!C272,Hoja4!A7)+COUNTIF('4. Evaluación Nivel AA'!C294,Hoja4!A7)+COUNTIF('4. Evaluación Nivel AA'!C316,Hoja4!A7)+COUNTIF('4. Evaluación Nivel AA'!C338,Hoja4!A7)+COUNTIF('4. Evaluación Nivel AA'!C360,Hoja4!A7)+COUNTIF('4. Evaluación Nivel AA'!C382,Hoja4!A7)+COUNTIF('4. Evaluación Nivel AA'!C404,Hoja4!A7)+COUNTIF('4. Evaluación Nivel AA'!C426,Hoja4!A7),"")</f>
        <v>7</v>
      </c>
      <c r="G44" s="91">
        <f>IF('2.Páginas de la muestra'!B5&gt;2,F44*100/'4.1 Gráficas y estadísticas AA'!B25,"")</f>
        <v>35</v>
      </c>
      <c r="H44" s="92">
        <f>IF('2.Páginas de la muestra'!B5&gt;2,IF(ISERROR((B44*100)/('4.1 Gráficas y estadísticas AA'!B25-F44)),0,(B44*100)/('4.1 Gráficas y estadísticas AA'!B25-F44)),"")</f>
        <v>53.84615385</v>
      </c>
      <c r="I44" s="92">
        <f>IF('2.Páginas de la muestra'!B5&gt;2,IF(ISERROR((D44*100)/('4.1 Gráficas y estadísticas AA'!B25-F44)),0,(D44*100)/('4.1 Gráficas y estadísticas AA'!B25-F44)),"")</f>
        <v>38.46153846</v>
      </c>
      <c r="J44" s="47"/>
    </row>
    <row r="45" ht="14.25" customHeight="1">
      <c r="A45" s="108" t="str">
        <f>'2.Páginas de la muestra'!C11</f>
        <v>Alias4</v>
      </c>
      <c r="B45" s="27">
        <f>IF('2.Páginas de la muestra'!B5&gt;3,COUNTIF('4.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AA'!C229,Hoja4!A5)+COUNTIF('4. Evaluación Nivel AA'!C251,Hoja4!A5)+COUNTIF('4. Evaluación Nivel AA'!C273,Hoja4!A5)+COUNTIF('4. Evaluación Nivel AA'!C295,Hoja4!A5)+COUNTIF('4. Evaluación Nivel AA'!C317,Hoja4!A5)+COUNTIF('4. Evaluación Nivel AA'!C339,Hoja4!A5)+COUNTIF('4. Evaluación Nivel AA'!C361,Hoja4!A5)+COUNTIF('4. Evaluación Nivel AA'!C383,Hoja4!A5)+COUNTIF('4. Evaluación Nivel AA'!C405,Hoja4!A5)+COUNTIF('4. Evaluación Nivel AA'!C427,Hoja4!A5),"")</f>
        <v>0</v>
      </c>
      <c r="C45" s="91">
        <f>IF('2.Páginas de la muestra'!B5&gt;3,B45*100/'4.1 Gráficas y estadísticas AA'!B25,"")</f>
        <v>0</v>
      </c>
      <c r="D45" s="27">
        <f>IF('2.Páginas de la muestra'!B5&gt;3,COUNTIF('4.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AA'!C229,Hoja4!A6)+COUNTIF('4. Evaluación Nivel AA'!C251,Hoja4!A6)+COUNTIF('4. Evaluación Nivel AA'!C273,Hoja4!A6)+COUNTIF('4. Evaluación Nivel AA'!C295,Hoja4!A6)+COUNTIF('4. Evaluación Nivel AA'!C317,Hoja4!A6)+COUNTIF('4. Evaluación Nivel AA'!C339,Hoja4!A6)+COUNTIF('4. Evaluación Nivel AA'!C361,Hoja4!A6)+COUNTIF('4. Evaluación Nivel AA'!C383,Hoja4!A6)+COUNTIF('4. Evaluación Nivel AA'!C405,Hoja4!A6)+COUNTIF('4. Evaluación Nivel AA'!C427,Hoja4!A6),"")</f>
        <v>0</v>
      </c>
      <c r="E45" s="91">
        <f>IF('2.Páginas de la muestra'!B5&gt;3,D45*100/'4.1 Gráficas y estadísticas AA'!B25,"")</f>
        <v>0</v>
      </c>
      <c r="F45" s="27">
        <f>IF('2.Páginas de la muestra'!B5&gt;3,COUNTIF('4.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AA'!C229,Hoja4!A7)+COUNTIF('4. Evaluación Nivel AA'!C251,Hoja4!A7)+COUNTIF('4. Evaluación Nivel AA'!C273,Hoja4!A7)+COUNTIF('4. Evaluación Nivel AA'!C295,Hoja4!A7)+COUNTIF('4. Evaluación Nivel AA'!C317,Hoja4!A7)+COUNTIF('4. Evaluación Nivel AA'!C339,Hoja4!A7)+COUNTIF('4. Evaluación Nivel AA'!C361,Hoja4!A7)+COUNTIF('4. Evaluación Nivel AA'!C383,Hoja4!A7)+COUNTIF('4. Evaluación Nivel AA'!C405,Hoja4!A7)+COUNTIF('4. Evaluación Nivel AA'!C427,Hoja4!A7),"")</f>
        <v>0</v>
      </c>
      <c r="G45" s="91">
        <f>IF('2.Páginas de la muestra'!B5&gt;3,F45*100/'4.1 Gráficas y estadísticas AA'!B25,"")</f>
        <v>0</v>
      </c>
      <c r="H45" s="92">
        <f>IF('2.Páginas de la muestra'!B5&gt;3,IF(ISERROR((B45*100)/('4.1 Gráficas y estadísticas AA'!B25-F45)),0,(B45*100)/('4.1 Gráficas y estadísticas AA'!B25-F45)),"")</f>
        <v>0</v>
      </c>
      <c r="I45" s="92">
        <f>IF('2.Páginas de la muestra'!B5&gt;3,IF(ISERROR((D45*100)/('4.1 Gráficas y estadísticas AA'!B25-F45)),0,(D45*100)/('4.1 Gráficas y estadísticas AA'!B25-F45)),"")</f>
        <v>0</v>
      </c>
      <c r="J45" s="47"/>
    </row>
    <row r="46" ht="14.25" customHeight="1">
      <c r="A46" s="108" t="str">
        <f>'2.Páginas de la muestra'!C12</f>
        <v>Alias5</v>
      </c>
      <c r="B46" s="27">
        <f>IF('2.Páginas de la muestra'!B5&gt;4,COUNTIF('4.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AA'!C230,Hoja4!A5)+COUNTIF('4. Evaluación Nivel AA'!C252,Hoja4!A5)+COUNTIF('4. Evaluación Nivel AA'!C274,Hoja4!A5)+COUNTIF('4. Evaluación Nivel AA'!C296,Hoja4!A5)+COUNTIF('4. Evaluación Nivel AA'!C318,Hoja4!A5)+COUNTIF('4. Evaluación Nivel AA'!C340,Hoja4!A5)+COUNTIF('4. Evaluación Nivel AA'!C362,Hoja4!A5)+COUNTIF('4. Evaluación Nivel AA'!C384,Hoja4!A5)+COUNTIF('4. Evaluación Nivel AA'!C406,Hoja4!A5)+COUNTIF('4. Evaluación Nivel AA'!C428,Hoja4!A5),"")</f>
        <v>0</v>
      </c>
      <c r="C46" s="91">
        <f>IF('2.Páginas de la muestra'!B5&gt;4,B46*100/'4.1 Gráficas y estadísticas AA'!B25,"")</f>
        <v>0</v>
      </c>
      <c r="D46" s="27">
        <f>IF('2.Páginas de la muestra'!B5&gt;4,COUNTIF('4.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AA'!C230,Hoja4!A6)+COUNTIF('4. Evaluación Nivel AA'!C252,Hoja4!A6)+COUNTIF('4. Evaluación Nivel AA'!C274,Hoja4!A6)+COUNTIF('4. Evaluación Nivel AA'!C296,Hoja4!A6)+COUNTIF('4. Evaluación Nivel AA'!C318,Hoja4!A6)+COUNTIF('4. Evaluación Nivel AA'!C340,Hoja4!A6)+COUNTIF('4. Evaluación Nivel AA'!C362,Hoja4!A6)+COUNTIF('4. Evaluación Nivel AA'!C384,Hoja4!A6)+COUNTIF('4. Evaluación Nivel AA'!C406,Hoja4!A6)+COUNTIF('4. Evaluación Nivel AA'!C428,Hoja4!A6),"")</f>
        <v>0</v>
      </c>
      <c r="E46" s="91">
        <f>IF('2.Páginas de la muestra'!B5&gt;4,D46*100/'4.1 Gráficas y estadísticas AA'!B25,"")</f>
        <v>0</v>
      </c>
      <c r="F46" s="27">
        <f>IF('2.Páginas de la muestra'!B5&gt;4,COUNTIF('4.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AA'!C230,Hoja4!A7)+COUNTIF('4. Evaluación Nivel AA'!C252,Hoja4!A7)+COUNTIF('4. Evaluación Nivel AA'!C274,Hoja4!A7)+COUNTIF('4. Evaluación Nivel AA'!C296,Hoja4!A7)+COUNTIF('4. Evaluación Nivel AA'!C318,Hoja4!A7)+COUNTIF('4. Evaluación Nivel AA'!C340,Hoja4!A7)+COUNTIF('4. Evaluación Nivel AA'!C362,Hoja4!A7)+COUNTIF('4. Evaluación Nivel AA'!C384,Hoja4!A7)+COUNTIF('4. Evaluación Nivel AA'!C406,Hoja4!A7)+COUNTIF('4. Evaluación Nivel AA'!C428,Hoja4!A7),"")</f>
        <v>0</v>
      </c>
      <c r="G46" s="91">
        <f>IF('2.Páginas de la muestra'!B5&gt;4,F46*100/'4.1 Gráficas y estadísticas AA'!B25,"")</f>
        <v>0</v>
      </c>
      <c r="H46" s="92">
        <f>IF('2.Páginas de la muestra'!B5&gt;4,IF(ISERROR((B46*100)/('4.1 Gráficas y estadísticas AA'!B25-F46)),0,(B46*100)/('4.1 Gráficas y estadísticas AA'!B25-F46)),"")</f>
        <v>0</v>
      </c>
      <c r="I46" s="92">
        <f>IF('2.Páginas de la muestra'!B5&gt;4,IF(ISERROR((D46*100)/('4.1 Gráficas y estadísticas AA'!B25-F46)),0,(D46*100)/('4.1 Gráficas y estadísticas AA'!B25-F46)),"")</f>
        <v>0</v>
      </c>
      <c r="J46" s="47"/>
    </row>
    <row r="47" ht="14.25" customHeight="1">
      <c r="A47" s="108" t="str">
        <f>'2.Páginas de la muestra'!C13</f>
        <v>Alias6</v>
      </c>
      <c r="B47" s="27">
        <f>IF('2.Páginas de la muestra'!B5&gt;5,COUNTIF('4.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AA'!C231,Hoja4!A5)+COUNTIF('4. Evaluación Nivel AA'!C253,Hoja4!A5)+COUNTIF('4. Evaluación Nivel AA'!C275,Hoja4!A5)+COUNTIF('4. Evaluación Nivel AA'!C297,Hoja4!A5)+COUNTIF('4. Evaluación Nivel AA'!C319,Hoja4!A5)+COUNTIF('4. Evaluación Nivel AA'!C341,Hoja4!A5)+COUNTIF('4. Evaluación Nivel AA'!C363,Hoja4!A5)+COUNTIF('4. Evaluación Nivel AA'!C385,Hoja4!A5)+COUNTIF('4. Evaluación Nivel AA'!C407,Hoja4!A5)+COUNTIF('4. Evaluación Nivel AA'!C429,Hoja4!A5),"")</f>
        <v>0</v>
      </c>
      <c r="C47" s="91">
        <f>IF('2.Páginas de la muestra'!B5&gt;5,B47*100/'4.1 Gráficas y estadísticas AA'!B25,"")</f>
        <v>0</v>
      </c>
      <c r="D47" s="27">
        <f>IF('2.Páginas de la muestra'!B5&gt;5,COUNTIF('4.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AA'!C231,Hoja4!A6)+COUNTIF('4. Evaluación Nivel AA'!C253,Hoja4!A6)+COUNTIF('4. Evaluación Nivel AA'!C275,Hoja4!A6)+COUNTIF('4. Evaluación Nivel AA'!C297,Hoja4!A6)+COUNTIF('4. Evaluación Nivel AA'!C319,Hoja4!A6)+COUNTIF('4. Evaluación Nivel AA'!C341,Hoja4!A6)+COUNTIF('4. Evaluación Nivel AA'!C363,Hoja4!A6)+COUNTIF('4. Evaluación Nivel AA'!C385,Hoja4!A6)+COUNTIF('4. Evaluación Nivel AA'!C407,Hoja4!A6)+COUNTIF('4. Evaluación Nivel AA'!C429,Hoja4!A6),"")</f>
        <v>0</v>
      </c>
      <c r="E47" s="91">
        <f>IF('2.Páginas de la muestra'!B5&gt;5,D47*100/'4.1 Gráficas y estadísticas AA'!B25,"")</f>
        <v>0</v>
      </c>
      <c r="F47" s="27">
        <f>IF('2.Páginas de la muestra'!B5&gt;5,COUNTIF('4.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AA'!C231,Hoja4!A7)+COUNTIF('4. Evaluación Nivel AA'!C253,Hoja4!A7)+COUNTIF('4. Evaluación Nivel AA'!C275,Hoja4!A7)+COUNTIF('4. Evaluación Nivel AA'!C297,Hoja4!A7)+COUNTIF('4. Evaluación Nivel AA'!C319,Hoja4!A7)+COUNTIF('4. Evaluación Nivel AA'!C341,Hoja4!A7)+COUNTIF('4. Evaluación Nivel AA'!C363,Hoja4!A7)+COUNTIF('4. Evaluación Nivel AA'!C385,Hoja4!A7)+COUNTIF('4. Evaluación Nivel AA'!C407,Hoja4!A7)+COUNTIF('4. Evaluación Nivel AA'!C429,Hoja4!A7),"")</f>
        <v>0</v>
      </c>
      <c r="G47" s="91">
        <f>IF('2.Páginas de la muestra'!B5&gt;5,F47*100/'4.1 Gráficas y estadísticas AA'!B25,"")</f>
        <v>0</v>
      </c>
      <c r="H47" s="92">
        <f>IF('2.Páginas de la muestra'!B5&gt;5,IF(ISERROR((B47*100)/('4.1 Gráficas y estadísticas AA'!B25-F47)),0,(B47*100)/('4.1 Gráficas y estadísticas AA'!B25-F47)),"")</f>
        <v>0</v>
      </c>
      <c r="I47" s="92">
        <f>IF('2.Páginas de la muestra'!B5&gt;5,IF(ISERROR((D47*100)/('4.1 Gráficas y estadísticas AA'!B25-F47)),0,(D47*100)/('4.1 Gráficas y estadísticas AA'!B25-F47)),"")</f>
        <v>0</v>
      </c>
      <c r="J47" s="47"/>
    </row>
    <row r="48" ht="14.25" customHeight="1">
      <c r="A48" s="108" t="str">
        <f>'2.Páginas de la muestra'!C14</f>
        <v>Alias7</v>
      </c>
      <c r="B48" s="27">
        <f>IF('2.Páginas de la muestra'!B5&gt;6,COUNTIF('4.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AA'!C232,Hoja4!A5)+COUNTIF('4. Evaluación Nivel AA'!C254,Hoja4!A5)+COUNTIF('4. Evaluación Nivel AA'!C276,Hoja4!A5)+COUNTIF('4. Evaluación Nivel AA'!C298,Hoja4!A5)+COUNTIF('4. Evaluación Nivel AA'!C320,Hoja4!A5)+COUNTIF('4. Evaluación Nivel AA'!C342,Hoja4!A5)+COUNTIF('4. Evaluación Nivel AA'!C364,Hoja4!A5)+COUNTIF('4. Evaluación Nivel AA'!C386,Hoja4!A5)+COUNTIF('4. Evaluación Nivel AA'!C408,Hoja4!A5)+COUNTIF('4. Evaluación Nivel AA'!C430,Hoja4!A5),"")</f>
        <v>0</v>
      </c>
      <c r="C48" s="91">
        <f>IF('2.Páginas de la muestra'!B5&gt;6,B48*100/'4.1 Gráficas y estadísticas AA'!B25,"")</f>
        <v>0</v>
      </c>
      <c r="D48" s="27">
        <f>IF('2.Páginas de la muestra'!B5&gt;6,COUNTIF('4.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AA'!C232,Hoja4!A6)+COUNTIF('4. Evaluación Nivel AA'!C254,Hoja4!A6)+COUNTIF('4. Evaluación Nivel AA'!C276,Hoja4!A6)+COUNTIF('4. Evaluación Nivel AA'!C298,Hoja4!A6)+COUNTIF('4. Evaluación Nivel AA'!C320,Hoja4!A6)+COUNTIF('4. Evaluación Nivel AA'!C342,Hoja4!A6)+COUNTIF('4. Evaluación Nivel AA'!C364,Hoja4!A6)+COUNTIF('4. Evaluación Nivel AA'!C386,Hoja4!A6)+COUNTIF('4. Evaluación Nivel AA'!C408,Hoja4!A6)+COUNTIF('4. Evaluación Nivel AA'!C430,Hoja4!A6),"")</f>
        <v>0</v>
      </c>
      <c r="E48" s="91">
        <f>IF('2.Páginas de la muestra'!B5&gt;6,D48*100/'4.1 Gráficas y estadísticas AA'!B25,"")</f>
        <v>0</v>
      </c>
      <c r="F48" s="27">
        <f>IF('2.Páginas de la muestra'!B5&gt;6,COUNTIF('4.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AA'!C232,Hoja4!A7)+COUNTIF('4. Evaluación Nivel AA'!C254,Hoja4!A7)+COUNTIF('4. Evaluación Nivel AA'!C276,Hoja4!A7)+COUNTIF('4. Evaluación Nivel AA'!C298,Hoja4!A7)+COUNTIF('4. Evaluación Nivel AA'!C320,Hoja4!A7)+COUNTIF('4. Evaluación Nivel AA'!C342,Hoja4!A7)+COUNTIF('4. Evaluación Nivel AA'!C364,Hoja4!A7)+COUNTIF('4. Evaluación Nivel AA'!C386,Hoja4!A7)+COUNTIF('4. Evaluación Nivel AA'!C408,Hoja4!A7)+COUNTIF('4. Evaluación Nivel AA'!C430,Hoja4!A7),"")</f>
        <v>0</v>
      </c>
      <c r="G48" s="91">
        <f>IF('2.Páginas de la muestra'!B5&gt;6,F48*100/'4.1 Gráficas y estadísticas AA'!B25,"")</f>
        <v>0</v>
      </c>
      <c r="H48" s="92">
        <f>IF('2.Páginas de la muestra'!B5&gt;6,IF(ISERROR((B48*100)/('4.1 Gráficas y estadísticas AA'!B25-F48)),0,(B48*100)/('4.1 Gráficas y estadísticas AA'!B25-F48)),"")</f>
        <v>0</v>
      </c>
      <c r="I48" s="92">
        <f>IF('2.Páginas de la muestra'!B5&gt;6,IF(ISERROR((D48*100)/('4.1 Gráficas y estadísticas AA'!B25-F48)),0,(D48*100)/('4.1 Gráficas y estadísticas AA'!B25-F48)),"")</f>
        <v>0</v>
      </c>
      <c r="J48" s="47"/>
    </row>
    <row r="49" ht="14.25" customHeight="1">
      <c r="A49" s="108" t="str">
        <f>'2.Páginas de la muestra'!C15</f>
        <v>Alias8</v>
      </c>
      <c r="B49" s="27">
        <f>IF('2.Páginas de la muestra'!B5&gt;7,COUNTIF('4.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AA'!C233,Hoja4!A5)+COUNTIF('4. Evaluación Nivel AA'!C255,Hoja4!A5)+COUNTIF('4. Evaluación Nivel AA'!C277,Hoja4!A5)+COUNTIF('4. Evaluación Nivel AA'!C299,Hoja4!A5)+COUNTIF('4. Evaluación Nivel AA'!C321,Hoja4!A5)+COUNTIF('4. Evaluación Nivel AA'!C343,Hoja4!A5)+COUNTIF('4. Evaluación Nivel AA'!C365,Hoja4!A5)+COUNTIF('4. Evaluación Nivel AA'!C387,Hoja4!A5)+COUNTIF('4. Evaluación Nivel AA'!C409,Hoja4!A5)+COUNTIF('4. Evaluación Nivel AA'!C431,Hoja4!A5),"")</f>
        <v>0</v>
      </c>
      <c r="C49" s="91">
        <f>IF('2.Páginas de la muestra'!B5&gt;7,B49*100/'4.1 Gráficas y estadísticas AA'!B25,"")</f>
        <v>0</v>
      </c>
      <c r="D49" s="27">
        <f>IF('2.Páginas de la muestra'!B5&gt;7,COUNTIF('4.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AA'!C233,Hoja4!A6)+COUNTIF('4. Evaluación Nivel AA'!C255,Hoja4!A6)+COUNTIF('4. Evaluación Nivel AA'!C277,Hoja4!A6)+COUNTIF('4. Evaluación Nivel AA'!C299,Hoja4!A6)+COUNTIF('4. Evaluación Nivel AA'!C321,Hoja4!A6)+COUNTIF('4. Evaluación Nivel AA'!C343,Hoja4!A6)+COUNTIF('4. Evaluación Nivel AA'!C365,Hoja4!A6)+COUNTIF('4. Evaluación Nivel AA'!C387,Hoja4!A6)+COUNTIF('4. Evaluación Nivel AA'!C409,Hoja4!A6)+COUNTIF('4. Evaluación Nivel AA'!C431,Hoja4!A6),"")</f>
        <v>0</v>
      </c>
      <c r="E49" s="91">
        <f>IF('2.Páginas de la muestra'!B5&gt;7,D49*100/'4.1 Gráficas y estadísticas AA'!B25,"")</f>
        <v>0</v>
      </c>
      <c r="F49" s="27">
        <f>IF('2.Páginas de la muestra'!B5&gt;7,COUNTIF('4.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AA'!C233,Hoja4!A7)+COUNTIF('4. Evaluación Nivel AA'!C255,Hoja4!A7)+COUNTIF('4. Evaluación Nivel AA'!C277,Hoja4!A7)+COUNTIF('4. Evaluación Nivel AA'!C299,Hoja4!A7)+COUNTIF('4. Evaluación Nivel AA'!C321,Hoja4!A7)+COUNTIF('4. Evaluación Nivel AA'!C343,Hoja4!A7)+COUNTIF('4. Evaluación Nivel AA'!C365,Hoja4!A7)+COUNTIF('4. Evaluación Nivel AA'!C387,Hoja4!A7)+COUNTIF('4. Evaluación Nivel AA'!C409,Hoja4!A7)+COUNTIF('4. Evaluación Nivel AA'!C431,Hoja4!A7),"")</f>
        <v>0</v>
      </c>
      <c r="G49" s="91">
        <f>IF('2.Páginas de la muestra'!B5&gt;7,F49*100/'4.1 Gráficas y estadísticas AA'!B25,"")</f>
        <v>0</v>
      </c>
      <c r="H49" s="92">
        <f>IF('2.Páginas de la muestra'!B5&gt;7,IF(ISERROR((B49*100)/('4.1 Gráficas y estadísticas AA'!B25-F49)),0,(B49*100)/('4.1 Gráficas y estadísticas AA'!B25-F49)),"")</f>
        <v>0</v>
      </c>
      <c r="I49" s="92">
        <f>IF('2.Páginas de la muestra'!B5&gt;7,IF(ISERROR((D49*100)/('4.1 Gráficas y estadísticas AA'!B25-F49)),0,(D49*100)/('4.1 Gráficas y estadísticas AA'!B25-F49)),"")</f>
        <v>0</v>
      </c>
      <c r="J49" s="47"/>
    </row>
    <row r="50" ht="14.25" customHeight="1">
      <c r="A50" s="108" t="str">
        <f>'2.Páginas de la muestra'!C16</f>
        <v>Alias9</v>
      </c>
      <c r="B50" s="27">
        <f>IF('2.Páginas de la muestra'!B5&gt;8,COUNTIF('4.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AA'!C234,Hoja4!A5)+COUNTIF('4. Evaluación Nivel AA'!C256,Hoja4!A5)+COUNTIF('4. Evaluación Nivel AA'!C278,Hoja4!A5)+COUNTIF('4. Evaluación Nivel AA'!C300,Hoja4!A5)+COUNTIF('4. Evaluación Nivel AA'!C322,Hoja4!A5)+COUNTIF('4. Evaluación Nivel AA'!C344,Hoja4!A5)+COUNTIF('4. Evaluación Nivel AA'!C366,Hoja4!A5)+COUNTIF('4. Evaluación Nivel AA'!C388,Hoja4!A5)+COUNTIF('4. Evaluación Nivel AA'!C410,Hoja4!A5)+COUNTIF('4. Evaluación Nivel AA'!C432,Hoja4!A5),"")</f>
        <v>0</v>
      </c>
      <c r="C50" s="91">
        <f>IF('2.Páginas de la muestra'!B5&gt;8,B50*100/'4.1 Gráficas y estadísticas AA'!B25,"")</f>
        <v>0</v>
      </c>
      <c r="D50" s="27">
        <f>IF('2.Páginas de la muestra'!B5&gt;8,COUNTIF('4.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AA'!C234,Hoja4!A6)+COUNTIF('4. Evaluación Nivel AA'!C256,Hoja4!A6)+COUNTIF('4. Evaluación Nivel AA'!C278,Hoja4!A6)+COUNTIF('4. Evaluación Nivel AA'!C300,Hoja4!A6)+COUNTIF('4. Evaluación Nivel AA'!C322,Hoja4!A6)+COUNTIF('4. Evaluación Nivel AA'!C344,Hoja4!A6)+COUNTIF('4. Evaluación Nivel AA'!C366,Hoja4!A6)+COUNTIF('4. Evaluación Nivel AA'!C388,Hoja4!A6)+COUNTIF('4. Evaluación Nivel AA'!C410,Hoja4!A6)+COUNTIF('4. Evaluación Nivel AA'!C432,Hoja4!A6),"")</f>
        <v>0</v>
      </c>
      <c r="E50" s="91">
        <f>IF('2.Páginas de la muestra'!B5&gt;8,D50*100/'4.1 Gráficas y estadísticas AA'!B25,"")</f>
        <v>0</v>
      </c>
      <c r="F50" s="27">
        <f>IF('2.Páginas de la muestra'!B5&gt;8,COUNTIF('4.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AA'!C234,Hoja4!A7)+COUNTIF('4. Evaluación Nivel AA'!C256,Hoja4!A7)+COUNTIF('4. Evaluación Nivel AA'!C278,Hoja4!A7)+COUNTIF('4. Evaluación Nivel AA'!C300,Hoja4!A7)+COUNTIF('4. Evaluación Nivel AA'!C322,Hoja4!A7)+COUNTIF('4. Evaluación Nivel AA'!C344,Hoja4!A7)+COUNTIF('4. Evaluación Nivel AA'!C366,Hoja4!A7)+COUNTIF('4. Evaluación Nivel AA'!C388,Hoja4!A7)+COUNTIF('4. Evaluación Nivel AA'!C410,Hoja4!A7)+COUNTIF('4. Evaluación Nivel AA'!C432,Hoja4!A7),"")</f>
        <v>0</v>
      </c>
      <c r="G50" s="91">
        <f>IF('2.Páginas de la muestra'!B5&gt;8,F50*100/'4.1 Gráficas y estadísticas AA'!B25,"")</f>
        <v>0</v>
      </c>
      <c r="H50" s="92">
        <f>IF('2.Páginas de la muestra'!B5&gt;8,IF(ISERROR((B50*100)/('4.1 Gráficas y estadísticas AA'!B25-F50)),0,(B50*100)/('4.1 Gráficas y estadísticas AA'!B25-F50)),"")</f>
        <v>0</v>
      </c>
      <c r="I50" s="92">
        <f>IF('2.Páginas de la muestra'!B5&gt;8,IF(ISERROR((D50*100)/('4.1 Gráficas y estadísticas AA'!B25-F50)),0,(D50*100)/('4.1 Gráficas y estadísticas AA'!B25-F50)),"")</f>
        <v>0</v>
      </c>
      <c r="J50" s="47"/>
    </row>
    <row r="51" ht="14.25" customHeight="1">
      <c r="A51" s="108" t="str">
        <f>'2.Páginas de la muestra'!C17</f>
        <v>Alias10</v>
      </c>
      <c r="B51" s="27">
        <f>IF('2.Páginas de la muestra'!B5&gt;9,COUNTIF('4.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AA'!C235,Hoja4!A5)+COUNTIF('4. Evaluación Nivel AA'!C257,Hoja4!A5)+COUNTIF('4. Evaluación Nivel AA'!C279,Hoja4!A5)+COUNTIF('4. Evaluación Nivel AA'!C301,Hoja4!A5)+COUNTIF('4. Evaluación Nivel AA'!C323,Hoja4!A5)+COUNTIF('4. Evaluación Nivel AA'!C345,Hoja4!A5)+COUNTIF('4. Evaluación Nivel AA'!C367,Hoja4!A5)+COUNTIF('4. Evaluación Nivel AA'!C389,Hoja4!A5)+COUNTIF('4. Evaluación Nivel AA'!C411,Hoja4!A5)+COUNTIF('4. Evaluación Nivel AA'!C433,Hoja4!A5),"")</f>
        <v>0</v>
      </c>
      <c r="C51" s="91">
        <f>IF('2.Páginas de la muestra'!B5&gt;9,B51*100/'4.1 Gráficas y estadísticas AA'!B25,"")</f>
        <v>0</v>
      </c>
      <c r="D51" s="27">
        <f>IF('2.Páginas de la muestra'!B5&gt;9,COUNTIF('4.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AA'!C235,Hoja4!A6)+COUNTIF('4. Evaluación Nivel AA'!C257,Hoja4!A6)+COUNTIF('4. Evaluación Nivel AA'!C279,Hoja4!A6)+COUNTIF('4. Evaluación Nivel AA'!C301,Hoja4!A6)+COUNTIF('4. Evaluación Nivel AA'!C323,Hoja4!A6)+COUNTIF('4. Evaluación Nivel AA'!C345,Hoja4!A6)+COUNTIF('4. Evaluación Nivel AA'!C367,Hoja4!A6)+COUNTIF('4. Evaluación Nivel AA'!C389,Hoja4!A6)+COUNTIF('4. Evaluación Nivel AA'!C411,Hoja4!A6)+COUNTIF('4. Evaluación Nivel AA'!C433,Hoja4!A6),"")</f>
        <v>0</v>
      </c>
      <c r="E51" s="91">
        <f>IF('2.Páginas de la muestra'!B5&gt;9,D51*100/'4.1 Gráficas y estadísticas AA'!B25,"")</f>
        <v>0</v>
      </c>
      <c r="F51" s="27">
        <f>IF('2.Páginas de la muestra'!B5&gt;9,COUNTIF('4.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AA'!C235,Hoja4!A7)+COUNTIF('4. Evaluación Nivel AA'!C257,Hoja4!A7)+COUNTIF('4. Evaluación Nivel AA'!C279,Hoja4!A7)+COUNTIF('4. Evaluación Nivel AA'!C301,Hoja4!A7)+COUNTIF('4. Evaluación Nivel AA'!C323,Hoja4!A7)+COUNTIF('4. Evaluación Nivel AA'!C345,Hoja4!A7)+COUNTIF('4. Evaluación Nivel AA'!C367,Hoja4!A7)+COUNTIF('4. Evaluación Nivel AA'!C389,Hoja4!A7)+COUNTIF('4. Evaluación Nivel AA'!C411,Hoja4!A7)+COUNTIF('4. Evaluación Nivel AA'!C433,Hoja4!A7),"")</f>
        <v>0</v>
      </c>
      <c r="G51" s="91">
        <f>IF('2.Páginas de la muestra'!B5&gt;9,F51*100/'4.1 Gráficas y estadísticas AA'!B25,"")</f>
        <v>0</v>
      </c>
      <c r="H51" s="92">
        <f>IF('2.Páginas de la muestra'!B5&gt;9,IF(ISERROR((B51*100)/('4.1 Gráficas y estadísticas AA'!B25-F51)),0,(B51*100)/('4.1 Gráficas y estadísticas AA'!B25-F51)),"")</f>
        <v>0</v>
      </c>
      <c r="I51" s="92">
        <f>IF('2.Páginas de la muestra'!B5&gt;9,IF(ISERROR((D51*100)/('4.1 Gráficas y estadísticas AA'!B25-F51)),0,(D51*100)/('4.1 Gráficas y estadísticas AA'!B25-F51)),"")</f>
        <v>0</v>
      </c>
      <c r="J51" s="47"/>
    </row>
    <row r="52" ht="14.25" customHeight="1">
      <c r="A52" s="108" t="str">
        <f>'2.Páginas de la muestra'!C18</f>
        <v>Alias11</v>
      </c>
      <c r="B52" s="27">
        <f>IF('2.Páginas de la muestra'!B5&gt;10,COUNTIF('4.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AA'!C236,Hoja4!A5)+COUNTIF('4. Evaluación Nivel AA'!C258,Hoja4!A5)+COUNTIF('4. Evaluación Nivel AA'!C280,Hoja4!A5)+COUNTIF('4. Evaluación Nivel AA'!C302,Hoja4!A5)+COUNTIF('4. Evaluación Nivel AA'!C324,Hoja4!A5)+COUNTIF('4. Evaluación Nivel AA'!C346,Hoja4!A5)+COUNTIF('4. Evaluación Nivel AA'!C368,Hoja4!A5)+COUNTIF('4. Evaluación Nivel AA'!C390,Hoja4!A5)+COUNTIF('4. Evaluación Nivel AA'!C412,Hoja4!A5)+COUNTIF('4. Evaluación Nivel AA'!C434,Hoja4!A5),"")</f>
        <v>0</v>
      </c>
      <c r="C52" s="91">
        <f>IF('2.Páginas de la muestra'!B5&gt;10,B52*100/'4.1 Gráficas y estadísticas AA'!B25,"")</f>
        <v>0</v>
      </c>
      <c r="D52" s="27">
        <f>IF('2.Páginas de la muestra'!B5&gt;10,COUNTIF('4.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AA'!C236,Hoja4!A6)+COUNTIF('4. Evaluación Nivel AA'!C258,Hoja4!A6)+COUNTIF('4. Evaluación Nivel AA'!C280,Hoja4!A6)+COUNTIF('4. Evaluación Nivel AA'!C302,Hoja4!A6)+COUNTIF('4. Evaluación Nivel AA'!C324,Hoja4!A6)+COUNTIF('4. Evaluación Nivel AA'!C346,Hoja4!A6)+COUNTIF('4. Evaluación Nivel AA'!C368,Hoja4!A6)+COUNTIF('4. Evaluación Nivel AA'!C390,Hoja4!A6)+COUNTIF('4. Evaluación Nivel AA'!C412,Hoja4!A6)+COUNTIF('4. Evaluación Nivel AA'!C434,Hoja4!A6),"")</f>
        <v>0</v>
      </c>
      <c r="E52" s="91">
        <f>IF('2.Páginas de la muestra'!B5&gt;10,D52*100/'4.1 Gráficas y estadísticas AA'!B25,"")</f>
        <v>0</v>
      </c>
      <c r="F52" s="27">
        <f>IF('2.Páginas de la muestra'!B5&gt;10,COUNTIF('4.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AA'!C236,Hoja4!A7)+COUNTIF('4. Evaluación Nivel AA'!C258,Hoja4!A7)+COUNTIF('4. Evaluación Nivel AA'!C280,Hoja4!A7)+COUNTIF('4. Evaluación Nivel AA'!C302,Hoja4!A7)+COUNTIF('4. Evaluación Nivel AA'!C324,Hoja4!A7)+COUNTIF('4. Evaluación Nivel AA'!C346,Hoja4!A7)+COUNTIF('4. Evaluación Nivel AA'!C368,Hoja4!A7)+COUNTIF('4. Evaluación Nivel AA'!C390,Hoja4!A7)+COUNTIF('4. Evaluación Nivel AA'!C412,Hoja4!A7)+COUNTIF('4. Evaluación Nivel AA'!C434,Hoja4!A7),"")</f>
        <v>0</v>
      </c>
      <c r="G52" s="91">
        <f>IF('2.Páginas de la muestra'!B5&gt;10,F52*100/'4.1 Gráficas y estadísticas AA'!B25,"")</f>
        <v>0</v>
      </c>
      <c r="H52" s="92">
        <f>IF('2.Páginas de la muestra'!B5&gt;10,IF(ISERROR((B52*100)/('4.1 Gráficas y estadísticas AA'!B25-F52)),0,(B52*100)/('4.1 Gráficas y estadísticas AA'!B25-F52)),"")</f>
        <v>0</v>
      </c>
      <c r="I52" s="92">
        <f>IF('2.Páginas de la muestra'!B5&gt;10,IF(ISERROR((D52*100)/('4.1 Gráficas y estadísticas AA'!B25-F52)),0,(D52*100)/('4.1 Gráficas y estadísticas AA'!B25-F52)),"")</f>
        <v>0</v>
      </c>
      <c r="J52" s="47"/>
    </row>
    <row r="53" ht="14.25" customHeight="1">
      <c r="A53" s="108" t="str">
        <f>'2.Páginas de la muestra'!C19</f>
        <v>Alias12</v>
      </c>
      <c r="B53" s="27">
        <f>IF('2.Páginas de la muestra'!B5&gt;11,COUNTIF('4.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AA'!C237,Hoja4!A5)+COUNTIF('4. Evaluación Nivel AA'!C259,Hoja4!A5)+COUNTIF('4. Evaluación Nivel AA'!C281,Hoja4!A5)+COUNTIF('4. Evaluación Nivel AA'!C303,Hoja4!A5)+COUNTIF('4. Evaluación Nivel AA'!C325,Hoja4!A5)+COUNTIF('4. Evaluación Nivel AA'!C347,Hoja4!A5)+COUNTIF('4. Evaluación Nivel AA'!C369,Hoja4!A5)+COUNTIF('4. Evaluación Nivel AA'!C391,Hoja4!A5)+COUNTIF('4. Evaluación Nivel AA'!C413,Hoja4!A5)+COUNTIF('4. Evaluación Nivel AA'!C435,Hoja4!A5),"")</f>
        <v>0</v>
      </c>
      <c r="C53" s="91">
        <f>IF('2.Páginas de la muestra'!B5&gt;11,B53*100/'4.1 Gráficas y estadísticas AA'!B25,"")</f>
        <v>0</v>
      </c>
      <c r="D53" s="27">
        <f>IF('2.Páginas de la muestra'!B5&gt;11,COUNTIF('4.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AA'!C237,Hoja4!A6)+COUNTIF('4. Evaluación Nivel AA'!C259,Hoja4!A6)+COUNTIF('4. Evaluación Nivel AA'!C281,Hoja4!A6)+COUNTIF('4. Evaluación Nivel AA'!C303,Hoja4!A6)+COUNTIF('4. Evaluación Nivel AA'!C325,Hoja4!A6)+COUNTIF('4. Evaluación Nivel AA'!C347,Hoja4!A6)+COUNTIF('4. Evaluación Nivel AA'!C369,Hoja4!A6)+COUNTIF('4. Evaluación Nivel AA'!C391,Hoja4!A6)+COUNTIF('4. Evaluación Nivel AA'!C413,Hoja4!A6)+COUNTIF('4. Evaluación Nivel AA'!C435,Hoja4!A6),"")</f>
        <v>0</v>
      </c>
      <c r="E53" s="91">
        <f>IF('2.Páginas de la muestra'!B5&gt;11,D53*100/'4.1 Gráficas y estadísticas AA'!B25,"")</f>
        <v>0</v>
      </c>
      <c r="F53" s="27">
        <f>IF('2.Páginas de la muestra'!B5&gt;11,COUNTIF('4.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AA'!C237,Hoja4!A7)+COUNTIF('4. Evaluación Nivel AA'!C259,Hoja4!A7)+COUNTIF('4. Evaluación Nivel AA'!C281,Hoja4!A7)+COUNTIF('4. Evaluación Nivel AA'!C303,Hoja4!A7)+COUNTIF('4. Evaluación Nivel AA'!C325,Hoja4!A7)+COUNTIF('4. Evaluación Nivel AA'!C347,Hoja4!A7)+COUNTIF('4. Evaluación Nivel AA'!C369,Hoja4!A7)+COUNTIF('4. Evaluación Nivel AA'!C391,Hoja4!A7)+COUNTIF('4. Evaluación Nivel AA'!C413,Hoja4!A7)+COUNTIF('4. Evaluación Nivel AA'!C435,Hoja4!A7),"")</f>
        <v>0</v>
      </c>
      <c r="G53" s="91">
        <f>IF('2.Páginas de la muestra'!B5&gt;11,F53*100/'4.1 Gráficas y estadísticas AA'!B25,"")</f>
        <v>0</v>
      </c>
      <c r="H53" s="92">
        <f>IF('2.Páginas de la muestra'!B5&gt;11,IF(ISERROR((B53*100)/('4.1 Gráficas y estadísticas AA'!B25-F53)),0,(B53*100)/('4.1 Gráficas y estadísticas AA'!B25-F53)),"")</f>
        <v>0</v>
      </c>
      <c r="I53" s="92">
        <f>IF('2.Páginas de la muestra'!B5&gt;11,IF(ISERROR((D53*100)/('4.1 Gráficas y estadísticas AA'!B25-F53)),0,(D53*100)/('4.1 Gráficas y estadísticas AA'!B25-F53)),"")</f>
        <v>0</v>
      </c>
      <c r="J53" s="47"/>
    </row>
    <row r="54" ht="14.25" customHeight="1">
      <c r="A54" s="108" t="str">
        <f>'2.Páginas de la muestra'!C20</f>
        <v>Alias13</v>
      </c>
      <c r="B54" s="27">
        <f>IF('2.Páginas de la muestra'!B5&gt;12,COUNTIF('4.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AA'!C238,Hoja4!A5)+COUNTIF('4. Evaluación Nivel AA'!C260,Hoja4!A5)+COUNTIF('4. Evaluación Nivel AA'!C282,Hoja4!A5)+COUNTIF('4. Evaluación Nivel AA'!C304,Hoja4!A5)+COUNTIF('4. Evaluación Nivel AA'!C326,Hoja4!A5)+COUNTIF('4. Evaluación Nivel AA'!C348,Hoja4!A5)+COUNTIF('4. Evaluación Nivel AA'!C370,Hoja4!A5)+COUNTIF('4. Evaluación Nivel AA'!C392,Hoja4!A5)+COUNTIF('4. Evaluación Nivel AA'!C414,Hoja4!A5)+COUNTIF('4. Evaluación Nivel AA'!C436,Hoja4!A5),"")</f>
        <v>0</v>
      </c>
      <c r="C54" s="91">
        <f>IF('2.Páginas de la muestra'!B5&gt;12,B54*100/'4.1 Gráficas y estadísticas AA'!B25,"")</f>
        <v>0</v>
      </c>
      <c r="D54" s="27">
        <f>IF('2.Páginas de la muestra'!B5&gt;12,COUNTIF('4.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AA'!C238,Hoja4!A6)+COUNTIF('4. Evaluación Nivel AA'!C260,Hoja4!A6)+COUNTIF('4. Evaluación Nivel AA'!C282,Hoja4!A6)+COUNTIF('4. Evaluación Nivel AA'!C304,Hoja4!A6)+COUNTIF('4. Evaluación Nivel AA'!C326,Hoja4!A6)+COUNTIF('4. Evaluación Nivel AA'!C348,Hoja4!A6)+COUNTIF('4. Evaluación Nivel AA'!C370,Hoja4!A6)+COUNTIF('4. Evaluación Nivel AA'!C392,Hoja4!A6)+COUNTIF('4. Evaluación Nivel AA'!C414,Hoja4!A6)+COUNTIF('4. Evaluación Nivel AA'!C436,Hoja4!A6),"")</f>
        <v>0</v>
      </c>
      <c r="E54" s="91">
        <f>IF('2.Páginas de la muestra'!B5&gt;12,D54*100/'4.1 Gráficas y estadísticas AA'!B25,"")</f>
        <v>0</v>
      </c>
      <c r="F54" s="27">
        <f>IF('2.Páginas de la muestra'!B5&gt;12,COUNTIF('4.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AA'!C238,Hoja4!A7)+COUNTIF('4. Evaluación Nivel AA'!C260,Hoja4!A7)+COUNTIF('4. Evaluación Nivel AA'!C282,Hoja4!A7)+COUNTIF('4. Evaluación Nivel AA'!C304,Hoja4!A7)+COUNTIF('4. Evaluación Nivel AA'!C326,Hoja4!A7)+COUNTIF('4. Evaluación Nivel AA'!C348,Hoja4!A7)+COUNTIF('4. Evaluación Nivel AA'!C370,Hoja4!A7)+COUNTIF('4. Evaluación Nivel AA'!C392,Hoja4!A7)+COUNTIF('4. Evaluación Nivel AA'!C414,Hoja4!A7)+COUNTIF('4. Evaluación Nivel AA'!C436,Hoja4!A7),"")</f>
        <v>0</v>
      </c>
      <c r="G54" s="91">
        <f>IF('2.Páginas de la muestra'!B5&gt;12,F54*100/'4.1 Gráficas y estadísticas AA'!B25,"")</f>
        <v>0</v>
      </c>
      <c r="H54" s="92">
        <f>IF('2.Páginas de la muestra'!B5&gt;12,IF(ISERROR((B54*100)/('4.1 Gráficas y estadísticas AA'!B25-F54)),0,(B54*100)/('4.1 Gráficas y estadísticas AA'!B25-F54)),"")</f>
        <v>0</v>
      </c>
      <c r="I54" s="92">
        <f>IF('2.Páginas de la muestra'!B5&gt;12,IF(ISERROR((D54*100)/('4.1 Gráficas y estadísticas AA'!B25-F54)),0,(D54*100)/('4.1 Gráficas y estadísticas AA'!B25-F54)),"")</f>
        <v>0</v>
      </c>
      <c r="J54" s="47"/>
    </row>
    <row r="55" ht="14.25" customHeight="1">
      <c r="A55" s="108" t="str">
        <f>'2.Páginas de la muestra'!C21</f>
        <v>Alias14</v>
      </c>
      <c r="B55" s="27">
        <f>IF('2.Páginas de la muestra'!B5&gt;13,COUNTIF('4.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AA'!C239,Hoja4!A5)+COUNTIF('4. Evaluación Nivel AA'!C261,Hoja4!A5)+COUNTIF('4. Evaluación Nivel AA'!C283,Hoja4!A5)+COUNTIF('4. Evaluación Nivel AA'!C305,Hoja4!A5)+COUNTIF('4. Evaluación Nivel AA'!C327,Hoja4!A5)+COUNTIF('4. Evaluación Nivel AA'!C349,Hoja4!A5)+COUNTIF('4. Evaluación Nivel AA'!C371,Hoja4!A5)+COUNTIF('4. Evaluación Nivel AA'!C393,Hoja4!A5)+COUNTIF('4. Evaluación Nivel AA'!C415,Hoja4!A5)+COUNTIF('4. Evaluación Nivel AA'!C437,Hoja4!A5),"")</f>
        <v>0</v>
      </c>
      <c r="C55" s="91">
        <f>IF('2.Páginas de la muestra'!B5&gt;13,B55*100/'4.1 Gráficas y estadísticas AA'!B25,"")</f>
        <v>0</v>
      </c>
      <c r="D55" s="27">
        <f>IF('2.Páginas de la muestra'!B5&gt;13,COUNTIF('4.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AA'!C239,Hoja4!A6)+COUNTIF('4. Evaluación Nivel AA'!C261,Hoja4!A6)+COUNTIF('4. Evaluación Nivel AA'!C283,Hoja4!A6)+COUNTIF('4. Evaluación Nivel AA'!C305,Hoja4!A6)+COUNTIF('4. Evaluación Nivel AA'!C327,Hoja4!A6)+COUNTIF('4. Evaluación Nivel AA'!C349,Hoja4!A6)+COUNTIF('4. Evaluación Nivel AA'!C371,Hoja4!A6)+COUNTIF('4. Evaluación Nivel AA'!C393,Hoja4!A6)+COUNTIF('4. Evaluación Nivel AA'!C415,Hoja4!A6)+COUNTIF('4. Evaluación Nivel AA'!C437,Hoja4!A6),"")</f>
        <v>0</v>
      </c>
      <c r="E55" s="91">
        <f>IF('2.Páginas de la muestra'!B5&gt;13,D55*100/'4.1 Gráficas y estadísticas AA'!B25,"")</f>
        <v>0</v>
      </c>
      <c r="F55" s="27">
        <f>IF('2.Páginas de la muestra'!B5&gt;13,COUNTIF('4.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AA'!C239,Hoja4!A7)+COUNTIF('4. Evaluación Nivel AA'!C261,Hoja4!A7)+COUNTIF('4. Evaluación Nivel AA'!C283,Hoja4!A7)+COUNTIF('4. Evaluación Nivel AA'!C305,Hoja4!A7)+COUNTIF('4. Evaluación Nivel AA'!C327,Hoja4!A7)+COUNTIF('4. Evaluación Nivel AA'!C349,Hoja4!A7)+COUNTIF('4. Evaluación Nivel AA'!C371,Hoja4!A7)+COUNTIF('4. Evaluación Nivel AA'!C393,Hoja4!A7)+COUNTIF('4. Evaluación Nivel AA'!C415,Hoja4!A7)+COUNTIF('4. Evaluación Nivel AA'!C437,Hoja4!A7),"")</f>
        <v>0</v>
      </c>
      <c r="G55" s="91">
        <f>IF('2.Páginas de la muestra'!B5&gt;13,F55*100/'4.1 Gráficas y estadísticas AA'!B25,"")</f>
        <v>0</v>
      </c>
      <c r="H55" s="92">
        <f>IF('2.Páginas de la muestra'!B5&gt;13,IF(ISERROR((B55*100)/('4.1 Gráficas y estadísticas AA'!B25-F55)),0,(B55*100)/('4.1 Gráficas y estadísticas AA'!B25-F55)),"")</f>
        <v>0</v>
      </c>
      <c r="I55" s="92">
        <f>IF('2.Páginas de la muestra'!B5&gt;13,IF(ISERROR((D55*100)/('4.1 Gráficas y estadísticas AA'!B25-F55)),0,(D55*100)/('4.1 Gráficas y estadísticas AA'!B25-F55)),"")</f>
        <v>0</v>
      </c>
      <c r="J55" s="47"/>
    </row>
    <row r="56" ht="14.25" customHeight="1">
      <c r="A56" s="108" t="str">
        <f>'2.Páginas de la muestra'!C22</f>
        <v>Alias15</v>
      </c>
      <c r="B56" s="27">
        <f>IF('2.Páginas de la muestra'!B5&gt;14,COUNTIF('4.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AA'!C240,Hoja4!A5)+COUNTIF('4. Evaluación Nivel AA'!C262,Hoja4!A5)+COUNTIF('4. Evaluación Nivel AA'!C284,Hoja4!A5)+COUNTIF('4. Evaluación Nivel AA'!C306,Hoja4!A5)+COUNTIF('4. Evaluación Nivel AA'!C328,Hoja4!A5)+COUNTIF('4. Evaluación Nivel AA'!C350,Hoja4!A5)+COUNTIF('4. Evaluación Nivel AA'!C372,Hoja4!A5)+COUNTIF('4. Evaluación Nivel AA'!C394,Hoja4!A5)+COUNTIF('4. Evaluación Nivel AA'!C416,Hoja4!A5)+COUNTIF('4. Evaluación Nivel AA'!C438,Hoja4!A5),"")</f>
        <v>0</v>
      </c>
      <c r="C56" s="91">
        <f>IF('2.Páginas de la muestra'!B5&gt;14,B56*100/'4.1 Gráficas y estadísticas AA'!B25,"")</f>
        <v>0</v>
      </c>
      <c r="D56" s="27">
        <f>IF('2.Páginas de la muestra'!B5&gt;14,COUNTIF('4.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AA'!C240,Hoja4!A6)+COUNTIF('4. Evaluación Nivel AA'!C262,Hoja4!A6)+COUNTIF('4. Evaluación Nivel AA'!C284,Hoja4!A6)+COUNTIF('4. Evaluación Nivel AA'!C306,Hoja4!A6)+COUNTIF('4. Evaluación Nivel AA'!C328,Hoja4!A6)+COUNTIF('4. Evaluación Nivel AA'!C350,Hoja4!A6)+COUNTIF('4. Evaluación Nivel AA'!C372,Hoja4!A6)+COUNTIF('4. Evaluación Nivel AA'!C394,Hoja4!A6)+COUNTIF('4. Evaluación Nivel AA'!C416,Hoja4!A6)+COUNTIF('4. Evaluación Nivel AA'!C438,Hoja4!A6),"")</f>
        <v>0</v>
      </c>
      <c r="E56" s="91">
        <f>IF('2.Páginas de la muestra'!B5&gt;14,D56*100/'4.1 Gráficas y estadísticas AA'!B25,"")</f>
        <v>0</v>
      </c>
      <c r="F56" s="27">
        <f>IF('2.Páginas de la muestra'!B5&gt;14,COUNTIF('4.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AA'!C240,Hoja4!A7)+COUNTIF('4. Evaluación Nivel AA'!C262,Hoja4!A7)+COUNTIF('4. Evaluación Nivel AA'!C284,Hoja4!A7)+COUNTIF('4. Evaluación Nivel AA'!C306,Hoja4!A7)+COUNTIF('4. Evaluación Nivel AA'!C328,Hoja4!A7)+COUNTIF('4. Evaluación Nivel AA'!C350,Hoja4!A7)+COUNTIF('4. Evaluación Nivel AA'!C372,Hoja4!A7)+COUNTIF('4. Evaluación Nivel AA'!C394,Hoja4!A7)+COUNTIF('4. Evaluación Nivel AA'!C416,Hoja4!A7)+COUNTIF('4. Evaluación Nivel AA'!C438,Hoja4!A7),"")</f>
        <v>0</v>
      </c>
      <c r="G56" s="91">
        <f>IF('2.Páginas de la muestra'!B5&gt;14,F56*100/'4.1 Gráficas y estadísticas AA'!B25,"")</f>
        <v>0</v>
      </c>
      <c r="H56" s="92">
        <f>IF('2.Páginas de la muestra'!B5&gt;14,IF(ISERROR((B56*100)/('4.1 Gráficas y estadísticas AA'!B25-F56)),0,(B56*100)/('4.1 Gráficas y estadísticas AA'!B25-F56)),"")</f>
        <v>0</v>
      </c>
      <c r="I56" s="92">
        <f>IF('2.Páginas de la muestra'!B5&gt;14,IF(ISERROR((D56*100)/('4.1 Gráficas y estadísticas AA'!B25-F56)),0,(D56*100)/('4.1 Gráficas y estadísticas AA'!B25-F56)),"")</f>
        <v>0</v>
      </c>
      <c r="J56" s="47"/>
    </row>
    <row r="57" ht="14.25" customHeight="1">
      <c r="A57" s="47"/>
      <c r="B57" s="47"/>
      <c r="C57" s="47"/>
      <c r="D57" s="47"/>
      <c r="E57" s="47"/>
      <c r="F57" s="47"/>
      <c r="G57" s="47"/>
      <c r="H57" s="47"/>
      <c r="I57" s="47"/>
      <c r="J57" s="47"/>
    </row>
    <row r="58" ht="14.25" customHeight="1">
      <c r="A58" s="47"/>
      <c r="B58" s="47"/>
      <c r="C58" s="47"/>
      <c r="D58" s="47"/>
      <c r="E58" s="47"/>
      <c r="F58" s="47"/>
      <c r="G58" s="47"/>
      <c r="H58" s="47"/>
      <c r="I58" s="47"/>
      <c r="J58" s="47"/>
    </row>
    <row r="59" ht="14.25" customHeight="1">
      <c r="A59" s="46" t="s">
        <v>514</v>
      </c>
      <c r="B59" s="47"/>
      <c r="C59" s="47"/>
      <c r="D59" s="47"/>
      <c r="E59" s="47"/>
      <c r="F59" s="47"/>
      <c r="G59" s="47"/>
      <c r="H59" s="47"/>
      <c r="I59" s="47"/>
      <c r="J59" s="47"/>
    </row>
    <row r="60" ht="14.25" customHeight="1">
      <c r="A60" s="47"/>
      <c r="B60" s="47"/>
      <c r="C60" s="47"/>
      <c r="D60" s="47"/>
      <c r="E60" s="47"/>
      <c r="F60" s="47"/>
      <c r="G60" s="47"/>
      <c r="H60" s="47"/>
      <c r="I60" s="47"/>
      <c r="J60" s="47"/>
    </row>
    <row r="61" ht="14.25" customHeight="1">
      <c r="A61" s="47"/>
      <c r="B61" s="27" t="s">
        <v>203</v>
      </c>
      <c r="C61" s="88" t="s">
        <v>515</v>
      </c>
      <c r="D61" s="27" t="s">
        <v>206</v>
      </c>
      <c r="E61" s="88" t="s">
        <v>207</v>
      </c>
      <c r="F61" s="27" t="s">
        <v>209</v>
      </c>
      <c r="G61" s="88" t="s">
        <v>210</v>
      </c>
      <c r="H61" s="89" t="s">
        <v>433</v>
      </c>
      <c r="I61" s="90" t="s">
        <v>434</v>
      </c>
      <c r="J61" s="47"/>
    </row>
    <row r="62" ht="14.25" customHeight="1">
      <c r="A62" s="108" t="str">
        <f>'2.Páginas de la muestra'!C8</f>
        <v>Sinpromi</v>
      </c>
      <c r="B62" s="27">
        <f>IF('2.Páginas de la muestra'!B5&gt;0,'3.1 Gráficas y estadísticas A'!B18+'4.1 Gráficas y estadísticas AA'!B42,"")</f>
        <v>33</v>
      </c>
      <c r="C62" s="91">
        <f>IF('2.Páginas de la muestra'!B5&gt;0,B62*100/'4.1 Gráficas y estadísticas AA'!B32,"")</f>
        <v>66</v>
      </c>
      <c r="D62" s="185">
        <f>IF('2.Páginas de la muestra'!B5&gt;0,'3.1 Gráficas y estadísticas A'!D18+'4.1 Gráficas y estadísticas AA'!D42,"")</f>
        <v>8</v>
      </c>
      <c r="E62" s="91">
        <f>IF('2.Páginas de la muestra'!B5&gt;0,D62*100/'4.1 Gráficas y estadísticas AA'!B32,"")</f>
        <v>16</v>
      </c>
      <c r="F62" s="27">
        <f>IF('2.Páginas de la muestra'!B5&gt;0,'3.1 Gráficas y estadísticas A'!F18+'4.1 Gráficas y estadísticas AA'!F42,"")</f>
        <v>8</v>
      </c>
      <c r="G62" s="91">
        <f>IF('2.Páginas de la muestra'!B5&gt;0,F62*100/'4.1 Gráficas y estadísticas AA'!B32,"")</f>
        <v>16</v>
      </c>
      <c r="H62" s="92">
        <f>IF('2.Páginas de la muestra'!B5&gt;0,IF(ISERROR((B62*100)/('4.1 Gráficas y estadísticas AA'!B32-F62)),0,(B62*100)/('4.1 Gráficas y estadísticas AA'!B32-F62)),"")</f>
        <v>78.57142857</v>
      </c>
      <c r="I62" s="92">
        <f>IF('2.Páginas de la muestra'!B5&gt;0,IF(ISERROR((D62*100)/('4.1 Gráficas y estadísticas AA'!B32-F62)),0,(D62*100)/('4.1 Gráficas y estadísticas AA'!B32-F62)),"")</f>
        <v>19.04761905</v>
      </c>
      <c r="J62" s="47"/>
    </row>
    <row r="63" ht="14.25" customHeight="1">
      <c r="A63" s="108" t="str">
        <f>'2.Páginas de la muestra'!C9</f>
        <v>Once</v>
      </c>
      <c r="B63" s="27">
        <f>IF('2.Páginas de la muestra'!B5&gt;1,'3.1 Gráficas y estadísticas A'!B19+'4.1 Gráficas y estadísticas AA'!B43,"")</f>
        <v>34</v>
      </c>
      <c r="C63" s="91">
        <f>IF('2.Páginas de la muestra'!B5&gt;1,B63*100/'4.1 Gráficas y estadísticas AA'!B32,"")</f>
        <v>68</v>
      </c>
      <c r="D63" s="185">
        <f>IF('2.Páginas de la muestra'!B5&gt;1,'3.1 Gráficas y estadísticas A'!D19+'4.1 Gráficas y estadísticas AA'!D43,"")</f>
        <v>2</v>
      </c>
      <c r="E63" s="91">
        <f>IF('2.Páginas de la muestra'!B5&gt;1,D63*100/'4.1 Gráficas y estadísticas AA'!B32,"")</f>
        <v>4</v>
      </c>
      <c r="F63" s="27">
        <f>IF('2.Páginas de la muestra'!B5&gt;1,'3.1 Gráficas y estadísticas A'!F19+'4.1 Gráficas y estadísticas AA'!F43,"")</f>
        <v>13</v>
      </c>
      <c r="G63" s="91">
        <f>IF('2.Páginas de la muestra'!B5&gt;1,F63*100/'4.1 Gráficas y estadísticas AA'!B32,"")</f>
        <v>26</v>
      </c>
      <c r="H63" s="92">
        <f>IF('2.Páginas de la muestra'!B5&gt;1,IF(ISERROR((B63*100)/('4.1 Gráficas y estadísticas AA'!B32-F63)),0,(B63*100)/('4.1 Gráficas y estadísticas AA'!B32-F63)),"")</f>
        <v>91.89189189</v>
      </c>
      <c r="I63" s="92">
        <f>IF('2.Páginas de la muestra'!B5&gt;1,IF(ISERROR((D63*100)/('4.1 Gráficas y estadísticas AA'!B32-F63)),0,(D63*100)/('4.1 Gráficas y estadísticas AA'!B32-F63)),"")</f>
        <v>5.405405405</v>
      </c>
      <c r="J63" s="47"/>
    </row>
    <row r="64" ht="14.25" customHeight="1">
      <c r="A64" s="108" t="str">
        <f>'2.Páginas de la muestra'!C10</f>
        <v>ESIT ULL</v>
      </c>
      <c r="B64" s="27">
        <f>IF('2.Páginas de la muestra'!B5&gt;2,'3.1 Gráficas y estadísticas A'!B20+'4.1 Gráficas y estadísticas AA'!B44,"")</f>
        <v>23</v>
      </c>
      <c r="C64" s="91">
        <f>IF('2.Páginas de la muestra'!B5&gt;2,B64*100/'4.1 Gráficas y estadísticas AA'!B32,"")</f>
        <v>46</v>
      </c>
      <c r="D64" s="185">
        <f>IF('2.Páginas de la muestra'!B5&gt;2,'3.1 Gráficas y estadísticas A'!D20+'4.1 Gráficas y estadísticas AA'!D44,"")</f>
        <v>8</v>
      </c>
      <c r="E64" s="91">
        <f>IF('2.Páginas de la muestra'!B5&gt;2,D64*100/'4.1 Gráficas y estadísticas AA'!B32,"")</f>
        <v>16</v>
      </c>
      <c r="F64" s="27">
        <f>IF('2.Páginas de la muestra'!B5&gt;2,'3.1 Gráficas y estadísticas A'!F20+'4.1 Gráficas y estadísticas AA'!F44,"")</f>
        <v>18</v>
      </c>
      <c r="G64" s="91">
        <f>IF('2.Páginas de la muestra'!B5&gt;2,F64*100/'4.1 Gráficas y estadísticas AA'!B32,"")</f>
        <v>36</v>
      </c>
      <c r="H64" s="92">
        <f>IF('2.Páginas de la muestra'!B5&gt;2,IF(ISERROR((B64*100)/('4.1 Gráficas y estadísticas AA'!B32-F64)),0,(B64*100)/('4.1 Gráficas y estadísticas AA'!B32-F64)),"")</f>
        <v>71.875</v>
      </c>
      <c r="I64" s="92">
        <f>IF('2.Páginas de la muestra'!B5&gt;2,IF(ISERROR((D64*100)/('4.1 Gráficas y estadísticas AA'!B32-F64)),0,(D64*100)/('4.1 Gráficas y estadísticas AA'!B32-F64)),"")</f>
        <v>25</v>
      </c>
      <c r="J64" s="47"/>
    </row>
    <row r="65" ht="14.25" customHeight="1">
      <c r="A65" s="108" t="str">
        <f>'2.Páginas de la muestra'!C11</f>
        <v>Alias4</v>
      </c>
      <c r="B65" s="27">
        <f>IF('2.Páginas de la muestra'!B5&gt;3,'3.1 Gráficas y estadísticas A'!B21+'4.1 Gráficas y estadísticas AA'!B45,"")</f>
        <v>0</v>
      </c>
      <c r="C65" s="91">
        <f>IF('2.Páginas de la muestra'!B5&gt;3,B65*100/'4.1 Gráficas y estadísticas AA'!B32,"")</f>
        <v>0</v>
      </c>
      <c r="D65" s="185">
        <f>IF('2.Páginas de la muestra'!B5&gt;3,'3.1 Gráficas y estadísticas A'!D21+'4.1 Gráficas y estadísticas AA'!D45,"")</f>
        <v>0</v>
      </c>
      <c r="E65" s="91">
        <f>IF('2.Páginas de la muestra'!B5&gt;3,D65*100/'4.1 Gráficas y estadísticas AA'!B32,"")</f>
        <v>0</v>
      </c>
      <c r="F65" s="27">
        <f>IF('2.Páginas de la muestra'!B5&gt;3,'3.1 Gráficas y estadísticas A'!F21+'4.1 Gráficas y estadísticas AA'!F45,"")</f>
        <v>0</v>
      </c>
      <c r="G65" s="91">
        <f>IF('2.Páginas de la muestra'!B5&gt;3,F65*100/'4.1 Gráficas y estadísticas AA'!B32,"")</f>
        <v>0</v>
      </c>
      <c r="H65" s="92">
        <f>IF('2.Páginas de la muestra'!B5&gt;3,IF(ISERROR((B65*100)/('4.1 Gráficas y estadísticas AA'!B32-F65)),0,(B65*100)/('4.1 Gráficas y estadísticas AA'!B32-F65)),"")</f>
        <v>0</v>
      </c>
      <c r="I65" s="92">
        <f>IF('2.Páginas de la muestra'!B5&gt;3,IF(ISERROR((D65*100)/('4.1 Gráficas y estadísticas AA'!B32-F65)),0,(D65*100)/('4.1 Gráficas y estadísticas AA'!B32-F65)),"")</f>
        <v>0</v>
      </c>
      <c r="J65" s="47"/>
    </row>
    <row r="66" ht="14.25" customHeight="1">
      <c r="A66" s="108" t="str">
        <f>'2.Páginas de la muestra'!C12</f>
        <v>Alias5</v>
      </c>
      <c r="B66" s="27">
        <f>IF('2.Páginas de la muestra'!B5&gt;4,'3.1 Gráficas y estadísticas A'!B22+'4.1 Gráficas y estadísticas AA'!B46,"")</f>
        <v>0</v>
      </c>
      <c r="C66" s="91">
        <f>IF('2.Páginas de la muestra'!B5&gt;4,B66*100/'4.1 Gráficas y estadísticas AA'!B32,"")</f>
        <v>0</v>
      </c>
      <c r="D66" s="185">
        <f>IF('2.Páginas de la muestra'!B5&gt;4,'3.1 Gráficas y estadísticas A'!D22+'4.1 Gráficas y estadísticas AA'!D46,"")</f>
        <v>0</v>
      </c>
      <c r="E66" s="91">
        <f>IF('2.Páginas de la muestra'!B5&gt;4,D66*100/'4.1 Gráficas y estadísticas AA'!B32,"")</f>
        <v>0</v>
      </c>
      <c r="F66" s="27">
        <f>IF('2.Páginas de la muestra'!B5&gt;4,'3.1 Gráficas y estadísticas A'!F22+'4.1 Gráficas y estadísticas AA'!F46,"")</f>
        <v>0</v>
      </c>
      <c r="G66" s="91">
        <f>IF('2.Páginas de la muestra'!B5&gt;4,F66*100/'4.1 Gráficas y estadísticas AA'!B32,"")</f>
        <v>0</v>
      </c>
      <c r="H66" s="92">
        <f>IF('2.Páginas de la muestra'!B5&gt;4,IF(ISERROR((B66*100)/('4.1 Gráficas y estadísticas AA'!B32-F66)),0,(B66*100)/('4.1 Gráficas y estadísticas AA'!B32-F66)),"")</f>
        <v>0</v>
      </c>
      <c r="I66" s="92">
        <f>IF('2.Páginas de la muestra'!B5&gt;4,IF(ISERROR((D66*100)/('4.1 Gráficas y estadísticas AA'!B32-F66)),0,(D66*100)/('4.1 Gráficas y estadísticas AA'!B32-F66)),"")</f>
        <v>0</v>
      </c>
      <c r="J66" s="47"/>
    </row>
    <row r="67" ht="14.25" customHeight="1">
      <c r="A67" s="108" t="str">
        <f>'2.Páginas de la muestra'!C13</f>
        <v>Alias6</v>
      </c>
      <c r="B67" s="27">
        <f>IF('2.Páginas de la muestra'!B5&gt;5,'3.1 Gráficas y estadísticas A'!B23+'4.1 Gráficas y estadísticas AA'!B47,"")</f>
        <v>0</v>
      </c>
      <c r="C67" s="91">
        <f>IF('2.Páginas de la muestra'!B5&gt;5,B67*100/'4.1 Gráficas y estadísticas AA'!B32,"")</f>
        <v>0</v>
      </c>
      <c r="D67" s="185">
        <f>IF('2.Páginas de la muestra'!B5&gt;5,'3.1 Gráficas y estadísticas A'!D23+'4.1 Gráficas y estadísticas AA'!D47,"")</f>
        <v>0</v>
      </c>
      <c r="E67" s="91">
        <f>IF('2.Páginas de la muestra'!B5&gt;5,D67*100/'4.1 Gráficas y estadísticas AA'!B32,"")</f>
        <v>0</v>
      </c>
      <c r="F67" s="27">
        <f>IF('2.Páginas de la muestra'!B5&gt;5,'3.1 Gráficas y estadísticas A'!F23+'4.1 Gráficas y estadísticas AA'!F47,"")</f>
        <v>0</v>
      </c>
      <c r="G67" s="91">
        <f>IF('2.Páginas de la muestra'!B5&gt;5,F67*100/'4.1 Gráficas y estadísticas AA'!B32,"")</f>
        <v>0</v>
      </c>
      <c r="H67" s="92">
        <f>IF('2.Páginas de la muestra'!B5&gt;5,IF(ISERROR((B67*100)/('4.1 Gráficas y estadísticas AA'!B32-F67)),0,(B67*100)/('4.1 Gráficas y estadísticas AA'!B32-F67)),"")</f>
        <v>0</v>
      </c>
      <c r="I67" s="92">
        <f>IF('2.Páginas de la muestra'!B5&gt;5,IF(ISERROR((D67*100)/('4.1 Gráficas y estadísticas AA'!B32-F67)),0,(D67*100)/('4.1 Gráficas y estadísticas AA'!B32-F67)),"")</f>
        <v>0</v>
      </c>
      <c r="J67" s="47"/>
    </row>
    <row r="68" ht="14.25" customHeight="1">
      <c r="A68" s="108" t="str">
        <f>'2.Páginas de la muestra'!C14</f>
        <v>Alias7</v>
      </c>
      <c r="B68" s="27">
        <f>IF('2.Páginas de la muestra'!B5&gt;6,'3.1 Gráficas y estadísticas A'!B24+'4.1 Gráficas y estadísticas AA'!B48,"")</f>
        <v>0</v>
      </c>
      <c r="C68" s="91">
        <f>IF('2.Páginas de la muestra'!B5&gt;6,B68*100/'4.1 Gráficas y estadísticas AA'!B32,"")</f>
        <v>0</v>
      </c>
      <c r="D68" s="185">
        <f>IF('2.Páginas de la muestra'!B5&gt;6,'3.1 Gráficas y estadísticas A'!D24+'4.1 Gráficas y estadísticas AA'!D48,"")</f>
        <v>0</v>
      </c>
      <c r="E68" s="91">
        <f>IF('2.Páginas de la muestra'!B5&gt;6,D68*100/'4.1 Gráficas y estadísticas AA'!B32,"")</f>
        <v>0</v>
      </c>
      <c r="F68" s="27">
        <f>IF('2.Páginas de la muestra'!B5&gt;6,'3.1 Gráficas y estadísticas A'!F24+'4.1 Gráficas y estadísticas AA'!F48,"")</f>
        <v>0</v>
      </c>
      <c r="G68" s="91">
        <f>IF('2.Páginas de la muestra'!B5&gt;6,F68*100/'4.1 Gráficas y estadísticas AA'!B32,"")</f>
        <v>0</v>
      </c>
      <c r="H68" s="92">
        <f>IF('2.Páginas de la muestra'!B5&gt;6,IF(ISERROR((B68*100)/('4.1 Gráficas y estadísticas AA'!B32-F68)),0,(B68*100)/('4.1 Gráficas y estadísticas AA'!B32-F68)),"")</f>
        <v>0</v>
      </c>
      <c r="I68" s="92">
        <f>IF('2.Páginas de la muestra'!B5&gt;6,IF(ISERROR((D68*100)/('4.1 Gráficas y estadísticas AA'!B32-F68)),0,(D68*100)/('4.1 Gráficas y estadísticas AA'!B32-F68)),"")</f>
        <v>0</v>
      </c>
      <c r="J68" s="47"/>
    </row>
    <row r="69" ht="14.25" customHeight="1">
      <c r="A69" s="108" t="str">
        <f>'2.Páginas de la muestra'!C15</f>
        <v>Alias8</v>
      </c>
      <c r="B69" s="27">
        <f>IF('2.Páginas de la muestra'!B5&gt;7,'3.1 Gráficas y estadísticas A'!B25+'4.1 Gráficas y estadísticas AA'!B49,"")</f>
        <v>0</v>
      </c>
      <c r="C69" s="91">
        <f>IF('2.Páginas de la muestra'!B5&gt;7,B69*100/'4.1 Gráficas y estadísticas AA'!B32,"")</f>
        <v>0</v>
      </c>
      <c r="D69" s="185">
        <f>IF('2.Páginas de la muestra'!B5&gt;7,'3.1 Gráficas y estadísticas A'!D25+'4.1 Gráficas y estadísticas AA'!D49,"")</f>
        <v>0</v>
      </c>
      <c r="E69" s="91">
        <f>IF('2.Páginas de la muestra'!B5&gt;7,D69*100/'4.1 Gráficas y estadísticas AA'!B32,"")</f>
        <v>0</v>
      </c>
      <c r="F69" s="27">
        <f>IF('2.Páginas de la muestra'!B5&gt;7,'3.1 Gráficas y estadísticas A'!F25+'4.1 Gráficas y estadísticas AA'!F49,"")</f>
        <v>0</v>
      </c>
      <c r="G69" s="91">
        <f>IF('2.Páginas de la muestra'!B5&gt;7,F69*100/'4.1 Gráficas y estadísticas AA'!B32,"")</f>
        <v>0</v>
      </c>
      <c r="H69" s="92">
        <f>IF('2.Páginas de la muestra'!B5&gt;7,IF(ISERROR((B69*100)/('4.1 Gráficas y estadísticas AA'!B32-F69)),0,(B69*100)/('4.1 Gráficas y estadísticas AA'!B32-F69)),"")</f>
        <v>0</v>
      </c>
      <c r="I69" s="92">
        <f>IF('2.Páginas de la muestra'!B5&gt;7,IF(ISERROR((D69*100)/('4.1 Gráficas y estadísticas AA'!B32-F69)),0,(D69*100)/('4.1 Gráficas y estadísticas AA'!B32-F69)),"")</f>
        <v>0</v>
      </c>
      <c r="J69" s="47"/>
    </row>
    <row r="70" ht="14.25" customHeight="1">
      <c r="A70" s="108" t="str">
        <f>'2.Páginas de la muestra'!C16</f>
        <v>Alias9</v>
      </c>
      <c r="B70" s="27">
        <f>IF('2.Páginas de la muestra'!B5&gt;8,'3.1 Gráficas y estadísticas A'!B26+'4.1 Gráficas y estadísticas AA'!B50,"")</f>
        <v>0</v>
      </c>
      <c r="C70" s="91">
        <f>IF('2.Páginas de la muestra'!B5&gt;8,B70*100/'4.1 Gráficas y estadísticas AA'!B32,"")</f>
        <v>0</v>
      </c>
      <c r="D70" s="185">
        <f>IF('2.Páginas de la muestra'!B5&gt;8,'3.1 Gráficas y estadísticas A'!D26+'4.1 Gráficas y estadísticas AA'!D50,"")</f>
        <v>0</v>
      </c>
      <c r="E70" s="91">
        <f>IF('2.Páginas de la muestra'!B5&gt;8,D70*100/'4.1 Gráficas y estadísticas AA'!B32,"")</f>
        <v>0</v>
      </c>
      <c r="F70" s="27">
        <f>IF('2.Páginas de la muestra'!B5&gt;8,'3.1 Gráficas y estadísticas A'!F26+'4.1 Gráficas y estadísticas AA'!F50,"")</f>
        <v>0</v>
      </c>
      <c r="G70" s="91">
        <f>IF('2.Páginas de la muestra'!B5&gt;8,F70*100/'4.1 Gráficas y estadísticas AA'!B32,"")</f>
        <v>0</v>
      </c>
      <c r="H70" s="92">
        <f>IF('2.Páginas de la muestra'!B5&gt;8,IF(ISERROR((B70*100)/('4.1 Gráficas y estadísticas AA'!B32-F70)),0,(B70*100)/('4.1 Gráficas y estadísticas AA'!B32-F70)),"")</f>
        <v>0</v>
      </c>
      <c r="I70" s="92">
        <f>IF('2.Páginas de la muestra'!B5&gt;8,IF(ISERROR((D70*100)/('4.1 Gráficas y estadísticas AA'!B32-F70)),0,(D70*100)/('4.1 Gráficas y estadísticas AA'!B32-F70)),"")</f>
        <v>0</v>
      </c>
      <c r="J70" s="47"/>
    </row>
    <row r="71" ht="14.25" customHeight="1">
      <c r="A71" s="108" t="str">
        <f>'2.Páginas de la muestra'!C17</f>
        <v>Alias10</v>
      </c>
      <c r="B71" s="27">
        <f>IF('2.Páginas de la muestra'!B5&gt;9,'3.1 Gráficas y estadísticas A'!B27+'4.1 Gráficas y estadísticas AA'!B51,"")</f>
        <v>0</v>
      </c>
      <c r="C71" s="91">
        <f>IF('2.Páginas de la muestra'!B5&gt;9,B71*100/'4.1 Gráficas y estadísticas AA'!B32,"")</f>
        <v>0</v>
      </c>
      <c r="D71" s="185">
        <f>IF('2.Páginas de la muestra'!B5&gt;9,'3.1 Gráficas y estadísticas A'!D27+'4.1 Gráficas y estadísticas AA'!D51,"")</f>
        <v>0</v>
      </c>
      <c r="E71" s="91">
        <f>IF('2.Páginas de la muestra'!B5&gt;9,D71*100/'4.1 Gráficas y estadísticas AA'!B32,"")</f>
        <v>0</v>
      </c>
      <c r="F71" s="27">
        <f>IF('2.Páginas de la muestra'!B5&gt;9,'3.1 Gráficas y estadísticas A'!F27+'4.1 Gráficas y estadísticas AA'!F51,"")</f>
        <v>0</v>
      </c>
      <c r="G71" s="91">
        <f>IF('2.Páginas de la muestra'!B5&gt;9,F71*100/'4.1 Gráficas y estadísticas AA'!B32,"")</f>
        <v>0</v>
      </c>
      <c r="H71" s="92">
        <f>IF('2.Páginas de la muestra'!B5&gt;9,IF(ISERROR((B71*100)/('4.1 Gráficas y estadísticas AA'!B32-F71)),0,(B71*100)/('4.1 Gráficas y estadísticas AA'!B32-F71)),"")</f>
        <v>0</v>
      </c>
      <c r="I71" s="92">
        <f>IF('2.Páginas de la muestra'!B5&gt;9,IF(ISERROR((D71*100)/('4.1 Gráficas y estadísticas AA'!B32-F71)),0,(D71*100)/('4.1 Gráficas y estadísticas AA'!B32-F71)),"")</f>
        <v>0</v>
      </c>
      <c r="J71" s="47"/>
    </row>
    <row r="72" ht="14.25" customHeight="1">
      <c r="A72" s="108" t="str">
        <f>'2.Páginas de la muestra'!C18</f>
        <v>Alias11</v>
      </c>
      <c r="B72" s="27">
        <f>IF('2.Páginas de la muestra'!B5&gt;10,'3.1 Gráficas y estadísticas A'!B28+'4.1 Gráficas y estadísticas AA'!B52,"")</f>
        <v>0</v>
      </c>
      <c r="C72" s="91">
        <f>IF('2.Páginas de la muestra'!B5&gt;10,B72*100/'4.1 Gráficas y estadísticas AA'!B32,"")</f>
        <v>0</v>
      </c>
      <c r="D72" s="185">
        <f>IF('2.Páginas de la muestra'!B5&gt;10,'3.1 Gráficas y estadísticas A'!D28+'4.1 Gráficas y estadísticas AA'!D52,"")</f>
        <v>0</v>
      </c>
      <c r="E72" s="91">
        <f>IF('2.Páginas de la muestra'!B5&gt;10,D72*100/'4.1 Gráficas y estadísticas AA'!B32,"")</f>
        <v>0</v>
      </c>
      <c r="F72" s="27">
        <f>IF('2.Páginas de la muestra'!B5&gt;10,'3.1 Gráficas y estadísticas A'!F28+'4.1 Gráficas y estadísticas AA'!F52,"")</f>
        <v>0</v>
      </c>
      <c r="G72" s="91">
        <f>IF('2.Páginas de la muestra'!B5&gt;10,F72*100/'4.1 Gráficas y estadísticas AA'!B32,"")</f>
        <v>0</v>
      </c>
      <c r="H72" s="92">
        <f>IF('2.Páginas de la muestra'!B5&gt;10,IF(ISERROR((B72*100)/('4.1 Gráficas y estadísticas AA'!B32-F72)),0,(B72*100)/('4.1 Gráficas y estadísticas AA'!B32-F72)),"")</f>
        <v>0</v>
      </c>
      <c r="I72" s="92">
        <f>IF('2.Páginas de la muestra'!B5&gt;10,IF(ISERROR((D72*100)/('4.1 Gráficas y estadísticas AA'!B32-F72)),0,(D72*100)/('4.1 Gráficas y estadísticas AA'!B32-F72)),"")</f>
        <v>0</v>
      </c>
      <c r="J72" s="47"/>
    </row>
    <row r="73" ht="14.25" customHeight="1">
      <c r="A73" s="108" t="str">
        <f>'2.Páginas de la muestra'!C19</f>
        <v>Alias12</v>
      </c>
      <c r="B73" s="27">
        <f>IF('2.Páginas de la muestra'!B5&gt;11,'3.1 Gráficas y estadísticas A'!B29+'4.1 Gráficas y estadísticas AA'!B53,"")</f>
        <v>0</v>
      </c>
      <c r="C73" s="91">
        <f>IF('2.Páginas de la muestra'!B5&gt;11,B73*100/'4.1 Gráficas y estadísticas AA'!B32,"")</f>
        <v>0</v>
      </c>
      <c r="D73" s="185">
        <f>IF('2.Páginas de la muestra'!B5&gt;11,'3.1 Gráficas y estadísticas A'!D29+'4.1 Gráficas y estadísticas AA'!D53,"")</f>
        <v>0</v>
      </c>
      <c r="E73" s="91">
        <f>IF('2.Páginas de la muestra'!B5&gt;11,D73*100/'4.1 Gráficas y estadísticas AA'!B32,"")</f>
        <v>0</v>
      </c>
      <c r="F73" s="27">
        <f>IF('2.Páginas de la muestra'!B5&gt;11,'3.1 Gráficas y estadísticas A'!F29+'4.1 Gráficas y estadísticas AA'!F53,"")</f>
        <v>0</v>
      </c>
      <c r="G73" s="91">
        <f>IF('2.Páginas de la muestra'!B5&gt;11,F73*100/'4.1 Gráficas y estadísticas AA'!B32,"")</f>
        <v>0</v>
      </c>
      <c r="H73" s="92">
        <f>IF('2.Páginas de la muestra'!B5&gt;11,IF(ISERROR((B73*100)/('4.1 Gráficas y estadísticas AA'!B32-F73)),0,(B73*100)/('4.1 Gráficas y estadísticas AA'!B32-F73)),"")</f>
        <v>0</v>
      </c>
      <c r="I73" s="92">
        <f>IF('2.Páginas de la muestra'!B5&gt;11,IF(ISERROR((D73*100)/('4.1 Gráficas y estadísticas AA'!B32-F73)),0,(D73*100)/('4.1 Gráficas y estadísticas AA'!B32-F73)),"")</f>
        <v>0</v>
      </c>
      <c r="J73" s="47"/>
    </row>
    <row r="74" ht="14.25" customHeight="1">
      <c r="A74" s="108" t="str">
        <f>'2.Páginas de la muestra'!C20</f>
        <v>Alias13</v>
      </c>
      <c r="B74" s="27">
        <f>IF('2.Páginas de la muestra'!B5&gt;12,'3.1 Gráficas y estadísticas A'!B30+'4.1 Gráficas y estadísticas AA'!B54,"")</f>
        <v>0</v>
      </c>
      <c r="C74" s="91">
        <f>IF('2.Páginas de la muestra'!B5&gt;12,B74*100/'4.1 Gráficas y estadísticas AA'!B32,"")</f>
        <v>0</v>
      </c>
      <c r="D74" s="185">
        <f>IF('2.Páginas de la muestra'!B5&gt;12,'3.1 Gráficas y estadísticas A'!D30+'4.1 Gráficas y estadísticas AA'!D54,"")</f>
        <v>0</v>
      </c>
      <c r="E74" s="91">
        <f>IF('2.Páginas de la muestra'!B5&gt;12,D74*100/'4.1 Gráficas y estadísticas AA'!B32,"")</f>
        <v>0</v>
      </c>
      <c r="F74" s="27">
        <f>IF('2.Páginas de la muestra'!B5&gt;12,'3.1 Gráficas y estadísticas A'!F30+'4.1 Gráficas y estadísticas AA'!F54,"")</f>
        <v>0</v>
      </c>
      <c r="G74" s="91">
        <f>IF('2.Páginas de la muestra'!B5&gt;12,F74*100/'4.1 Gráficas y estadísticas AA'!B32,"")</f>
        <v>0</v>
      </c>
      <c r="H74" s="92">
        <f>IF('2.Páginas de la muestra'!B5&gt;12,IF(ISERROR((B74*100)/('4.1 Gráficas y estadísticas AA'!B32-F74)),0,(B74*100)/('4.1 Gráficas y estadísticas AA'!B32-F74)),"")</f>
        <v>0</v>
      </c>
      <c r="I74" s="92">
        <f>IF('2.Páginas de la muestra'!B5&gt;12,IF(ISERROR((D74*100)/('4.1 Gráficas y estadísticas AA'!B32-F74)),0,(D74*100)/('4.1 Gráficas y estadísticas AA'!B32-F74)),"")</f>
        <v>0</v>
      </c>
      <c r="J74" s="47"/>
    </row>
    <row r="75" ht="14.25" customHeight="1">
      <c r="A75" s="108" t="str">
        <f>'2.Páginas de la muestra'!C21</f>
        <v>Alias14</v>
      </c>
      <c r="B75" s="27">
        <f>IF('2.Páginas de la muestra'!B5&gt;13,'3.1 Gráficas y estadísticas A'!B31+'4.1 Gráficas y estadísticas AA'!B55,"")</f>
        <v>0</v>
      </c>
      <c r="C75" s="91">
        <f>IF('2.Páginas de la muestra'!B5&gt;13,B75*100/'4.1 Gráficas y estadísticas AA'!B32,"")</f>
        <v>0</v>
      </c>
      <c r="D75" s="185">
        <f>IF('2.Páginas de la muestra'!B5&gt;13,'3.1 Gráficas y estadísticas A'!D31+'4.1 Gráficas y estadísticas AA'!D55,"")</f>
        <v>0</v>
      </c>
      <c r="E75" s="91">
        <f>IF('2.Páginas de la muestra'!B5&gt;13,D75*100/'4.1 Gráficas y estadísticas AA'!B32,"")</f>
        <v>0</v>
      </c>
      <c r="F75" s="27">
        <f>IF('2.Páginas de la muestra'!B5&gt;13,'3.1 Gráficas y estadísticas A'!F31+'4.1 Gráficas y estadísticas AA'!F55,"")</f>
        <v>0</v>
      </c>
      <c r="G75" s="91">
        <f>IF('2.Páginas de la muestra'!B5&gt;13,F75*100/'4.1 Gráficas y estadísticas AA'!B32,"")</f>
        <v>0</v>
      </c>
      <c r="H75" s="92">
        <f>IF('2.Páginas de la muestra'!B5&gt;13,IF(ISERROR((B75*100)/('4.1 Gráficas y estadísticas AA'!B32-F75)),0,(B75*100)/('4.1 Gráficas y estadísticas AA'!B32-F75)),"")</f>
        <v>0</v>
      </c>
      <c r="I75" s="92">
        <f>IF('2.Páginas de la muestra'!B5&gt;13,IF(ISERROR((D75*100)/('4.1 Gráficas y estadísticas AA'!B32-F75)),0,(D75*100)/('4.1 Gráficas y estadísticas AA'!B32-F75)),"")</f>
        <v>0</v>
      </c>
      <c r="J75" s="47"/>
    </row>
    <row r="76" ht="14.25" customHeight="1">
      <c r="A76" s="108" t="str">
        <f>'2.Páginas de la muestra'!C22</f>
        <v>Alias15</v>
      </c>
      <c r="B76" s="27">
        <f>IF('2.Páginas de la muestra'!B5&gt;14,'3.1 Gráficas y estadísticas A'!B32+'4.1 Gráficas y estadísticas AA'!B56,"")</f>
        <v>0</v>
      </c>
      <c r="C76" s="91">
        <f>IF('2.Páginas de la muestra'!B5&gt;14,B76*100/'4.1 Gráficas y estadísticas AA'!B32,"")</f>
        <v>0</v>
      </c>
      <c r="D76" s="185">
        <f>IF('2.Páginas de la muestra'!B5&gt;14,'3.1 Gráficas y estadísticas A'!D32+'4.1 Gráficas y estadísticas AA'!D56,"")</f>
        <v>0</v>
      </c>
      <c r="E76" s="91">
        <f>IF('2.Páginas de la muestra'!B5&gt;14,D76*100/'4.1 Gráficas y estadísticas AA'!B32,"")</f>
        <v>0</v>
      </c>
      <c r="F76" s="27">
        <f>IF('2.Páginas de la muestra'!B5&gt;14,'3.1 Gráficas y estadísticas A'!F32+'4.1 Gráficas y estadísticas AA'!F56,"")</f>
        <v>0</v>
      </c>
      <c r="G76" s="91">
        <f>IF('2.Páginas de la muestra'!B5&gt;14,F76*100/'4.1 Gráficas y estadísticas AA'!B32,"")</f>
        <v>0</v>
      </c>
      <c r="H76" s="92">
        <f>IF('2.Páginas de la muestra'!B5&gt;14,IF(ISERROR((B76*100)/('4.1 Gráficas y estadísticas AA'!B32-F76)),0,(B76*100)/('4.1 Gráficas y estadísticas AA'!B32-F76)),"")</f>
        <v>0</v>
      </c>
      <c r="I76" s="92">
        <f>IF('2.Páginas de la muestra'!B5&gt;14,IF(ISERROR((D76*100)/('4.1 Gráficas y estadísticas AA'!B32-F76)),0,(D76*100)/('4.1 Gráficas y estadísticas AA'!B32-F76)),"")</f>
        <v>0</v>
      </c>
      <c r="J76" s="47"/>
    </row>
    <row r="77" ht="14.25" customHeight="1"/>
    <row r="78" ht="14.25" customHeight="1"/>
    <row r="79" ht="14.25" customHeight="1"/>
    <row r="80" ht="14.25" customHeight="1">
      <c r="A80" s="46" t="s">
        <v>519</v>
      </c>
    </row>
    <row r="81" ht="14.25" customHeight="1">
      <c r="A81" s="47" t="s">
        <v>412</v>
      </c>
    </row>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c r="A114" t="s">
        <v>520</v>
      </c>
    </row>
    <row r="115" ht="14.25" customHeight="1"/>
    <row r="116" ht="14.25" customHeight="1"/>
    <row r="117" ht="14.25" customHeight="1">
      <c r="A117" s="22"/>
      <c r="B117" s="24"/>
      <c r="C117" s="24"/>
      <c r="D117" s="24"/>
      <c r="E117" s="24"/>
      <c r="F117" s="24"/>
      <c r="G117" s="26"/>
      <c r="H117" s="22"/>
      <c r="I117" s="24"/>
      <c r="J117" s="26"/>
    </row>
    <row r="118" ht="14.25" customHeight="1">
      <c r="A118" s="30" t="s">
        <v>13</v>
      </c>
      <c r="B118" s="32" t="s">
        <v>16</v>
      </c>
      <c r="C118" s="23"/>
      <c r="D118" s="23"/>
      <c r="E118" s="23"/>
      <c r="F118" s="23"/>
      <c r="G118" s="23"/>
      <c r="H118" s="23"/>
      <c r="I118" s="23"/>
      <c r="J118" s="28"/>
    </row>
    <row r="119" ht="14.25" customHeight="1">
      <c r="A119" s="37" t="s">
        <v>23</v>
      </c>
      <c r="B119" s="39" t="s">
        <v>39</v>
      </c>
      <c r="C119" s="23"/>
      <c r="D119" s="23"/>
      <c r="E119" s="23"/>
      <c r="F119" s="23"/>
      <c r="G119" s="23"/>
      <c r="H119" s="23"/>
      <c r="I119" s="23"/>
      <c r="J119" s="28"/>
    </row>
    <row r="120" ht="14.25" customHeight="1">
      <c r="A120" s="37" t="s">
        <v>29</v>
      </c>
      <c r="B120" s="40" t="s">
        <v>30</v>
      </c>
      <c r="C120" s="23"/>
      <c r="D120" s="23"/>
      <c r="E120" s="23"/>
      <c r="F120" s="23"/>
      <c r="G120" s="23"/>
      <c r="H120" s="23"/>
      <c r="I120" s="23"/>
      <c r="J120" s="28"/>
    </row>
    <row r="121" ht="14.25" customHeight="1">
      <c r="A121" s="42" t="s">
        <v>35</v>
      </c>
      <c r="B121" s="40" t="s">
        <v>36</v>
      </c>
      <c r="C121" s="23"/>
      <c r="D121" s="23"/>
      <c r="E121" s="23"/>
      <c r="F121" s="23"/>
      <c r="G121" s="23"/>
      <c r="H121" s="23"/>
      <c r="I121" s="23"/>
      <c r="J121" s="28"/>
    </row>
    <row r="122" ht="14.25" customHeight="1">
      <c r="A122" s="37" t="s">
        <v>37</v>
      </c>
      <c r="B122" s="43" t="s">
        <v>48</v>
      </c>
      <c r="C122" s="23"/>
      <c r="D122" s="23"/>
      <c r="E122" s="23"/>
      <c r="F122" s="23"/>
      <c r="G122" s="23"/>
      <c r="H122" s="23"/>
      <c r="I122" s="23"/>
      <c r="J122" s="28"/>
    </row>
    <row r="123" ht="14.25" customHeight="1">
      <c r="A123" s="29"/>
      <c r="B123" s="29"/>
      <c r="C123" s="29"/>
      <c r="D123" s="29"/>
      <c r="E123" s="29"/>
      <c r="F123" s="29"/>
      <c r="G123" s="29"/>
      <c r="H123" s="29"/>
      <c r="I123" s="29"/>
      <c r="J123" s="29"/>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D2"/>
    <mergeCell ref="A117:G117"/>
    <mergeCell ref="H117:J117"/>
    <mergeCell ref="B118:J118"/>
    <mergeCell ref="B119:J119"/>
    <mergeCell ref="B120:J120"/>
    <mergeCell ref="B121:J121"/>
    <mergeCell ref="B122:J122"/>
  </mergeCells>
  <hyperlinks>
    <hyperlink r:id="rId1" ref="B119"/>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74.29"/>
    <col customWidth="1" min="3" max="5" width="16.14"/>
    <col customWidth="1" min="6" max="6" width="10.0"/>
    <col customWidth="1" min="7" max="34" width="13.43"/>
  </cols>
  <sheetData>
    <row r="1" ht="28.5" customHeight="1">
      <c r="A1" s="2" t="s">
        <v>0</v>
      </c>
      <c r="I1" s="45" t="s">
        <v>456</v>
      </c>
    </row>
    <row r="2" ht="15.0" customHeight="1"/>
    <row r="3" ht="14.25" customHeight="1">
      <c r="A3" s="5" t="s">
        <v>457</v>
      </c>
    </row>
    <row r="4" ht="14.25" customHeight="1"/>
    <row r="5" ht="14.25" customHeight="1">
      <c r="B5" s="46" t="s">
        <v>458</v>
      </c>
      <c r="C5" s="139" t="s">
        <v>459</v>
      </c>
      <c r="D5" s="139" t="s">
        <v>460</v>
      </c>
      <c r="E5" s="139" t="s">
        <v>461</v>
      </c>
      <c r="G5" s="140" t="s">
        <v>462</v>
      </c>
      <c r="H5" s="141"/>
      <c r="I5" s="141"/>
      <c r="U5" s="140" t="s">
        <v>462</v>
      </c>
    </row>
    <row r="6" ht="19.5" customHeight="1">
      <c r="A6" s="142" t="s">
        <v>463</v>
      </c>
      <c r="B6" s="143" t="s">
        <v>60</v>
      </c>
      <c r="C6" s="144">
        <f>'3. Evaluación Nivel A'!C24</f>
        <v>3</v>
      </c>
      <c r="D6" s="144">
        <f>'3. Evaluación Nivel A'!C25</f>
        <v>0</v>
      </c>
      <c r="E6" s="144">
        <f>'3. Evaluación Nivel A'!C26</f>
        <v>0</v>
      </c>
    </row>
    <row r="7" ht="19.5" customHeight="1">
      <c r="A7" s="53"/>
      <c r="B7" s="145" t="s">
        <v>464</v>
      </c>
      <c r="C7" s="146">
        <f>'3. Evaluación Nivel A'!C46</f>
        <v>1</v>
      </c>
      <c r="D7" s="146">
        <f>'3. Evaluación Nivel A'!C47</f>
        <v>0</v>
      </c>
      <c r="E7" s="146">
        <f>'3. Evaluación Nivel A'!C48</f>
        <v>2</v>
      </c>
    </row>
    <row r="8" ht="19.5" customHeight="1">
      <c r="A8" s="53"/>
      <c r="B8" s="147" t="s">
        <v>102</v>
      </c>
      <c r="C8" s="148">
        <f>'3. Evaluación Nivel A'!C68</f>
        <v>2</v>
      </c>
      <c r="D8" s="148">
        <f>'3. Evaluación Nivel A'!C69</f>
        <v>0</v>
      </c>
      <c r="E8" s="148">
        <f>'3. Evaluación Nivel A'!C70</f>
        <v>1</v>
      </c>
    </row>
    <row r="9" ht="19.5" customHeight="1">
      <c r="A9" s="53"/>
      <c r="B9" s="149" t="s">
        <v>465</v>
      </c>
      <c r="C9" s="146">
        <f>'3. Evaluación Nivel A'!C90</f>
        <v>1</v>
      </c>
      <c r="D9" s="146">
        <f>'3. Evaluación Nivel A'!C91</f>
        <v>1</v>
      </c>
      <c r="E9" s="146">
        <f>'3. Evaluación Nivel A'!C92</f>
        <v>1</v>
      </c>
    </row>
    <row r="10" ht="19.5" customHeight="1">
      <c r="A10" s="53"/>
      <c r="B10" s="150" t="s">
        <v>466</v>
      </c>
      <c r="C10" s="148">
        <f>'3. Evaluación Nivel A'!C112</f>
        <v>3</v>
      </c>
      <c r="D10" s="148">
        <f>'3. Evaluación Nivel A'!C113</f>
        <v>0</v>
      </c>
      <c r="E10" s="148">
        <f>'3. Evaluación Nivel A'!C114</f>
        <v>0</v>
      </c>
    </row>
    <row r="11" ht="19.5" customHeight="1">
      <c r="A11" s="53"/>
      <c r="B11" s="149" t="s">
        <v>467</v>
      </c>
      <c r="C11" s="146">
        <f>'3. Evaluación Nivel A'!C134</f>
        <v>3</v>
      </c>
      <c r="D11" s="146">
        <f>'3. Evaluación Nivel A'!C135</f>
        <v>0</v>
      </c>
      <c r="E11" s="146">
        <f>'3. Evaluación Nivel A'!C136</f>
        <v>0</v>
      </c>
    </row>
    <row r="12" ht="19.5" customHeight="1">
      <c r="A12" s="53"/>
      <c r="B12" s="150" t="s">
        <v>468</v>
      </c>
      <c r="C12" s="144">
        <f>'3. Evaluación Nivel A'!C156</f>
        <v>3</v>
      </c>
      <c r="D12" s="144">
        <f>'3. Evaluación Nivel A'!C157</f>
        <v>0</v>
      </c>
      <c r="E12" s="144">
        <f>'3. Evaluación Nivel A'!C158</f>
        <v>0</v>
      </c>
    </row>
    <row r="13" ht="19.5" customHeight="1">
      <c r="A13" s="53"/>
      <c r="B13" s="149" t="s">
        <v>469</v>
      </c>
      <c r="C13" s="146">
        <f>'3. Evaluación Nivel A'!C178</f>
        <v>2</v>
      </c>
      <c r="D13" s="146">
        <f>'3. Evaluación Nivel A'!C179</f>
        <v>1</v>
      </c>
      <c r="E13" s="146">
        <f>'3. Evaluación Nivel A'!C180</f>
        <v>0</v>
      </c>
    </row>
    <row r="14" ht="19.5" customHeight="1">
      <c r="A14" s="53"/>
      <c r="B14" s="150" t="s">
        <v>470</v>
      </c>
      <c r="C14" s="148">
        <f>'3. Evaluación Nivel A'!C200</f>
        <v>0</v>
      </c>
      <c r="D14" s="148">
        <f>'3. Evaluación Nivel A'!C201</f>
        <v>0</v>
      </c>
      <c r="E14" s="148">
        <f>'3. Evaluación Nivel A'!C202</f>
        <v>3</v>
      </c>
    </row>
    <row r="15" ht="19.5" customHeight="1">
      <c r="A15" s="53"/>
      <c r="B15" s="149" t="s">
        <v>471</v>
      </c>
      <c r="C15" s="146">
        <f>'3. Evaluación Nivel A'!C222</f>
        <v>3</v>
      </c>
      <c r="D15" s="146">
        <f>'3. Evaluación Nivel A'!C223</f>
        <v>0</v>
      </c>
      <c r="E15" s="146">
        <f>'3. Evaluación Nivel A'!C224</f>
        <v>0</v>
      </c>
    </row>
    <row r="16" ht="19.5" customHeight="1">
      <c r="A16" s="53"/>
      <c r="B16" s="150" t="s">
        <v>472</v>
      </c>
      <c r="C16" s="148">
        <f>'3. Evaluación Nivel A'!C244</f>
        <v>3</v>
      </c>
      <c r="D16" s="148">
        <f>'3. Evaluación Nivel A'!C245</f>
        <v>0</v>
      </c>
      <c r="E16" s="148">
        <f>'3. Evaluación Nivel A'!C246</f>
        <v>0</v>
      </c>
    </row>
    <row r="17" ht="127.5" customHeight="1">
      <c r="A17" s="53"/>
      <c r="B17" s="151" t="s">
        <v>473</v>
      </c>
      <c r="C17" s="152">
        <f>'3. Evaluación Nivel A'!C266</f>
        <v>0</v>
      </c>
      <c r="D17" s="152">
        <f>'3. Evaluación Nivel A'!C267</f>
        <v>0</v>
      </c>
      <c r="E17" s="152">
        <f>'3. Evaluación Nivel A'!C268</f>
        <v>3</v>
      </c>
    </row>
    <row r="18" ht="19.5" customHeight="1">
      <c r="A18" s="53"/>
      <c r="B18" s="150" t="s">
        <v>232</v>
      </c>
      <c r="C18" s="148">
        <f>'3. Evaluación Nivel A'!C288</f>
        <v>0</v>
      </c>
      <c r="D18" s="148">
        <f>'3. Evaluación Nivel A'!C289</f>
        <v>0</v>
      </c>
      <c r="E18" s="148">
        <f>'3. Evaluación Nivel A'!C290</f>
        <v>3</v>
      </c>
    </row>
    <row r="19" ht="19.5" customHeight="1">
      <c r="A19" s="53"/>
      <c r="B19" s="149" t="s">
        <v>242</v>
      </c>
      <c r="C19" s="152">
        <f>'3. Evaluación Nivel A'!C310</f>
        <v>0</v>
      </c>
      <c r="D19" s="152">
        <f>'3. Evaluación Nivel A'!C311</f>
        <v>0</v>
      </c>
      <c r="E19" s="152">
        <f>'3. Evaluación Nivel A'!C312</f>
        <v>3</v>
      </c>
    </row>
    <row r="20" ht="19.5" customHeight="1">
      <c r="A20" s="53"/>
      <c r="B20" s="150" t="s">
        <v>474</v>
      </c>
      <c r="C20" s="148">
        <f>'3. Evaluación Nivel A'!C332</f>
        <v>0</v>
      </c>
      <c r="D20" s="148">
        <f>'3. Evaluación Nivel A'!C333</f>
        <v>0</v>
      </c>
      <c r="E20" s="148">
        <f>'3. Evaluación Nivel A'!C334</f>
        <v>3</v>
      </c>
    </row>
    <row r="21" ht="19.5" customHeight="1">
      <c r="A21" s="53"/>
      <c r="B21" s="149" t="s">
        <v>475</v>
      </c>
      <c r="C21" s="152">
        <f>'3. Evaluación Nivel A'!C354</f>
        <v>3</v>
      </c>
      <c r="D21" s="152">
        <f>'3. Evaluación Nivel A'!C355</f>
        <v>0</v>
      </c>
      <c r="E21" s="152">
        <f>'3. Evaluación Nivel A'!C356</f>
        <v>0</v>
      </c>
    </row>
    <row r="22" ht="19.5" customHeight="1">
      <c r="A22" s="53"/>
      <c r="B22" s="150" t="s">
        <v>476</v>
      </c>
      <c r="C22" s="148">
        <f>'3. Evaluación Nivel A'!C376</f>
        <v>2</v>
      </c>
      <c r="D22" s="148">
        <f>'3. Evaluación Nivel A'!C377</f>
        <v>1</v>
      </c>
      <c r="E22" s="148">
        <f>'3. Evaluación Nivel A'!C378</f>
        <v>0</v>
      </c>
    </row>
    <row r="23" ht="19.5" customHeight="1">
      <c r="A23" s="53"/>
      <c r="B23" s="149" t="s">
        <v>477</v>
      </c>
      <c r="C23" s="153">
        <f>'3. Evaluación Nivel A'!C398</f>
        <v>3</v>
      </c>
      <c r="D23" s="153">
        <f>'3. Evaluación Nivel A'!C399</f>
        <v>0</v>
      </c>
      <c r="E23" s="153">
        <f>'3. Evaluación Nivel A'!C400</f>
        <v>0</v>
      </c>
    </row>
    <row r="24" ht="19.5" customHeight="1">
      <c r="A24" s="53"/>
      <c r="B24" s="150" t="s">
        <v>478</v>
      </c>
      <c r="C24" s="144">
        <f>'3. Evaluación Nivel A'!C420</f>
        <v>3</v>
      </c>
      <c r="D24" s="144">
        <f>'3. Evaluación Nivel A'!C421</f>
        <v>0</v>
      </c>
      <c r="E24" s="144">
        <f>'3. Evaluación Nivel A'!C422</f>
        <v>0</v>
      </c>
    </row>
    <row r="25" ht="97.5" customHeight="1">
      <c r="A25" s="53"/>
      <c r="B25" s="151" t="s">
        <v>479</v>
      </c>
      <c r="C25" s="153">
        <f>'3. Evaluación Nivel A'!C442</f>
        <v>3</v>
      </c>
      <c r="D25" s="153">
        <f>'3. Evaluación Nivel A'!C443</f>
        <v>0</v>
      </c>
      <c r="E25" s="153">
        <f>'3. Evaluación Nivel A'!C444</f>
        <v>0</v>
      </c>
    </row>
    <row r="26" ht="147.0" customHeight="1">
      <c r="A26" s="53"/>
      <c r="B26" s="154" t="s">
        <v>480</v>
      </c>
      <c r="C26" s="144">
        <f>'3. Evaluación Nivel A'!C464</f>
        <v>0</v>
      </c>
      <c r="D26" s="144">
        <f>'3. Evaluación Nivel A'!C465</f>
        <v>3</v>
      </c>
      <c r="E26" s="144">
        <f>'3. Evaluación Nivel A'!C466</f>
        <v>0</v>
      </c>
    </row>
    <row r="27" ht="65.25" customHeight="1">
      <c r="A27" s="53"/>
      <c r="B27" s="151" t="s">
        <v>481</v>
      </c>
      <c r="C27" s="153">
        <f>'3. Evaluación Nivel A'!C486</f>
        <v>3</v>
      </c>
      <c r="D27" s="153">
        <f>'3. Evaluación Nivel A'!C487</f>
        <v>0</v>
      </c>
      <c r="E27" s="153">
        <f>'3. Evaluación Nivel A'!C488</f>
        <v>0</v>
      </c>
    </row>
    <row r="28" ht="144.0" customHeight="1">
      <c r="A28" s="53"/>
      <c r="B28" s="154" t="s">
        <v>482</v>
      </c>
      <c r="C28" s="144">
        <f>'3. Evaluación Nivel A'!C508</f>
        <v>0</v>
      </c>
      <c r="D28" s="144">
        <f>'3. Evaluación Nivel A'!C509</f>
        <v>0</v>
      </c>
      <c r="E28" s="144">
        <f>'3. Evaluación Nivel A'!C510</f>
        <v>3</v>
      </c>
    </row>
    <row r="29" ht="19.5" customHeight="1">
      <c r="A29" s="53"/>
      <c r="B29" s="149" t="s">
        <v>483</v>
      </c>
      <c r="C29" s="153">
        <f>'3. Evaluación Nivel A'!C530</f>
        <v>3</v>
      </c>
      <c r="D29" s="153">
        <f>'3. Evaluación Nivel A'!C531</f>
        <v>0</v>
      </c>
      <c r="E29" s="152">
        <f>'3. Evaluación Nivel A'!C532</f>
        <v>0</v>
      </c>
    </row>
    <row r="30" ht="19.5" customHeight="1">
      <c r="A30" s="53"/>
      <c r="B30" s="150" t="s">
        <v>484</v>
      </c>
      <c r="C30" s="144">
        <f>'3. Evaluación Nivel A'!C552</f>
        <v>3</v>
      </c>
      <c r="D30" s="144">
        <f>'3. Evaluación Nivel A'!C553</f>
        <v>0</v>
      </c>
      <c r="E30" s="148">
        <f>'3. Evaluación Nivel A'!C554</f>
        <v>0</v>
      </c>
    </row>
    <row r="31" ht="19.5" customHeight="1">
      <c r="A31" s="53"/>
      <c r="B31" s="149" t="s">
        <v>485</v>
      </c>
      <c r="C31" s="153">
        <f>'3. Evaluación Nivel A'!C574</f>
        <v>3</v>
      </c>
      <c r="D31" s="153">
        <f>'3. Evaluación Nivel A'!C575</f>
        <v>0</v>
      </c>
      <c r="E31" s="152">
        <f>'3. Evaluación Nivel A'!C576</f>
        <v>0</v>
      </c>
    </row>
    <row r="32" ht="19.5" customHeight="1">
      <c r="A32" s="53"/>
      <c r="B32" s="150" t="s">
        <v>486</v>
      </c>
      <c r="C32" s="144">
        <f>'3. Evaluación Nivel A'!C596</f>
        <v>1</v>
      </c>
      <c r="D32" s="144">
        <f>'3. Evaluación Nivel A'!C597</f>
        <v>0</v>
      </c>
      <c r="E32" s="148">
        <f>'3. Evaluación Nivel A'!C598</f>
        <v>2</v>
      </c>
    </row>
    <row r="33" ht="19.5" customHeight="1">
      <c r="A33" s="53"/>
      <c r="B33" s="149" t="s">
        <v>487</v>
      </c>
      <c r="C33" s="153">
        <f>'3. Evaluación Nivel A'!C618</f>
        <v>1</v>
      </c>
      <c r="D33" s="153">
        <f>'3. Evaluación Nivel A'!C619</f>
        <v>0</v>
      </c>
      <c r="E33" s="152">
        <f>'3. Evaluación Nivel A'!C620</f>
        <v>2</v>
      </c>
    </row>
    <row r="34" ht="19.5" customHeight="1">
      <c r="A34" s="53"/>
      <c r="B34" s="150" t="s">
        <v>488</v>
      </c>
      <c r="C34" s="144">
        <f>'3. Evaluación Nivel A'!C640</f>
        <v>0</v>
      </c>
      <c r="D34" s="144">
        <f>'3. Evaluación Nivel A'!C641</f>
        <v>3</v>
      </c>
      <c r="E34" s="148">
        <f>'3. Evaluación Nivel A'!C642</f>
        <v>0</v>
      </c>
    </row>
    <row r="35" ht="19.5" customHeight="1">
      <c r="A35" s="53"/>
      <c r="B35" s="149" t="s">
        <v>489</v>
      </c>
      <c r="C35" s="153">
        <f>'3. Evaluación Nivel A'!C662</f>
        <v>3</v>
      </c>
      <c r="D35" s="153">
        <f>'3. Evaluación Nivel A'!C663</f>
        <v>0</v>
      </c>
      <c r="E35" s="152">
        <f>'3. Evaluación Nivel A'!C664</f>
        <v>0</v>
      </c>
      <c r="G35" s="140" t="s">
        <v>490</v>
      </c>
      <c r="U35" s="140" t="s">
        <v>490</v>
      </c>
    </row>
    <row r="36" ht="19.5" customHeight="1">
      <c r="A36" s="142" t="s">
        <v>14</v>
      </c>
      <c r="B36" s="155" t="s">
        <v>491</v>
      </c>
      <c r="C36" s="156">
        <f>'4. Evaluación Nivel AA'!C23</f>
        <v>0</v>
      </c>
      <c r="D36" s="156">
        <f>'4. Evaluación Nivel AA'!C24</f>
        <v>0</v>
      </c>
      <c r="E36" s="156">
        <f>'4. Evaluación Nivel AA'!C25</f>
        <v>3</v>
      </c>
    </row>
    <row r="37" ht="19.5" customHeight="1">
      <c r="A37" s="53"/>
      <c r="B37" s="145" t="s">
        <v>492</v>
      </c>
      <c r="C37" s="146">
        <f>'4. Evaluación Nivel AA'!C45</f>
        <v>1</v>
      </c>
      <c r="D37" s="146">
        <f>'4. Evaluación Nivel AA'!C46</f>
        <v>1</v>
      </c>
      <c r="E37" s="146">
        <f>'4. Evaluación Nivel AA'!C47</f>
        <v>1</v>
      </c>
    </row>
    <row r="38" ht="61.5" customHeight="1">
      <c r="A38" s="53"/>
      <c r="B38" s="157" t="s">
        <v>493</v>
      </c>
      <c r="C38" s="156">
        <f>'4. Evaluación Nivel AA'!C67</f>
        <v>3</v>
      </c>
      <c r="D38" s="156">
        <f>'4. Evaluación Nivel AA'!C68</f>
        <v>0</v>
      </c>
      <c r="E38" s="156">
        <f>'4. Evaluación Nivel AA'!C69</f>
        <v>0</v>
      </c>
    </row>
    <row r="39" ht="96.0" customHeight="1">
      <c r="A39" s="53"/>
      <c r="B39" s="158" t="s">
        <v>494</v>
      </c>
      <c r="C39" s="146">
        <f>'4. Evaluación Nivel AA'!C89</f>
        <v>1</v>
      </c>
      <c r="D39" s="146">
        <f>'4. Evaluación Nivel AA'!C90</f>
        <v>0</v>
      </c>
      <c r="E39" s="146">
        <f>'4. Evaluación Nivel AA'!C91</f>
        <v>2</v>
      </c>
    </row>
    <row r="40" ht="19.5" customHeight="1">
      <c r="A40" s="53"/>
      <c r="B40" s="155" t="s">
        <v>495</v>
      </c>
      <c r="C40" s="156">
        <f>'4. Evaluación Nivel AA'!C111</f>
        <v>0</v>
      </c>
      <c r="D40" s="156">
        <f>'4. Evaluación Nivel AA'!C112</f>
        <v>0</v>
      </c>
      <c r="E40" s="156">
        <f>'4. Evaluación Nivel AA'!C113</f>
        <v>0</v>
      </c>
    </row>
    <row r="41" ht="19.5" customHeight="1">
      <c r="A41" s="53"/>
      <c r="B41" s="145" t="s">
        <v>496</v>
      </c>
      <c r="C41" s="159">
        <f>'4. Evaluación Nivel AA'!C133</f>
        <v>3</v>
      </c>
      <c r="D41" s="159">
        <f>'4. Evaluación Nivel AA'!C134</f>
        <v>0</v>
      </c>
      <c r="E41" s="159">
        <f>'4. Evaluación Nivel AA'!C135</f>
        <v>0</v>
      </c>
    </row>
    <row r="42" ht="19.5" customHeight="1">
      <c r="A42" s="53"/>
      <c r="B42" s="155" t="s">
        <v>165</v>
      </c>
      <c r="C42" s="156">
        <f>'4. Evaluación Nivel AA'!C155</f>
        <v>2</v>
      </c>
      <c r="D42" s="156">
        <f>'4. Evaluación Nivel AA'!C156</f>
        <v>1</v>
      </c>
      <c r="E42" s="156">
        <f>'4. Evaluación Nivel AA'!C157</f>
        <v>0</v>
      </c>
    </row>
    <row r="43" ht="141.0" customHeight="1">
      <c r="A43" s="53"/>
      <c r="B43" s="158" t="s">
        <v>497</v>
      </c>
      <c r="C43" s="152">
        <f>'4. Evaluación Nivel AA'!C177</f>
        <v>3</v>
      </c>
      <c r="D43" s="152">
        <f>'4. Evaluación Nivel AA'!C178</f>
        <v>0</v>
      </c>
      <c r="E43" s="152">
        <f>'4. Evaluación Nivel AA'!C179</f>
        <v>0</v>
      </c>
    </row>
    <row r="44" ht="129.75" customHeight="1">
      <c r="A44" s="53"/>
      <c r="B44" s="157" t="s">
        <v>498</v>
      </c>
      <c r="C44" s="156">
        <f>'4. Evaluación Nivel AA'!C199</f>
        <v>2</v>
      </c>
      <c r="D44" s="156">
        <f>'4. Evaluación Nivel AA'!C200</f>
        <v>1</v>
      </c>
      <c r="E44" s="156">
        <f>'4. Evaluación Nivel AA'!C201</f>
        <v>0</v>
      </c>
    </row>
    <row r="45" ht="213.75" customHeight="1">
      <c r="A45" s="53"/>
      <c r="B45" s="158" t="s">
        <v>499</v>
      </c>
      <c r="C45" s="152">
        <f>'4. Evaluación Nivel AA'!C221</f>
        <v>2</v>
      </c>
      <c r="D45" s="152">
        <f>'4. Evaluación Nivel AA'!C222</f>
        <v>0</v>
      </c>
      <c r="E45" s="152">
        <f>'4. Evaluación Nivel AA'!C223</f>
        <v>1</v>
      </c>
    </row>
    <row r="46" ht="228.0" customHeight="1">
      <c r="A46" s="53"/>
      <c r="B46" s="157" t="s">
        <v>500</v>
      </c>
      <c r="C46" s="156">
        <f>'4. Evaluación Nivel AA'!C243</f>
        <v>2</v>
      </c>
      <c r="D46" s="156">
        <f>'4. Evaluación Nivel AA'!C244</f>
        <v>1</v>
      </c>
      <c r="E46" s="156">
        <f>'4. Evaluación Nivel AA'!C245</f>
        <v>0</v>
      </c>
    </row>
    <row r="47" ht="19.5" customHeight="1">
      <c r="A47" s="53"/>
      <c r="B47" s="145" t="s">
        <v>501</v>
      </c>
      <c r="C47" s="146">
        <f>'4. Evaluación Nivel AA'!C265</f>
        <v>2</v>
      </c>
      <c r="D47" s="146">
        <f>'4. Evaluación Nivel AA'!C266</f>
        <v>1</v>
      </c>
      <c r="E47" s="146">
        <f>'4. Evaluación Nivel AA'!C267</f>
        <v>0</v>
      </c>
    </row>
    <row r="48" ht="19.5" customHeight="1">
      <c r="A48" s="53"/>
      <c r="B48" s="155" t="s">
        <v>502</v>
      </c>
      <c r="C48" s="160">
        <f>'4. Evaluación Nivel AA'!C287</f>
        <v>2</v>
      </c>
      <c r="D48" s="160">
        <f>'4. Evaluación Nivel AA'!C288</f>
        <v>0</v>
      </c>
      <c r="E48" s="160">
        <f>'4. Evaluación Nivel AA'!C289</f>
        <v>1</v>
      </c>
    </row>
    <row r="49" ht="19.5" customHeight="1">
      <c r="A49" s="53"/>
      <c r="B49" s="145" t="s">
        <v>503</v>
      </c>
      <c r="C49" s="146">
        <f>'4. Evaluación Nivel AA'!C309</f>
        <v>2</v>
      </c>
      <c r="D49" s="146">
        <f>'4. Evaluación Nivel AA'!C310</f>
        <v>1</v>
      </c>
      <c r="E49" s="146">
        <f>'4. Evaluación Nivel AA'!C311</f>
        <v>0</v>
      </c>
    </row>
    <row r="50" ht="19.5" customHeight="1">
      <c r="A50" s="53"/>
      <c r="B50" s="155" t="s">
        <v>296</v>
      </c>
      <c r="C50" s="156">
        <f>'4. Evaluación Nivel AA'!C331</f>
        <v>1</v>
      </c>
      <c r="D50" s="156">
        <f>'4. Evaluación Nivel AA'!C332</f>
        <v>2</v>
      </c>
      <c r="E50" s="156">
        <f>'4. Evaluación Nivel AA'!C333</f>
        <v>0</v>
      </c>
    </row>
    <row r="51" ht="19.5" customHeight="1">
      <c r="A51" s="53"/>
      <c r="B51" s="145" t="s">
        <v>504</v>
      </c>
      <c r="C51" s="146">
        <f>'4. Evaluación Nivel AA'!C353</f>
        <v>3</v>
      </c>
      <c r="D51" s="146">
        <f>'4. Evaluación Nivel AA'!C354</f>
        <v>0</v>
      </c>
      <c r="E51" s="146">
        <f>'4. Evaluación Nivel AA'!C355</f>
        <v>0</v>
      </c>
    </row>
    <row r="52" ht="19.5" customHeight="1">
      <c r="A52" s="53"/>
      <c r="B52" s="155" t="s">
        <v>505</v>
      </c>
      <c r="C52" s="160">
        <f>'4. Evaluación Nivel AA'!C375</f>
        <v>2</v>
      </c>
      <c r="D52" s="160">
        <f>'4. Evaluación Nivel AA'!C376</f>
        <v>1</v>
      </c>
      <c r="E52" s="160">
        <f>'4. Evaluación Nivel AA'!C377</f>
        <v>0</v>
      </c>
    </row>
    <row r="53" ht="19.5" customHeight="1">
      <c r="A53" s="53"/>
      <c r="B53" s="145" t="s">
        <v>506</v>
      </c>
      <c r="C53" s="146">
        <f>'4. Evaluación Nivel AA'!C397</f>
        <v>1</v>
      </c>
      <c r="D53" s="146">
        <f>'4. Evaluación Nivel AA'!C398</f>
        <v>0</v>
      </c>
      <c r="E53" s="146">
        <f>'4. Evaluación Nivel AA'!C399</f>
        <v>2</v>
      </c>
    </row>
    <row r="54" ht="19.5" customHeight="1">
      <c r="A54" s="53"/>
      <c r="B54" s="161" t="s">
        <v>507</v>
      </c>
      <c r="C54" s="160">
        <f>'4. Evaluación Nivel AA'!C419</f>
        <v>0</v>
      </c>
      <c r="D54" s="160">
        <f>'4. Evaluación Nivel AA'!C420</f>
        <v>0</v>
      </c>
      <c r="E54" s="160">
        <f>'4. Evaluación Nivel AA'!C421</f>
        <v>3</v>
      </c>
    </row>
    <row r="55" ht="82.5" customHeight="1">
      <c r="A55" s="162"/>
      <c r="B55" s="151" t="s">
        <v>508</v>
      </c>
      <c r="C55" s="153">
        <f>'4. Evaluación Nivel AA'!C441</f>
        <v>3</v>
      </c>
      <c r="D55" s="153">
        <f>'4. Evaluación Nivel AA'!C442</f>
        <v>0</v>
      </c>
      <c r="E55" s="153">
        <f>'4. Evaluación Nivel AA'!C443</f>
        <v>0</v>
      </c>
    </row>
    <row r="56" ht="14.25" customHeight="1"/>
    <row r="57" ht="14.25" customHeight="1"/>
    <row r="58" ht="14.25" customHeight="1">
      <c r="A58" s="163"/>
      <c r="B58" s="163"/>
      <c r="C58" s="163"/>
      <c r="D58" s="163"/>
      <c r="E58" s="163"/>
      <c r="F58" s="163"/>
      <c r="G58" s="163"/>
      <c r="H58" s="163"/>
      <c r="I58" s="163"/>
      <c r="J58" s="163"/>
      <c r="K58" s="163"/>
      <c r="L58" s="163"/>
      <c r="M58" s="163"/>
      <c r="N58" s="163"/>
      <c r="O58" s="129"/>
      <c r="P58" s="24"/>
      <c r="Q58" s="24"/>
      <c r="R58" s="24"/>
      <c r="S58" s="26"/>
      <c r="T58" s="129"/>
      <c r="U58" s="24"/>
      <c r="V58" s="24"/>
      <c r="W58" s="24"/>
      <c r="X58" s="26"/>
      <c r="Y58" s="129"/>
      <c r="Z58" s="24"/>
      <c r="AA58" s="24"/>
      <c r="AB58" s="24"/>
      <c r="AC58" s="26"/>
      <c r="AD58" s="129"/>
      <c r="AE58" s="24"/>
      <c r="AF58" s="24"/>
      <c r="AG58" s="24"/>
      <c r="AH58" s="26"/>
    </row>
    <row r="59" ht="14.25" customHeight="1">
      <c r="A59" s="130"/>
      <c r="B59" s="130" t="s">
        <v>13</v>
      </c>
      <c r="C59" s="164" t="s">
        <v>16</v>
      </c>
      <c r="D59" s="23"/>
      <c r="E59" s="23"/>
      <c r="F59" s="23"/>
      <c r="G59" s="23"/>
      <c r="H59" s="23"/>
      <c r="I59" s="23"/>
      <c r="J59" s="23"/>
      <c r="K59" s="28"/>
      <c r="L59" s="100"/>
      <c r="M59" s="100"/>
      <c r="N59" s="100"/>
      <c r="O59" s="100"/>
      <c r="P59" s="100"/>
      <c r="Q59" s="100"/>
      <c r="R59" s="100"/>
      <c r="S59" s="100"/>
      <c r="T59" s="100"/>
      <c r="U59" s="100"/>
      <c r="V59" s="100"/>
      <c r="W59" s="100"/>
      <c r="X59" s="100"/>
      <c r="Y59" s="100"/>
      <c r="Z59" s="100"/>
      <c r="AA59" s="100"/>
      <c r="AB59" s="100"/>
      <c r="AC59" s="100"/>
      <c r="AD59" s="100"/>
      <c r="AE59" s="100"/>
      <c r="AF59" s="100"/>
      <c r="AG59" s="100"/>
      <c r="AH59" s="100"/>
    </row>
    <row r="60" ht="14.25" customHeight="1">
      <c r="A60" s="132"/>
      <c r="B60" s="132" t="s">
        <v>23</v>
      </c>
      <c r="C60" s="165" t="s">
        <v>39</v>
      </c>
      <c r="D60" s="23"/>
      <c r="E60" s="23"/>
      <c r="F60" s="23"/>
      <c r="G60" s="23"/>
      <c r="H60" s="23"/>
      <c r="I60" s="23"/>
      <c r="J60" s="23"/>
      <c r="K60" s="28"/>
      <c r="L60" s="100"/>
      <c r="M60" s="100"/>
      <c r="N60" s="100"/>
      <c r="O60" s="100"/>
      <c r="P60" s="100"/>
      <c r="Q60" s="100"/>
      <c r="R60" s="100"/>
      <c r="S60" s="100"/>
      <c r="T60" s="100"/>
      <c r="U60" s="100"/>
      <c r="V60" s="100"/>
      <c r="W60" s="100"/>
      <c r="X60" s="100"/>
      <c r="Y60" s="100"/>
      <c r="Z60" s="100"/>
      <c r="AA60" s="100"/>
      <c r="AB60" s="100"/>
      <c r="AC60" s="100"/>
      <c r="AD60" s="100"/>
      <c r="AE60" s="100"/>
      <c r="AF60" s="100"/>
      <c r="AG60" s="100"/>
      <c r="AH60" s="100"/>
    </row>
    <row r="61" ht="14.25" customHeight="1">
      <c r="A61" s="132"/>
      <c r="B61" s="132" t="s">
        <v>29</v>
      </c>
      <c r="C61" s="136" t="s">
        <v>30</v>
      </c>
      <c r="D61" s="23"/>
      <c r="E61" s="23"/>
      <c r="F61" s="23"/>
      <c r="G61" s="23"/>
      <c r="H61" s="23"/>
      <c r="I61" s="23"/>
      <c r="J61" s="23"/>
      <c r="K61" s="28"/>
      <c r="L61" s="100"/>
      <c r="M61" s="100"/>
      <c r="N61" s="100"/>
      <c r="O61" s="100"/>
      <c r="P61" s="100"/>
      <c r="Q61" s="100"/>
      <c r="R61" s="100"/>
      <c r="S61" s="100"/>
      <c r="T61" s="100"/>
      <c r="U61" s="100"/>
      <c r="V61" s="100"/>
      <c r="W61" s="100"/>
      <c r="X61" s="100"/>
      <c r="Y61" s="100"/>
      <c r="Z61" s="100"/>
      <c r="AA61" s="100"/>
      <c r="AB61" s="100"/>
      <c r="AC61" s="100"/>
      <c r="AD61" s="100"/>
      <c r="AE61" s="100"/>
      <c r="AF61" s="100"/>
      <c r="AG61" s="100"/>
      <c r="AH61" s="100"/>
    </row>
    <row r="62" ht="14.25" customHeight="1">
      <c r="A62" s="138"/>
      <c r="B62" s="138" t="s">
        <v>35</v>
      </c>
      <c r="C62" s="136" t="s">
        <v>36</v>
      </c>
      <c r="D62" s="23"/>
      <c r="E62" s="23"/>
      <c r="F62" s="23"/>
      <c r="G62" s="23"/>
      <c r="H62" s="23"/>
      <c r="I62" s="23"/>
      <c r="J62" s="23"/>
      <c r="K62" s="28"/>
      <c r="L62" s="100"/>
      <c r="M62" s="100"/>
      <c r="N62" s="100"/>
      <c r="O62" s="100"/>
      <c r="P62" s="100"/>
      <c r="Q62" s="100"/>
      <c r="R62" s="100"/>
      <c r="S62" s="100"/>
      <c r="T62" s="100"/>
      <c r="U62" s="100"/>
      <c r="V62" s="100"/>
      <c r="W62" s="100"/>
      <c r="X62" s="100"/>
      <c r="Y62" s="100"/>
      <c r="Z62" s="100"/>
      <c r="AA62" s="100"/>
      <c r="AB62" s="100"/>
      <c r="AC62" s="100"/>
      <c r="AD62" s="100"/>
      <c r="AE62" s="100"/>
      <c r="AF62" s="100"/>
      <c r="AG62" s="100"/>
      <c r="AH62" s="100"/>
    </row>
    <row r="63" ht="14.25" customHeight="1">
      <c r="A63" s="132"/>
      <c r="B63" s="132" t="s">
        <v>37</v>
      </c>
      <c r="C63" s="166" t="s">
        <v>48</v>
      </c>
      <c r="D63" s="23"/>
      <c r="E63" s="23"/>
      <c r="F63" s="23"/>
      <c r="G63" s="23"/>
      <c r="H63" s="23"/>
      <c r="I63" s="23"/>
      <c r="J63" s="23"/>
      <c r="K63" s="28"/>
      <c r="L63" s="100"/>
      <c r="M63" s="100"/>
      <c r="N63" s="100"/>
      <c r="O63" s="100"/>
      <c r="P63" s="100"/>
      <c r="Q63" s="100"/>
      <c r="R63" s="100"/>
      <c r="S63" s="100"/>
      <c r="T63" s="100"/>
      <c r="U63" s="100"/>
      <c r="V63" s="100"/>
      <c r="W63" s="100"/>
      <c r="X63" s="100"/>
      <c r="Y63" s="100"/>
      <c r="Z63" s="100"/>
      <c r="AA63" s="100"/>
      <c r="AB63" s="100"/>
      <c r="AC63" s="100"/>
      <c r="AD63" s="100"/>
      <c r="AE63" s="100"/>
      <c r="AF63" s="100"/>
      <c r="AG63" s="100"/>
      <c r="AH63" s="100"/>
    </row>
    <row r="64" ht="14.2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0"/>
      <c r="AG64" s="100"/>
      <c r="AH64" s="100"/>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T58:X58"/>
    <mergeCell ref="Y58:AC58"/>
    <mergeCell ref="AD58:AH58"/>
    <mergeCell ref="C60:K60"/>
    <mergeCell ref="C61:K61"/>
    <mergeCell ref="C62:K62"/>
    <mergeCell ref="C63:K63"/>
    <mergeCell ref="A1:D2"/>
    <mergeCell ref="A6:A35"/>
    <mergeCell ref="A36:A54"/>
    <mergeCell ref="C59:K59"/>
    <mergeCell ref="O58:S58"/>
  </mergeCells>
  <hyperlinks>
    <hyperlink r:id="rId1" ref="C60"/>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56.71"/>
    <col customWidth="1" min="3" max="8" width="29.57"/>
    <col customWidth="1" min="9" max="39" width="14.43"/>
  </cols>
  <sheetData>
    <row r="1" ht="28.5" customHeight="1">
      <c r="A1" s="2" t="s">
        <v>0</v>
      </c>
      <c r="I1" s="45" t="s">
        <v>435</v>
      </c>
      <c r="AD1" s="4"/>
      <c r="AE1" s="4"/>
      <c r="AF1" s="4"/>
      <c r="AG1" s="4"/>
      <c r="AH1" s="4"/>
      <c r="AI1" s="4"/>
      <c r="AJ1" s="4"/>
      <c r="AK1" s="4"/>
      <c r="AL1" s="4"/>
      <c r="AM1" s="4"/>
    </row>
    <row r="2" ht="15.0" customHeight="1">
      <c r="I2" t="s">
        <v>436</v>
      </c>
      <c r="AD2" s="4"/>
      <c r="AE2" s="4"/>
      <c r="AF2" s="4"/>
      <c r="AG2" s="4"/>
      <c r="AH2" s="4"/>
      <c r="AI2" s="4"/>
      <c r="AJ2" s="4"/>
      <c r="AK2" s="4"/>
      <c r="AL2" s="4"/>
      <c r="AM2" s="4"/>
    </row>
    <row r="3" ht="14.25" customHeight="1">
      <c r="A3" s="5" t="s">
        <v>437</v>
      </c>
      <c r="AD3" s="4"/>
      <c r="AE3" s="4"/>
      <c r="AF3" s="4"/>
      <c r="AG3" s="4"/>
      <c r="AH3" s="4"/>
      <c r="AI3" s="4"/>
      <c r="AJ3" s="4"/>
      <c r="AK3" s="4"/>
      <c r="AL3" s="4"/>
      <c r="AM3" s="4"/>
    </row>
    <row r="4" ht="28.5" customHeight="1">
      <c r="A4" s="99" t="s">
        <v>438</v>
      </c>
      <c r="AD4" s="4"/>
      <c r="AE4" s="4"/>
      <c r="AF4" s="4"/>
      <c r="AG4" s="4"/>
      <c r="AH4" s="4"/>
      <c r="AI4" s="4"/>
      <c r="AJ4" s="4"/>
      <c r="AK4" s="4"/>
      <c r="AL4" s="4"/>
      <c r="AM4" s="4"/>
    </row>
    <row r="5" ht="28.5" customHeight="1">
      <c r="A5" s="109" t="s">
        <v>439</v>
      </c>
      <c r="L5" s="110"/>
      <c r="M5" s="110"/>
      <c r="N5" s="110"/>
      <c r="O5" s="110"/>
      <c r="P5" s="110"/>
      <c r="Q5" s="110"/>
      <c r="R5" s="110"/>
      <c r="AD5" s="4"/>
      <c r="AE5" s="4"/>
      <c r="AF5" s="4"/>
      <c r="AG5" s="4"/>
      <c r="AH5" s="4"/>
      <c r="AI5" s="4"/>
      <c r="AJ5" s="4"/>
      <c r="AK5" s="4"/>
      <c r="AL5" s="4"/>
      <c r="AM5" s="4"/>
    </row>
    <row r="6" ht="14.25" customHeight="1">
      <c r="B6" s="111" t="str">
        <f>'1.Datos generales'!B6</f>
        <v/>
      </c>
      <c r="C6" s="23"/>
      <c r="D6" s="23"/>
      <c r="E6" s="23"/>
      <c r="F6" s="23"/>
      <c r="G6" s="23"/>
      <c r="H6" s="28"/>
      <c r="K6" s="4"/>
      <c r="L6" s="112"/>
      <c r="M6" s="112"/>
      <c r="N6" s="113" t="s">
        <v>440</v>
      </c>
      <c r="O6" s="113" t="s">
        <v>441</v>
      </c>
      <c r="P6" s="113" t="s">
        <v>442</v>
      </c>
      <c r="Q6" s="113" t="s">
        <v>443</v>
      </c>
      <c r="R6" s="113" t="s">
        <v>444</v>
      </c>
      <c r="S6" s="113" t="s">
        <v>445</v>
      </c>
      <c r="T6" s="112"/>
    </row>
    <row r="7" ht="14.25" customHeight="1">
      <c r="B7" s="114" t="s">
        <v>21</v>
      </c>
      <c r="C7" s="115" t="s">
        <v>446</v>
      </c>
      <c r="D7" s="116" t="s">
        <v>447</v>
      </c>
      <c r="E7" s="115" t="s">
        <v>448</v>
      </c>
      <c r="F7" s="116" t="s">
        <v>449</v>
      </c>
      <c r="G7" s="115" t="s">
        <v>450</v>
      </c>
      <c r="H7" s="116" t="s">
        <v>451</v>
      </c>
      <c r="K7" s="4"/>
      <c r="L7" s="112"/>
      <c r="M7" s="112"/>
      <c r="N7" s="112"/>
      <c r="O7" s="112"/>
      <c r="P7" s="112"/>
      <c r="Q7" s="112"/>
      <c r="R7" s="112"/>
      <c r="S7" s="112"/>
    </row>
    <row r="8" ht="14.25" customHeight="1">
      <c r="B8" s="117" t="str">
        <f>'2.Páginas de la muestra'!C8</f>
        <v>Sinpromi</v>
      </c>
      <c r="C8" s="118">
        <f>'7. Resultado x página'!G10</f>
        <v>83.33333333</v>
      </c>
      <c r="D8" s="118">
        <f>IF('1.Datos generales'!B10="AA",'7. Resultado x página'!G30,"")</f>
        <v>78.57142857</v>
      </c>
      <c r="E8" s="118">
        <f>IF('2.Páginas de la muestra'!B5&gt;0,'7. Resultado x página'!G49,"")</f>
        <v>77.77777778</v>
      </c>
      <c r="F8" s="118">
        <f>IF('2.Páginas de la muestra'!B5&gt;0,'7. Resultado x página'!G68,"")</f>
        <v>83.33333333</v>
      </c>
      <c r="G8" s="118">
        <f>IF('2.Páginas de la muestra'!B5&gt;0,'7. Resultado x página'!G87,"")</f>
        <v>77.77777778</v>
      </c>
      <c r="H8" s="119">
        <f>IF('2.Páginas de la muestra'!B5&gt;0,'7. Resultado x página'!G106,"")</f>
        <v>66.66666667</v>
      </c>
      <c r="K8" s="4"/>
      <c r="L8" s="113" t="s">
        <v>440</v>
      </c>
      <c r="M8" s="113" t="s">
        <v>441</v>
      </c>
      <c r="N8" s="112" t="s">
        <v>452</v>
      </c>
      <c r="O8" s="112"/>
      <c r="P8" s="112"/>
      <c r="Q8" s="112"/>
      <c r="R8" s="112"/>
      <c r="S8" s="112"/>
    </row>
    <row r="9" ht="14.25" customHeight="1">
      <c r="B9" s="120" t="str">
        <f>'2.Páginas de la muestra'!C9</f>
        <v>Once</v>
      </c>
      <c r="C9" s="118">
        <f>'7. Resultado x página'!G11</f>
        <v>90.47619048</v>
      </c>
      <c r="D9" s="118">
        <f>IF('1.Datos generales'!B10="AA",'7. Resultado x página'!G31,"")</f>
        <v>91.89189189</v>
      </c>
      <c r="E9" s="118">
        <f>IF('2.Páginas de la muestra'!B5&gt;1,'7. Resultado x página'!G50,"")</f>
        <v>93.75</v>
      </c>
      <c r="F9" s="118">
        <f>IF('2.Páginas de la muestra'!B5&gt;1,'7. Resultado x página'!G69,"")</f>
        <v>91.66666667</v>
      </c>
      <c r="G9" s="118">
        <f>IF('2.Páginas de la muestra'!B5&gt;1,'7. Resultado x página'!G88,"")</f>
        <v>100</v>
      </c>
      <c r="H9" s="119">
        <f>IF('2.Páginas de la muestra'!B5&gt;1,'7. Resultado x página'!G107,"")</f>
        <v>66.66666667</v>
      </c>
      <c r="K9" s="4"/>
      <c r="L9" s="121">
        <f t="shared" ref="L9:M9" si="1">C23</f>
        <v>17.20133668</v>
      </c>
      <c r="M9" s="121">
        <f t="shared" si="1"/>
        <v>16.15588803</v>
      </c>
      <c r="N9" s="122">
        <f>100-(M9+L9)</f>
        <v>66.64277529</v>
      </c>
      <c r="O9" s="112"/>
      <c r="P9" s="112"/>
      <c r="Q9" s="112"/>
      <c r="R9" s="112"/>
      <c r="S9" s="112"/>
    </row>
    <row r="10" ht="14.25" customHeight="1">
      <c r="B10" s="120" t="str">
        <f>'2.Páginas de la muestra'!C10</f>
        <v>ESIT ULL</v>
      </c>
      <c r="C10" s="118">
        <f>'7. Resultado x página'!G12</f>
        <v>84.21052632</v>
      </c>
      <c r="D10" s="118">
        <f>IF('1.Datos generales'!B10="AA",'7. Resultado x página'!G32,"")</f>
        <v>71.875</v>
      </c>
      <c r="E10" s="118">
        <f>IF('2.Páginas de la muestra'!B5&gt;2,'7. Resultado x página'!G51,"")</f>
        <v>66.66666667</v>
      </c>
      <c r="F10" s="118">
        <f>IF('2.Páginas de la muestra'!B5&gt;2,'7. Resultado x página'!G70,"")</f>
        <v>72.72727273</v>
      </c>
      <c r="G10" s="118">
        <f>IF('2.Páginas de la muestra'!B5&gt;2,'7. Resultado x página'!G89,"")</f>
        <v>83.33333333</v>
      </c>
      <c r="H10" s="119">
        <f>IF('2.Páginas de la muestra'!B5&gt;2,'7. Resultado x página'!G108,"")</f>
        <v>66.66666667</v>
      </c>
      <c r="K10" s="4"/>
      <c r="L10" s="110"/>
      <c r="M10" s="110"/>
      <c r="N10" s="110"/>
      <c r="O10" s="110"/>
      <c r="P10" s="110"/>
      <c r="Q10" s="110"/>
      <c r="R10" s="110"/>
    </row>
    <row r="11" ht="14.25" customHeight="1">
      <c r="B11" s="120" t="str">
        <f>'2.Páginas de la muestra'!C11</f>
        <v>Alias4</v>
      </c>
      <c r="C11" s="118">
        <f>'7. Resultado x página'!G13</f>
        <v>0</v>
      </c>
      <c r="D11" s="118">
        <f>IF('1.Datos generales'!B10="AA",'7. Resultado x página'!G33,"")</f>
        <v>0</v>
      </c>
      <c r="E11" s="118">
        <f>IF('2.Páginas de la muestra'!B5&gt;3,'7. Resultado x página'!G52,"")</f>
        <v>0</v>
      </c>
      <c r="F11" s="118">
        <f>IF('2.Páginas de la muestra'!B5&gt;3,'7. Resultado x página'!G71,"")</f>
        <v>0</v>
      </c>
      <c r="G11" s="118">
        <f>IF('2.Páginas de la muestra'!B5&gt;3,'7. Resultado x página'!G90,"")</f>
        <v>0</v>
      </c>
      <c r="H11" s="119">
        <f>IF('2.Páginas de la muestra'!B5&gt;3,'7. Resultado x página'!G109,"")</f>
        <v>0</v>
      </c>
      <c r="K11" s="4"/>
      <c r="L11" s="110"/>
      <c r="M11" s="110"/>
      <c r="N11" s="110"/>
      <c r="O11" s="110"/>
      <c r="P11" s="110"/>
      <c r="Q11" s="110"/>
      <c r="R11" s="110"/>
    </row>
    <row r="12" ht="14.25" customHeight="1">
      <c r="B12" s="120" t="str">
        <f>'2.Páginas de la muestra'!C12</f>
        <v>Alias5</v>
      </c>
      <c r="C12" s="118">
        <f>'7. Resultado x página'!G14</f>
        <v>0</v>
      </c>
      <c r="D12" s="118">
        <f>IF('1.Datos generales'!B10="AA",'7. Resultado x página'!G34,"")</f>
        <v>0</v>
      </c>
      <c r="E12" s="118">
        <f>IF('2.Páginas de la muestra'!B5&gt;4,'7. Resultado x página'!G53,"")</f>
        <v>0</v>
      </c>
      <c r="F12" s="118">
        <f>IF('2.Páginas de la muestra'!B5&gt;4,'7. Resultado x página'!G72,"")</f>
        <v>0</v>
      </c>
      <c r="G12" s="118">
        <f>IF('2.Páginas de la muestra'!B5&gt;4,'7. Resultado x página'!G91,"")</f>
        <v>0</v>
      </c>
      <c r="H12" s="119">
        <f>IF('2.Páginas de la muestra'!B5&gt;4,'7. Resultado x página'!G110,"")</f>
        <v>0</v>
      </c>
      <c r="K12" s="4"/>
      <c r="L12" s="110"/>
      <c r="M12" s="110"/>
      <c r="N12" s="110"/>
      <c r="O12" s="110"/>
      <c r="P12" s="110"/>
      <c r="Q12" s="110"/>
      <c r="R12" s="110"/>
    </row>
    <row r="13" ht="14.25" customHeight="1">
      <c r="B13" s="123" t="str">
        <f>'2.Páginas de la muestra'!C13</f>
        <v>Alias6</v>
      </c>
      <c r="C13" s="118">
        <f>'7. Resultado x página'!G15</f>
        <v>0</v>
      </c>
      <c r="D13" s="118">
        <f>IF('1.Datos generales'!B10="AA",'7. Resultado x página'!G35,"")</f>
        <v>0</v>
      </c>
      <c r="E13" s="118">
        <f>IF('2.Páginas de la muestra'!B5&gt;5,'7. Resultado x página'!G54,"")</f>
        <v>0</v>
      </c>
      <c r="F13" s="118">
        <f>IF('2.Páginas de la muestra'!B5&gt;5,'7. Resultado x página'!G73,"")</f>
        <v>0</v>
      </c>
      <c r="G13" s="118">
        <f>IF('2.Páginas de la muestra'!B5&gt;5,'7. Resultado x página'!G92,"")</f>
        <v>0</v>
      </c>
      <c r="H13" s="119">
        <f>IF('2.Páginas de la muestra'!B5&gt;5,'7. Resultado x página'!G111,"")</f>
        <v>0</v>
      </c>
    </row>
    <row r="14" ht="14.25" customHeight="1">
      <c r="B14" s="123" t="str">
        <f>'2.Páginas de la muestra'!C14</f>
        <v>Alias7</v>
      </c>
      <c r="C14" s="118">
        <f>'7. Resultado x página'!G16</f>
        <v>0</v>
      </c>
      <c r="D14" s="118">
        <f>IF('1.Datos generales'!B10="AA",'7. Resultado x página'!G36,"")</f>
        <v>0</v>
      </c>
      <c r="E14" s="118">
        <f>IF('2.Páginas de la muestra'!B5&gt;6,'7. Resultado x página'!G55,"")</f>
        <v>0</v>
      </c>
      <c r="F14" s="118">
        <f>IF('2.Páginas de la muestra'!B5&gt;6,'7. Resultado x página'!G74,"")</f>
        <v>0</v>
      </c>
      <c r="G14" s="118">
        <f>IF('2.Páginas de la muestra'!B5&gt;6,'7. Resultado x página'!G93,"")</f>
        <v>0</v>
      </c>
      <c r="H14" s="119">
        <f>IF('2.Páginas de la muestra'!B5&gt;6,'7. Resultado x página'!G112,"")</f>
        <v>0</v>
      </c>
    </row>
    <row r="15" ht="14.25" customHeight="1">
      <c r="B15" s="123" t="str">
        <f>'2.Páginas de la muestra'!C15</f>
        <v>Alias8</v>
      </c>
      <c r="C15" s="118">
        <f>'7. Resultado x página'!G17</f>
        <v>0</v>
      </c>
      <c r="D15" s="118">
        <f>IF('1.Datos generales'!B10="AA",'7. Resultado x página'!G37,"")</f>
        <v>0</v>
      </c>
      <c r="E15" s="118">
        <f>IF('2.Páginas de la muestra'!B5&gt;7,'7. Resultado x página'!G56,"")</f>
        <v>0</v>
      </c>
      <c r="F15" s="118">
        <f>IF('2.Páginas de la muestra'!B5&gt;7,'7. Resultado x página'!G75,"")</f>
        <v>0</v>
      </c>
      <c r="G15" s="118">
        <f>IF('2.Páginas de la muestra'!B5&gt;7,'7. Resultado x página'!G94,"")</f>
        <v>0</v>
      </c>
      <c r="H15" s="119">
        <f>IF('2.Páginas de la muestra'!B5&gt;7,'7. Resultado x página'!G113,"")</f>
        <v>0</v>
      </c>
    </row>
    <row r="16" ht="14.25" customHeight="1">
      <c r="B16" s="123" t="str">
        <f>'2.Páginas de la muestra'!C16</f>
        <v>Alias9</v>
      </c>
      <c r="C16" s="118">
        <f>'7. Resultado x página'!G18</f>
        <v>0</v>
      </c>
      <c r="D16" s="118">
        <f>IF('1.Datos generales'!B10="AA",'7. Resultado x página'!G38,"")</f>
        <v>0</v>
      </c>
      <c r="E16" s="118">
        <f>IF('2.Páginas de la muestra'!B5&gt;8,'7. Resultado x página'!G57,"")</f>
        <v>0</v>
      </c>
      <c r="F16" s="118">
        <f>IF('2.Páginas de la muestra'!B5&gt;8,'7. Resultado x página'!G76,"")</f>
        <v>0</v>
      </c>
      <c r="G16" s="118">
        <f>IF('2.Páginas de la muestra'!B5&gt;8,'7. Resultado x página'!G95,"")</f>
        <v>0</v>
      </c>
      <c r="H16" s="119">
        <f>IF('2.Páginas de la muestra'!B5&gt;8,'7. Resultado x página'!G114,"")</f>
        <v>0</v>
      </c>
    </row>
    <row r="17" ht="14.25" customHeight="1">
      <c r="B17" s="123" t="str">
        <f>'2.Páginas de la muestra'!C17</f>
        <v>Alias10</v>
      </c>
      <c r="C17" s="118">
        <f>'7. Resultado x página'!G19</f>
        <v>0</v>
      </c>
      <c r="D17" s="118">
        <f>IF('1.Datos generales'!B10="AA",'7. Resultado x página'!G39,"")</f>
        <v>0</v>
      </c>
      <c r="E17" s="118">
        <f>IF('2.Páginas de la muestra'!B5&gt;9,'7. Resultado x página'!G58,"")</f>
        <v>0</v>
      </c>
      <c r="F17" s="118">
        <f>IF('2.Páginas de la muestra'!B5&gt;9,'7. Resultado x página'!G77,"")</f>
        <v>0</v>
      </c>
      <c r="G17" s="118">
        <f>IF('2.Páginas de la muestra'!B5&gt;9,'7. Resultado x página'!G96,"")</f>
        <v>0</v>
      </c>
      <c r="H17" s="119">
        <f>IF('2.Páginas de la muestra'!B5&gt;9,'7. Resultado x página'!G115,"")</f>
        <v>0</v>
      </c>
    </row>
    <row r="18" ht="14.25" customHeight="1">
      <c r="B18" s="123" t="str">
        <f>'2.Páginas de la muestra'!C18</f>
        <v>Alias11</v>
      </c>
      <c r="C18" s="118">
        <f>'7. Resultado x página'!G20</f>
        <v>0</v>
      </c>
      <c r="D18" s="118">
        <f>IF('1.Datos generales'!B10="AA",'7. Resultado x página'!G40,"")</f>
        <v>0</v>
      </c>
      <c r="E18" s="118">
        <f>IF('2.Páginas de la muestra'!B5&gt;10,'7. Resultado x página'!G59,"")</f>
        <v>0</v>
      </c>
      <c r="F18" s="118">
        <f>IF('2.Páginas de la muestra'!B5&gt;10,'7. Resultado x página'!G78,"")</f>
        <v>0</v>
      </c>
      <c r="G18" s="118">
        <f>IF('2.Páginas de la muestra'!B5&gt;10,'7. Resultado x página'!G97,"")</f>
        <v>0</v>
      </c>
      <c r="H18" s="119">
        <f>IF('2.Páginas de la muestra'!B5&gt;10,'7. Resultado x página'!G116,"")</f>
        <v>0</v>
      </c>
    </row>
    <row r="19" ht="14.25" customHeight="1">
      <c r="B19" s="123" t="str">
        <f>'2.Páginas de la muestra'!C19</f>
        <v>Alias12</v>
      </c>
      <c r="C19" s="118">
        <f>'7. Resultado x página'!G21</f>
        <v>0</v>
      </c>
      <c r="D19" s="118">
        <f>IF('1.Datos generales'!B10="AA",'7. Resultado x página'!G41,"")</f>
        <v>0</v>
      </c>
      <c r="E19" s="118">
        <f>IF('2.Páginas de la muestra'!B5&gt;11,'7. Resultado x página'!G60,"")</f>
        <v>0</v>
      </c>
      <c r="F19" s="118">
        <f>IF('2.Páginas de la muestra'!B5&gt;11,'7. Resultado x página'!G79,"")</f>
        <v>0</v>
      </c>
      <c r="G19" s="118">
        <f>IF('2.Páginas de la muestra'!B5&gt;11,'7. Resultado x página'!G98,"")</f>
        <v>0</v>
      </c>
      <c r="H19" s="119">
        <f>IF('2.Páginas de la muestra'!B5&gt;11,'7. Resultado x página'!G117,"")</f>
        <v>0</v>
      </c>
    </row>
    <row r="20" ht="14.25" customHeight="1">
      <c r="B20" s="123" t="str">
        <f>'2.Páginas de la muestra'!C20</f>
        <v>Alias13</v>
      </c>
      <c r="C20" s="118">
        <f>'7. Resultado x página'!G22</f>
        <v>0</v>
      </c>
      <c r="D20" s="118">
        <f>IF('1.Datos generales'!B10="AA",'7. Resultado x página'!G42,"")</f>
        <v>0</v>
      </c>
      <c r="E20" s="118">
        <f>IF('2.Páginas de la muestra'!B5&gt;12,'7. Resultado x página'!G61,"")</f>
        <v>0</v>
      </c>
      <c r="F20" s="118">
        <f>IF('2.Páginas de la muestra'!B5&gt;12,'7. Resultado x página'!G80,"")</f>
        <v>0</v>
      </c>
      <c r="G20" s="118">
        <f>IF('2.Páginas de la muestra'!B5&gt;12,'7. Resultado x página'!G99,"")</f>
        <v>0</v>
      </c>
      <c r="H20" s="119">
        <f>IF('2.Páginas de la muestra'!B5&gt;12,'7. Resultado x página'!G118,"")</f>
        <v>0</v>
      </c>
    </row>
    <row r="21" ht="14.25" customHeight="1">
      <c r="B21" s="123" t="str">
        <f>'2.Páginas de la muestra'!C21</f>
        <v>Alias14</v>
      </c>
      <c r="C21" s="118">
        <f>'7. Resultado x página'!G23</f>
        <v>0</v>
      </c>
      <c r="D21" s="118">
        <f>IF('1.Datos generales'!B10="AA",'7. Resultado x página'!G43,"")</f>
        <v>0</v>
      </c>
      <c r="E21" s="118">
        <f>IF('2.Páginas de la muestra'!B5&gt;13,'7. Resultado x página'!G62,"")</f>
        <v>0</v>
      </c>
      <c r="F21" s="118">
        <f>IF('2.Páginas de la muestra'!B5&gt;13,'7. Resultado x página'!G81,"")</f>
        <v>0</v>
      </c>
      <c r="G21" s="118">
        <f>IF('2.Páginas de la muestra'!B5&gt;13,'7. Resultado x página'!G100,"")</f>
        <v>0</v>
      </c>
      <c r="H21" s="119">
        <f>IF('2.Páginas de la muestra'!B5&gt;13,'7. Resultado x página'!G119,"")</f>
        <v>0</v>
      </c>
    </row>
    <row r="22" ht="14.25" customHeight="1">
      <c r="B22" s="123" t="str">
        <f>'2.Páginas de la muestra'!C22</f>
        <v>Alias15</v>
      </c>
      <c r="C22" s="118">
        <f>'7. Resultado x página'!G24</f>
        <v>0</v>
      </c>
      <c r="D22" s="118">
        <f>IF('1.Datos generales'!B10="AA",'7. Resultado x página'!G44,"")</f>
        <v>0</v>
      </c>
      <c r="E22" s="118">
        <f>IF('2.Páginas de la muestra'!B5&gt;14,'7. Resultado x página'!G63,"")</f>
        <v>0</v>
      </c>
      <c r="F22" s="118">
        <f>IF('2.Páginas de la muestra'!B5&gt;14,'7. Resultado x página'!G82,"")</f>
        <v>0</v>
      </c>
      <c r="G22" s="118">
        <f>IF('2.Páginas de la muestra'!B5&gt;14,'7. Resultado x página'!G101,"")</f>
        <v>0</v>
      </c>
      <c r="H22" s="119">
        <f>IF('2.Páginas de la muestra'!B5&gt;14,'7. Resultado x página'!G120,"")</f>
        <v>0</v>
      </c>
    </row>
    <row r="23" ht="14.25" customHeight="1">
      <c r="B23" s="124" t="s">
        <v>453</v>
      </c>
      <c r="C23" s="125">
        <f>AVERAGE(C8:C22)</f>
        <v>17.20133668</v>
      </c>
      <c r="D23" s="126">
        <f>IF('1.Datos generales'!B10="AA",AVERAGE(D8:D22),"")</f>
        <v>16.15588803</v>
      </c>
      <c r="E23" s="125">
        <f t="shared" ref="E23:H23" si="2">AVERAGE(E8:E22)</f>
        <v>15.87962963</v>
      </c>
      <c r="F23" s="125">
        <f t="shared" si="2"/>
        <v>16.51515152</v>
      </c>
      <c r="G23" s="125">
        <f t="shared" si="2"/>
        <v>17.40740741</v>
      </c>
      <c r="H23" s="125">
        <f t="shared" si="2"/>
        <v>13.33333333</v>
      </c>
    </row>
    <row r="24" ht="14.25" customHeight="1"/>
    <row r="25" ht="30.75" customHeight="1">
      <c r="A25" s="99"/>
      <c r="B25" s="127" t="s">
        <v>454</v>
      </c>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row>
    <row r="26" ht="14.25" customHeight="1">
      <c r="B26" s="47"/>
      <c r="C26" s="47"/>
      <c r="D26" s="47"/>
      <c r="E26" s="47"/>
      <c r="F26" s="47"/>
      <c r="G26" s="47"/>
      <c r="H26" s="47"/>
      <c r="I26" s="47"/>
      <c r="J26" s="47"/>
      <c r="K26" s="47"/>
    </row>
    <row r="27" ht="14.25" customHeight="1">
      <c r="B27" s="47"/>
      <c r="C27" s="47"/>
      <c r="D27" s="47"/>
      <c r="E27" s="47"/>
      <c r="F27" s="47"/>
      <c r="G27" s="47"/>
      <c r="H27" s="47"/>
      <c r="I27" s="47"/>
      <c r="J27" s="47"/>
      <c r="K27" s="47"/>
    </row>
    <row r="28" ht="14.25" customHeight="1">
      <c r="B28" s="47"/>
      <c r="C28" s="47"/>
      <c r="D28" s="47"/>
      <c r="E28" s="47"/>
      <c r="F28" s="47"/>
      <c r="G28" s="47"/>
      <c r="H28" s="47"/>
      <c r="I28" s="47"/>
      <c r="J28" s="47"/>
      <c r="K28" s="128"/>
    </row>
    <row r="29" ht="14.25" customHeight="1">
      <c r="B29" s="47"/>
      <c r="C29" s="47"/>
      <c r="D29" s="47"/>
      <c r="E29" s="47"/>
      <c r="F29" s="47"/>
      <c r="G29" s="47"/>
      <c r="H29" s="47"/>
      <c r="I29" s="47"/>
      <c r="J29" s="47"/>
      <c r="K29" s="47"/>
    </row>
    <row r="30" ht="14.25" customHeight="1">
      <c r="B30" s="47"/>
      <c r="C30" s="47"/>
      <c r="D30" s="47"/>
      <c r="E30" s="47"/>
      <c r="F30" s="47"/>
      <c r="G30" s="47"/>
      <c r="H30" s="47"/>
      <c r="I30" s="47"/>
      <c r="J30" s="47"/>
      <c r="K30" s="47"/>
    </row>
    <row r="31" ht="14.25" customHeight="1">
      <c r="B31" s="47"/>
      <c r="C31" s="47"/>
      <c r="D31" s="47"/>
      <c r="E31" s="47"/>
      <c r="F31" s="47"/>
      <c r="G31" s="47"/>
      <c r="H31" s="47"/>
      <c r="I31" s="47"/>
      <c r="J31" s="47"/>
      <c r="K31" s="47"/>
    </row>
    <row r="32" ht="14.25" customHeight="1">
      <c r="B32" s="47"/>
      <c r="C32" s="47"/>
      <c r="D32" s="47"/>
      <c r="E32" s="47"/>
      <c r="F32" s="47"/>
      <c r="G32" s="47"/>
      <c r="H32" s="47"/>
      <c r="I32" s="47"/>
      <c r="J32" s="47"/>
      <c r="K32" s="47"/>
    </row>
    <row r="33" ht="14.25" customHeight="1">
      <c r="B33" s="47"/>
      <c r="C33" s="47"/>
      <c r="D33" s="47"/>
      <c r="E33" s="47"/>
      <c r="F33" s="47"/>
      <c r="G33" s="47"/>
      <c r="H33" s="47"/>
      <c r="I33" s="47"/>
      <c r="J33" s="47"/>
      <c r="K33" s="47"/>
    </row>
    <row r="34" ht="14.25" customHeight="1">
      <c r="B34" s="47"/>
      <c r="C34" s="47"/>
      <c r="D34" s="47"/>
      <c r="E34" s="47"/>
      <c r="F34" s="47"/>
      <c r="G34" s="47"/>
      <c r="H34" s="47"/>
      <c r="I34" s="47"/>
      <c r="J34" s="47"/>
      <c r="K34" s="47"/>
    </row>
    <row r="35" ht="14.25" customHeight="1">
      <c r="B35" s="47"/>
      <c r="C35" s="47"/>
      <c r="D35" s="47"/>
      <c r="E35" s="47"/>
      <c r="F35" s="47"/>
      <c r="G35" s="47"/>
      <c r="H35" s="47"/>
      <c r="I35" s="47"/>
      <c r="J35" s="47"/>
      <c r="K35" s="47"/>
    </row>
    <row r="36" ht="14.25" customHeight="1">
      <c r="B36" s="47"/>
      <c r="C36" s="47"/>
      <c r="D36" s="47"/>
      <c r="E36" s="47"/>
      <c r="F36" s="47"/>
      <c r="G36" s="47"/>
      <c r="H36" s="47"/>
      <c r="I36" s="47"/>
      <c r="J36" s="47"/>
      <c r="K36" s="47"/>
    </row>
    <row r="37" ht="14.25" customHeight="1">
      <c r="B37" s="47"/>
      <c r="C37" s="47"/>
      <c r="D37" s="47"/>
      <c r="E37" s="47"/>
      <c r="F37" s="47"/>
      <c r="G37" s="47"/>
      <c r="H37" s="47"/>
      <c r="I37" s="47"/>
      <c r="J37" s="47"/>
      <c r="K37" s="47"/>
    </row>
    <row r="38" ht="14.25" customHeight="1">
      <c r="B38" s="47"/>
      <c r="C38" s="47"/>
      <c r="D38" s="47"/>
      <c r="E38" s="47"/>
      <c r="F38" s="47"/>
      <c r="G38" s="47"/>
      <c r="H38" s="47"/>
      <c r="I38" s="47"/>
      <c r="J38" s="47"/>
      <c r="K38" s="47"/>
    </row>
    <row r="39" ht="14.25" customHeight="1">
      <c r="B39" s="47"/>
      <c r="C39" s="47"/>
      <c r="D39" s="47"/>
      <c r="E39" s="47"/>
      <c r="F39" s="47"/>
      <c r="G39" s="47"/>
      <c r="H39" s="47"/>
      <c r="I39" s="47"/>
      <c r="J39" s="47"/>
      <c r="K39" s="47"/>
    </row>
    <row r="40" ht="14.25" customHeight="1">
      <c r="B40" s="47"/>
      <c r="C40" s="47"/>
      <c r="D40" s="47"/>
      <c r="E40" s="47"/>
      <c r="F40" s="47"/>
      <c r="G40" s="47"/>
      <c r="H40" s="47"/>
      <c r="I40" s="47"/>
      <c r="J40" s="47"/>
      <c r="K40" s="47"/>
    </row>
    <row r="41" ht="14.25" customHeight="1">
      <c r="B41" s="47"/>
      <c r="C41" s="47"/>
      <c r="D41" s="47"/>
      <c r="E41" s="47"/>
      <c r="F41" s="47"/>
      <c r="G41" s="47"/>
      <c r="H41" s="47"/>
      <c r="I41" s="47"/>
      <c r="J41" s="47"/>
      <c r="K41" s="47"/>
    </row>
    <row r="42" ht="14.25" customHeight="1">
      <c r="B42" s="47"/>
      <c r="C42" s="47"/>
      <c r="D42" s="47"/>
      <c r="E42" s="47"/>
      <c r="F42" s="47"/>
      <c r="G42" s="47"/>
      <c r="H42" s="47"/>
      <c r="I42" s="47"/>
      <c r="J42" s="47"/>
      <c r="K42" s="47"/>
    </row>
    <row r="43" ht="14.25" customHeight="1">
      <c r="B43" s="47"/>
      <c r="C43" s="47"/>
      <c r="D43" s="47"/>
      <c r="E43" s="47"/>
      <c r="F43" s="47"/>
      <c r="G43" s="47"/>
      <c r="H43" s="47"/>
      <c r="I43" s="47"/>
      <c r="J43" s="47"/>
      <c r="K43" s="47"/>
    </row>
    <row r="44" ht="14.25" customHeight="1"/>
    <row r="45" ht="14.25" customHeight="1"/>
    <row r="46" ht="14.25" customHeight="1"/>
    <row r="47" ht="30.75" customHeight="1">
      <c r="B47" s="99" t="s">
        <v>455</v>
      </c>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ht="14.25" customHeight="1">
      <c r="A48" s="129"/>
      <c r="B48" s="24"/>
      <c r="C48" s="24"/>
      <c r="D48" s="24"/>
      <c r="E48" s="24"/>
      <c r="F48" s="24"/>
      <c r="G48" s="26"/>
      <c r="H48" s="129"/>
      <c r="I48" s="24"/>
      <c r="J48" s="26"/>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ht="14.25" customHeight="1">
      <c r="A49" s="100"/>
      <c r="B49" s="130" t="s">
        <v>13</v>
      </c>
      <c r="C49" s="131" t="s">
        <v>16</v>
      </c>
      <c r="D49" s="131"/>
      <c r="E49" s="131"/>
      <c r="F49" s="131"/>
      <c r="G49" s="131"/>
      <c r="H49" s="131"/>
      <c r="I49" s="131"/>
      <c r="J49" s="131"/>
      <c r="K49" s="13"/>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ht="14.25" customHeight="1">
      <c r="A50" s="100"/>
      <c r="B50" s="132" t="s">
        <v>23</v>
      </c>
      <c r="C50" s="133" t="s">
        <v>39</v>
      </c>
      <c r="D50" s="134"/>
      <c r="E50" s="134"/>
      <c r="F50" s="134"/>
      <c r="G50" s="134"/>
      <c r="H50" s="134"/>
      <c r="I50" s="134"/>
      <c r="J50" s="134"/>
      <c r="K50" s="135"/>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ht="14.25" customHeight="1">
      <c r="A51" s="100"/>
      <c r="B51" s="132" t="s">
        <v>29</v>
      </c>
      <c r="C51" s="136" t="s">
        <v>30</v>
      </c>
      <c r="D51" s="23"/>
      <c r="E51" s="23"/>
      <c r="F51" s="23"/>
      <c r="G51" s="23"/>
      <c r="H51" s="28"/>
      <c r="I51" s="137"/>
      <c r="J51" s="137"/>
      <c r="K51" s="33"/>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ht="14.25" customHeight="1">
      <c r="A52" s="100"/>
      <c r="B52" s="138" t="s">
        <v>35</v>
      </c>
      <c r="C52" s="137" t="s">
        <v>36</v>
      </c>
      <c r="D52" s="137"/>
      <c r="E52" s="137"/>
      <c r="F52" s="137"/>
      <c r="G52" s="137"/>
      <c r="H52" s="137"/>
      <c r="I52" s="137"/>
      <c r="J52" s="137"/>
      <c r="K52" s="33"/>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ht="14.25" customHeight="1">
      <c r="A53" s="100"/>
      <c r="B53" s="132" t="s">
        <v>37</v>
      </c>
      <c r="C53" s="102" t="s">
        <v>48</v>
      </c>
      <c r="D53" s="102"/>
      <c r="E53" s="102"/>
      <c r="F53" s="102"/>
      <c r="G53" s="102"/>
      <c r="H53" s="102"/>
      <c r="I53" s="102"/>
      <c r="J53" s="102"/>
      <c r="K53" s="36"/>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ht="14.25" customHeight="1">
      <c r="A54" s="100"/>
      <c r="B54" s="100"/>
      <c r="C54" s="100"/>
      <c r="D54" s="100"/>
      <c r="E54" s="100"/>
      <c r="F54" s="100"/>
      <c r="G54" s="100"/>
      <c r="H54" s="100"/>
      <c r="I54" s="100"/>
      <c r="J54" s="100"/>
      <c r="K54" s="1"/>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mergeCells count="6">
    <mergeCell ref="A1:H2"/>
    <mergeCell ref="B6:H6"/>
    <mergeCell ref="B25:I25"/>
    <mergeCell ref="A48:G48"/>
    <mergeCell ref="H48:J48"/>
    <mergeCell ref="C51:H51"/>
  </mergeCells>
  <conditionalFormatting sqref="C8:H23">
    <cfRule type="cellIs" dxfId="0" priority="1" operator="equal">
      <formula>""</formula>
    </cfRule>
  </conditionalFormatting>
  <hyperlinks>
    <hyperlink r:id="rId1" ref="C50"/>
  </hyperlinks>
  <printOptions/>
  <pageMargins bottom="0.75" footer="0.0" header="0.0" left="0.7" right="0.7" top="0.75"/>
  <pageSetup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4.43"/>
    <col customWidth="1" min="3" max="3" width="20.14"/>
    <col customWidth="1" min="4" max="6" width="29.0"/>
    <col customWidth="1" min="7" max="7" width="34.71"/>
    <col customWidth="1" min="8" max="8" width="9.43"/>
    <col customWidth="1" min="9" max="9" width="39.29"/>
    <col customWidth="1" min="10" max="15" width="26.43"/>
    <col customWidth="1" min="16" max="16" width="42.14"/>
    <col customWidth="1" min="17" max="17" width="41.71"/>
    <col customWidth="1" min="18" max="37" width="14.43"/>
  </cols>
  <sheetData>
    <row r="1" ht="28.5" customHeight="1">
      <c r="A1" s="2" t="s">
        <v>0</v>
      </c>
      <c r="J1" s="45" t="s">
        <v>509</v>
      </c>
      <c r="AE1" s="4"/>
      <c r="AF1" s="4"/>
      <c r="AG1" s="4"/>
      <c r="AH1" s="4"/>
      <c r="AI1" s="4"/>
      <c r="AJ1" s="4"/>
      <c r="AK1" s="4"/>
    </row>
    <row r="2" ht="15.0" customHeight="1">
      <c r="J2" t="s">
        <v>436</v>
      </c>
      <c r="AE2" s="4"/>
      <c r="AF2" s="4"/>
      <c r="AG2" s="4"/>
      <c r="AH2" s="4"/>
      <c r="AI2" s="4"/>
      <c r="AJ2" s="4"/>
      <c r="AK2" s="4"/>
    </row>
    <row r="3" ht="14.25" customHeight="1">
      <c r="A3" s="5" t="s">
        <v>510</v>
      </c>
      <c r="AE3" s="4"/>
      <c r="AF3" s="4"/>
      <c r="AG3" s="4"/>
      <c r="AH3" s="4"/>
      <c r="AI3" s="4"/>
      <c r="AJ3" s="4"/>
      <c r="AK3" s="4"/>
    </row>
    <row r="4" ht="24.0" customHeight="1">
      <c r="A4" s="99" t="s">
        <v>438</v>
      </c>
      <c r="AE4" s="4"/>
      <c r="AF4" s="4"/>
      <c r="AG4" s="4"/>
      <c r="AH4" s="4"/>
      <c r="AI4" s="4"/>
      <c r="AJ4" s="4"/>
      <c r="AK4" s="4"/>
    </row>
    <row r="5" ht="29.25" customHeight="1">
      <c r="A5" s="109" t="s">
        <v>439</v>
      </c>
      <c r="J5" s="47">
        <v>20.0</v>
      </c>
      <c r="K5" s="4" t="s">
        <v>511</v>
      </c>
      <c r="AF5" s="4"/>
      <c r="AG5" s="4"/>
      <c r="AH5" s="4"/>
      <c r="AI5" s="4"/>
      <c r="AJ5" s="4"/>
      <c r="AK5" s="4"/>
    </row>
    <row r="6" ht="14.25" customHeight="1">
      <c r="B6" s="167" t="str">
        <f>'1.Datos generales'!B6</f>
        <v/>
      </c>
      <c r="C6" s="168"/>
      <c r="D6" s="168"/>
      <c r="E6" s="168"/>
      <c r="F6" s="168"/>
      <c r="G6" s="169"/>
      <c r="H6" s="170"/>
      <c r="I6" s="46" t="s">
        <v>512</v>
      </c>
      <c r="J6" s="171" t="s">
        <v>203</v>
      </c>
      <c r="K6" s="172" t="s">
        <v>204</v>
      </c>
      <c r="L6" s="171" t="s">
        <v>206</v>
      </c>
      <c r="M6" s="172" t="s">
        <v>207</v>
      </c>
      <c r="N6" s="171" t="s">
        <v>209</v>
      </c>
      <c r="O6" s="172" t="s">
        <v>210</v>
      </c>
      <c r="P6" s="173" t="s">
        <v>433</v>
      </c>
      <c r="Q6" s="174" t="s">
        <v>434</v>
      </c>
    </row>
    <row r="7" ht="14.25" customHeight="1">
      <c r="B7" s="175"/>
      <c r="C7" s="175"/>
      <c r="D7" s="175"/>
      <c r="E7" s="175"/>
      <c r="F7" s="175"/>
      <c r="G7" s="175"/>
      <c r="H7" s="176"/>
      <c r="I7" s="171" t="str">
        <f>'2.Páginas de la muestra'!C8</f>
        <v>Sinpromi</v>
      </c>
      <c r="J7" s="177">
        <f>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f>
        <v>14</v>
      </c>
      <c r="K7" s="178">
        <f>J7*100/J5</f>
        <v>70</v>
      </c>
      <c r="L7" s="171">
        <f>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f>
        <v>3</v>
      </c>
      <c r="M7" s="179">
        <f>L7*100/J5</f>
        <v>15</v>
      </c>
      <c r="N7" s="171">
        <f>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f>
        <v>2</v>
      </c>
      <c r="O7" s="179">
        <f>N7*100/J5</f>
        <v>10</v>
      </c>
      <c r="P7" s="180">
        <f>IF(ISERROR((J7*100)/(J5-N7)),0,(J7*100)/(J5-N7))</f>
        <v>77.77777778</v>
      </c>
      <c r="Q7" s="180">
        <f>IF(ISERROR((L7*100)/(J5-N7)),0,(L7*100)/(J5-N7))</f>
        <v>16.66666667</v>
      </c>
    </row>
    <row r="8" ht="14.25" customHeight="1">
      <c r="B8" s="181" t="s">
        <v>513</v>
      </c>
      <c r="C8" s="182"/>
      <c r="D8" s="182"/>
      <c r="E8" s="182"/>
      <c r="F8" s="182"/>
      <c r="G8" s="183"/>
      <c r="H8" s="184"/>
      <c r="I8" s="171" t="str">
        <f>'2.Páginas de la muestra'!C9</f>
        <v>Once</v>
      </c>
      <c r="J8" s="177">
        <f>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f>
        <v>15</v>
      </c>
      <c r="K8" s="178">
        <f>J8*100/J5</f>
        <v>75</v>
      </c>
      <c r="L8" s="171">
        <f>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f>
        <v>0</v>
      </c>
      <c r="M8" s="179">
        <f>L8*100/J5</f>
        <v>0</v>
      </c>
      <c r="N8" s="171">
        <f>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f>
        <v>4</v>
      </c>
      <c r="O8" s="179">
        <f>N8*100/J5</f>
        <v>20</v>
      </c>
      <c r="P8" s="180">
        <f>IF(ISERROR((J8*100)/(J5-N8)),0,(J8*100)/(J5-N8))</f>
        <v>93.75</v>
      </c>
      <c r="Q8" s="180">
        <f>IF(ISERROR((L8*100)/(J5-N8)),0,(L8*100)/(J5-N8))</f>
        <v>0</v>
      </c>
    </row>
    <row r="9" ht="14.25" customHeight="1">
      <c r="B9" s="186" t="s">
        <v>21</v>
      </c>
      <c r="C9" s="168"/>
      <c r="D9" s="187" t="s">
        <v>204</v>
      </c>
      <c r="E9" s="187" t="s">
        <v>516</v>
      </c>
      <c r="F9" s="188" t="s">
        <v>517</v>
      </c>
      <c r="G9" s="187" t="s">
        <v>518</v>
      </c>
      <c r="I9" s="171" t="str">
        <f>'2.Páginas de la muestra'!C10</f>
        <v>ESIT ULL</v>
      </c>
      <c r="J9" s="177">
        <f>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f>
        <v>8</v>
      </c>
      <c r="K9" s="178">
        <f>J9*100/J5</f>
        <v>40</v>
      </c>
      <c r="L9" s="171">
        <f>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f>
        <v>3</v>
      </c>
      <c r="M9" s="179">
        <f>L9*100/J5</f>
        <v>15</v>
      </c>
      <c r="N9" s="171">
        <f>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f>
        <v>8</v>
      </c>
      <c r="O9" s="179">
        <f>N9*100/J5</f>
        <v>40</v>
      </c>
      <c r="P9" s="180">
        <f>IF(ISERROR((J9*100)/(J5-N9)),0,(J9*100)/(J5-N9))</f>
        <v>66.66666667</v>
      </c>
      <c r="Q9" s="180">
        <f>IF(ISERROR((L9*100)/(J5-N9)),0,(L9*100)/(J5-N9))</f>
        <v>25</v>
      </c>
    </row>
    <row r="10" ht="14.25" customHeight="1">
      <c r="B10" s="189" t="str">
        <f>'2.Páginas de la muestra'!C8</f>
        <v>Sinpromi</v>
      </c>
      <c r="C10" s="190"/>
      <c r="D10" s="191">
        <f>'3.1 Gráficas y estadísticas A'!C18</f>
        <v>66.66666667</v>
      </c>
      <c r="E10" s="191">
        <f>'3.1 Gráficas y estadísticas A'!E18</f>
        <v>13.33333333</v>
      </c>
      <c r="F10" s="192">
        <f>'3.1 Gráficas y estadísticas A'!G18</f>
        <v>20</v>
      </c>
      <c r="G10" s="193">
        <f>'3.1 Gráficas y estadísticas A'!H18</f>
        <v>83.33333333</v>
      </c>
      <c r="I10" s="171" t="str">
        <f>'2.Páginas de la muestra'!C11</f>
        <v>Alias4</v>
      </c>
      <c r="J10" s="177">
        <f>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f>
        <v>0</v>
      </c>
      <c r="K10" s="178">
        <f>J10*100/J5</f>
        <v>0</v>
      </c>
      <c r="L10" s="171">
        <f>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f>
        <v>0</v>
      </c>
      <c r="M10" s="179">
        <f>L10*100/J5</f>
        <v>0</v>
      </c>
      <c r="N10" s="171">
        <f>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f>
        <v>0</v>
      </c>
      <c r="O10" s="179">
        <f>N10*100/J5</f>
        <v>0</v>
      </c>
      <c r="P10" s="180">
        <f>IF(ISERROR((J10*100)/(J5-N10)),0,(J10*100)/(J5-N10))</f>
        <v>0</v>
      </c>
      <c r="Q10" s="180">
        <f>IF(ISERROR((L10*100)/(J5-N10)),0,(L10*100)/(J5-N10))</f>
        <v>0</v>
      </c>
    </row>
    <row r="11" ht="14.25" customHeight="1">
      <c r="B11" s="194" t="str">
        <f>'2.Páginas de la muestra'!C9</f>
        <v>Once</v>
      </c>
      <c r="C11" s="195"/>
      <c r="D11" s="196">
        <f>'3.1 Gráficas y estadísticas A'!C19</f>
        <v>63.33333333</v>
      </c>
      <c r="E11" s="196">
        <f>'3.1 Gráficas y estadísticas A'!E19</f>
        <v>6.666666667</v>
      </c>
      <c r="F11" s="197">
        <f>'3.1 Gráficas y estadísticas A'!G19</f>
        <v>30</v>
      </c>
      <c r="G11" s="198">
        <f>'3.1 Gráficas y estadísticas A'!H19</f>
        <v>90.47619048</v>
      </c>
      <c r="I11" s="199" t="str">
        <f>'2.Páginas de la muestra'!C12</f>
        <v>Alias5</v>
      </c>
      <c r="J11" s="200">
        <f>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f>
        <v>0</v>
      </c>
      <c r="K11" s="201">
        <f>J11*100/J5</f>
        <v>0</v>
      </c>
      <c r="L11" s="199">
        <f>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f>
        <v>0</v>
      </c>
      <c r="M11" s="202">
        <f>L11*100/J5</f>
        <v>0</v>
      </c>
      <c r="N11" s="199">
        <f>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f>
        <v>0</v>
      </c>
      <c r="O11" s="202">
        <f>N11*100/J5</f>
        <v>0</v>
      </c>
      <c r="P11" s="180">
        <f>IF(ISERROR((J11*100)/(J5-N11)),0,(J11*100)/(J5-N11))</f>
        <v>0</v>
      </c>
      <c r="Q11" s="180">
        <f>IF(ISERROR((L11*100)/(J5-N11)),0,(L11*100)/(J5-N11))</f>
        <v>0</v>
      </c>
    </row>
    <row r="12" ht="14.25" customHeight="1">
      <c r="B12" s="194" t="str">
        <f>'2.Páginas de la muestra'!C10</f>
        <v>ESIT ULL</v>
      </c>
      <c r="C12" s="195"/>
      <c r="D12" s="196">
        <f>'3.1 Gráficas y estadísticas A'!C20</f>
        <v>53.33333333</v>
      </c>
      <c r="E12" s="196">
        <f>'3.1 Gráficas y estadísticas A'!E20</f>
        <v>10</v>
      </c>
      <c r="F12" s="197">
        <f>'3.1 Gráficas y estadísticas A'!G20</f>
        <v>36.66666667</v>
      </c>
      <c r="G12" s="198">
        <f>'3.1 Gráficas y estadísticas A'!H20</f>
        <v>84.21052632</v>
      </c>
      <c r="I12" s="171" t="str">
        <f>'2.Páginas de la muestra'!C13</f>
        <v>Alias6</v>
      </c>
      <c r="J12" s="177">
        <f>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f>
        <v>0</v>
      </c>
      <c r="K12" s="178">
        <f>J12*100/J5</f>
        <v>0</v>
      </c>
      <c r="L12" s="171">
        <f>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f>
        <v>0</v>
      </c>
      <c r="M12" s="179">
        <f>L12*100/J5</f>
        <v>0</v>
      </c>
      <c r="N12" s="171">
        <f>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f>
        <v>0</v>
      </c>
      <c r="O12" s="179">
        <f>N12*100/J5</f>
        <v>0</v>
      </c>
      <c r="P12" s="180">
        <f>IF(ISERROR((J12*100)/(J5-N12)),0,(J12*100)/(J5-N12))</f>
        <v>0</v>
      </c>
      <c r="Q12" s="180">
        <f>IF(ISERROR((L12*100)/(J5-N12)),0,(L12*100)/(J5-N12))</f>
        <v>0</v>
      </c>
    </row>
    <row r="13" ht="14.25" customHeight="1">
      <c r="B13" s="194" t="str">
        <f>'2.Páginas de la muestra'!C11</f>
        <v>Alias4</v>
      </c>
      <c r="C13" s="195"/>
      <c r="D13" s="196">
        <f>'3.1 Gráficas y estadísticas A'!C21</f>
        <v>0</v>
      </c>
      <c r="E13" s="196">
        <f>'3.1 Gráficas y estadísticas A'!E21</f>
        <v>0</v>
      </c>
      <c r="F13" s="197">
        <f>'3.1 Gráficas y estadísticas A'!G21</f>
        <v>0</v>
      </c>
      <c r="G13" s="198">
        <f>'3.1 Gráficas y estadísticas A'!H21</f>
        <v>0</v>
      </c>
      <c r="I13" s="171" t="str">
        <f>'2.Páginas de la muestra'!C14</f>
        <v>Alias7</v>
      </c>
      <c r="J13" s="177">
        <f>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f>
        <v>0</v>
      </c>
      <c r="K13" s="178">
        <f>J13*100/J5</f>
        <v>0</v>
      </c>
      <c r="L13" s="171">
        <f>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f>
        <v>0</v>
      </c>
      <c r="M13" s="179">
        <f>L13*100/J5</f>
        <v>0</v>
      </c>
      <c r="N13" s="171">
        <f>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f>
        <v>0</v>
      </c>
      <c r="O13" s="179">
        <f>N13*100/J5</f>
        <v>0</v>
      </c>
      <c r="P13" s="180">
        <f>IF(ISERROR((J13*100)/(J5-N13)),0,(J13*100)/(J5-N13))</f>
        <v>0</v>
      </c>
      <c r="Q13" s="180">
        <f>IF(ISERROR((L13*100)/(J5-N13)),0,(L13*100)/(J5-N13))</f>
        <v>0</v>
      </c>
      <c r="R13" s="1"/>
    </row>
    <row r="14" ht="14.25" customHeight="1">
      <c r="B14" s="194" t="str">
        <f>'2.Páginas de la muestra'!C12</f>
        <v>Alias5</v>
      </c>
      <c r="C14" s="195"/>
      <c r="D14" s="196">
        <f>'3.1 Gráficas y estadísticas A'!C22</f>
        <v>0</v>
      </c>
      <c r="E14" s="196">
        <f>'3.1 Gráficas y estadísticas A'!E22</f>
        <v>0</v>
      </c>
      <c r="F14" s="197">
        <f>'3.1 Gráficas y estadísticas A'!G22</f>
        <v>0</v>
      </c>
      <c r="G14" s="198">
        <f>'3.1 Gráficas y estadísticas A'!H22</f>
        <v>0</v>
      </c>
      <c r="I14" s="171" t="str">
        <f>'2.Páginas de la muestra'!C15</f>
        <v>Alias8</v>
      </c>
      <c r="J14" s="177">
        <f>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f>
        <v>0</v>
      </c>
      <c r="K14" s="178">
        <f>J14*100/J5</f>
        <v>0</v>
      </c>
      <c r="L14" s="171">
        <f>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f>
        <v>0</v>
      </c>
      <c r="M14" s="179">
        <f>L14*100/J5</f>
        <v>0</v>
      </c>
      <c r="N14" s="171">
        <f>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f>
        <v>0</v>
      </c>
      <c r="O14" s="179">
        <f>N14*100/J5</f>
        <v>0</v>
      </c>
      <c r="P14" s="180">
        <f>IF(ISERROR((J14*100)/(J5-N14)),0,(J14*100)/(J5-N14))</f>
        <v>0</v>
      </c>
      <c r="Q14" s="180">
        <f>IF(ISERROR((L14*100)/(J5-N14)),0,(L14*100)/(J5-N14))</f>
        <v>0</v>
      </c>
      <c r="R14" s="1"/>
    </row>
    <row r="15" ht="14.25" customHeight="1">
      <c r="B15" s="194" t="str">
        <f>'2.Páginas de la muestra'!C13</f>
        <v>Alias6</v>
      </c>
      <c r="C15" s="195"/>
      <c r="D15" s="196">
        <f>'3.1 Gráficas y estadísticas A'!C23</f>
        <v>0</v>
      </c>
      <c r="E15" s="196">
        <f>'3.1 Gráficas y estadísticas A'!E23</f>
        <v>0</v>
      </c>
      <c r="F15" s="197">
        <f>'3.1 Gráficas y estadísticas A'!G23</f>
        <v>0</v>
      </c>
      <c r="G15" s="198">
        <f>'3.1 Gráficas y estadísticas A'!H23</f>
        <v>0</v>
      </c>
      <c r="I15" s="171" t="str">
        <f>'2.Páginas de la muestra'!C16</f>
        <v>Alias9</v>
      </c>
      <c r="J15" s="177">
        <f>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f>
        <v>0</v>
      </c>
      <c r="K15" s="178">
        <f>J15*100/J5</f>
        <v>0</v>
      </c>
      <c r="L15" s="171">
        <f>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f>
        <v>0</v>
      </c>
      <c r="M15" s="179">
        <f>L15*100/J5</f>
        <v>0</v>
      </c>
      <c r="N15" s="171">
        <f>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f>
        <v>0</v>
      </c>
      <c r="O15" s="179">
        <f>N15*100/J5</f>
        <v>0</v>
      </c>
      <c r="P15" s="180">
        <f>IF(ISERROR((J15*100)/(J5-N15)),0,(J15*100)/(J5-N15))</f>
        <v>0</v>
      </c>
      <c r="Q15" s="180">
        <f>IF(ISERROR((L15*100)/(J5-N15)),0,(L15*100)/(J5-N15))</f>
        <v>0</v>
      </c>
      <c r="R15" s="1"/>
    </row>
    <row r="16" ht="14.25" customHeight="1">
      <c r="B16" s="194" t="str">
        <f>'2.Páginas de la muestra'!C14</f>
        <v>Alias7</v>
      </c>
      <c r="C16" s="195"/>
      <c r="D16" s="196">
        <f>'3.1 Gráficas y estadísticas A'!C24</f>
        <v>0</v>
      </c>
      <c r="E16" s="196">
        <f>'3.1 Gráficas y estadísticas A'!E24</f>
        <v>0</v>
      </c>
      <c r="F16" s="197">
        <f>'3.1 Gráficas y estadísticas A'!G24</f>
        <v>0</v>
      </c>
      <c r="G16" s="198">
        <f>'3.1 Gráficas y estadísticas A'!H24</f>
        <v>0</v>
      </c>
      <c r="I16" s="171" t="str">
        <f>'2.Páginas de la muestra'!C17</f>
        <v>Alias10</v>
      </c>
      <c r="J16" s="177">
        <f>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f>
        <v>0</v>
      </c>
      <c r="K16" s="178">
        <f>J16*100/J5</f>
        <v>0</v>
      </c>
      <c r="L16" s="171">
        <f>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f>
        <v>0</v>
      </c>
      <c r="M16" s="179">
        <f>L16*100/J5</f>
        <v>0</v>
      </c>
      <c r="N16" s="171">
        <f>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f>
        <v>0</v>
      </c>
      <c r="O16" s="179">
        <f>N16*100/J5</f>
        <v>0</v>
      </c>
      <c r="P16" s="180">
        <f>IF(ISERROR((J16*100)/(J5-N16)),0,(J16*100)/(J5-N16))</f>
        <v>0</v>
      </c>
      <c r="Q16" s="180">
        <f>IF(ISERROR((L16*100)/(J5-N16)),0,(L16*100)/(J5-N16))</f>
        <v>0</v>
      </c>
      <c r="R16" s="1"/>
    </row>
    <row r="17" ht="14.25" customHeight="1">
      <c r="B17" s="194" t="str">
        <f>'2.Páginas de la muestra'!C15</f>
        <v>Alias8</v>
      </c>
      <c r="C17" s="195"/>
      <c r="D17" s="196">
        <f>'3.1 Gráficas y estadísticas A'!C25</f>
        <v>0</v>
      </c>
      <c r="E17" s="196">
        <f>'3.1 Gráficas y estadísticas A'!E25</f>
        <v>0</v>
      </c>
      <c r="F17" s="197">
        <f>'3.1 Gráficas y estadísticas A'!G25</f>
        <v>0</v>
      </c>
      <c r="G17" s="198">
        <f>'3.1 Gráficas y estadísticas A'!H25</f>
        <v>0</v>
      </c>
      <c r="I17" s="171" t="str">
        <f>'2.Páginas de la muestra'!C18</f>
        <v>Alias11</v>
      </c>
      <c r="J17" s="177">
        <f>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f>
        <v>0</v>
      </c>
      <c r="K17" s="178">
        <f>J17*100/J5</f>
        <v>0</v>
      </c>
      <c r="L17" s="171">
        <f>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f>
        <v>0</v>
      </c>
      <c r="M17" s="179">
        <f>L17*100/J5</f>
        <v>0</v>
      </c>
      <c r="N17" s="171">
        <f>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f>
        <v>0</v>
      </c>
      <c r="O17" s="179">
        <f>N17*100/J5</f>
        <v>0</v>
      </c>
      <c r="P17" s="180">
        <f>IF(ISERROR((J17*100)/(J5-N17)),0,(J17*100)/(J5-N17))</f>
        <v>0</v>
      </c>
      <c r="Q17" s="180">
        <f>IF(ISERROR((L17*100)/(J5-N17)),0,(L17*100)/(J5-N17))</f>
        <v>0</v>
      </c>
      <c r="R17" s="1"/>
    </row>
    <row r="18" ht="14.25" customHeight="1">
      <c r="B18" s="194" t="str">
        <f>'2.Páginas de la muestra'!C16</f>
        <v>Alias9</v>
      </c>
      <c r="C18" s="195"/>
      <c r="D18" s="196">
        <f>'3.1 Gráficas y estadísticas A'!C26</f>
        <v>0</v>
      </c>
      <c r="E18" s="196">
        <f>'3.1 Gráficas y estadísticas A'!E26</f>
        <v>0</v>
      </c>
      <c r="F18" s="197">
        <f>'3.1 Gráficas y estadísticas A'!G26</f>
        <v>0</v>
      </c>
      <c r="G18" s="198">
        <f>'3.1 Gráficas y estadísticas A'!H26</f>
        <v>0</v>
      </c>
      <c r="I18" s="171" t="str">
        <f>'2.Páginas de la muestra'!C19</f>
        <v>Alias12</v>
      </c>
      <c r="J18" s="177">
        <f>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f>
        <v>0</v>
      </c>
      <c r="K18" s="178">
        <f>J18*100/J5</f>
        <v>0</v>
      </c>
      <c r="L18" s="171">
        <f>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f>
        <v>0</v>
      </c>
      <c r="M18" s="179">
        <f>L18*100/J5</f>
        <v>0</v>
      </c>
      <c r="N18" s="171">
        <f>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f>
        <v>0</v>
      </c>
      <c r="O18" s="179">
        <f>N18*100/J5</f>
        <v>0</v>
      </c>
      <c r="P18" s="180">
        <f>IF(ISERROR((J18*100)/(J5-N18)),0,(J18*100)/(J5-N18))</f>
        <v>0</v>
      </c>
      <c r="Q18" s="180">
        <f>IF(ISERROR((L18*100)/(J5-N18)),0,(L18*100)/(J5-N18))</f>
        <v>0</v>
      </c>
      <c r="R18" s="1"/>
    </row>
    <row r="19" ht="14.25" customHeight="1">
      <c r="B19" s="194" t="str">
        <f>'2.Páginas de la muestra'!C17</f>
        <v>Alias10</v>
      </c>
      <c r="C19" s="195"/>
      <c r="D19" s="196">
        <f>'3.1 Gráficas y estadísticas A'!C27</f>
        <v>0</v>
      </c>
      <c r="E19" s="196">
        <f>'3.1 Gráficas y estadísticas A'!E27</f>
        <v>0</v>
      </c>
      <c r="F19" s="197">
        <f>'3.1 Gráficas y estadísticas A'!G27</f>
        <v>0</v>
      </c>
      <c r="G19" s="198">
        <f>'3.1 Gráficas y estadísticas A'!H27</f>
        <v>0</v>
      </c>
      <c r="I19" s="171" t="str">
        <f>'2.Páginas de la muestra'!C20</f>
        <v>Alias13</v>
      </c>
      <c r="J19" s="177">
        <f>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f>
        <v>0</v>
      </c>
      <c r="K19" s="178">
        <f>J19*100/J5</f>
        <v>0</v>
      </c>
      <c r="L19" s="171">
        <f>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f>
        <v>0</v>
      </c>
      <c r="M19" s="179">
        <f>L19*100/J5</f>
        <v>0</v>
      </c>
      <c r="N19" s="171">
        <f>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f>
        <v>0</v>
      </c>
      <c r="O19" s="179">
        <f>N19*100/J5</f>
        <v>0</v>
      </c>
      <c r="P19" s="180">
        <f>IF(ISERROR((J19*100)/(J5-N19)),0,(J19*100)/(J5-N19))</f>
        <v>0</v>
      </c>
      <c r="Q19" s="180">
        <f>IF(ISERROR((L19*100)/(J5-N19)),0,(L19*100)/(J5-N19))</f>
        <v>0</v>
      </c>
      <c r="R19" s="1"/>
    </row>
    <row r="20" ht="14.25" customHeight="1">
      <c r="B20" s="194" t="str">
        <f>'2.Páginas de la muestra'!C18</f>
        <v>Alias11</v>
      </c>
      <c r="C20" s="195"/>
      <c r="D20" s="196">
        <f>'3.1 Gráficas y estadísticas A'!C28</f>
        <v>0</v>
      </c>
      <c r="E20" s="196">
        <f>'3.1 Gráficas y estadísticas A'!E28</f>
        <v>0</v>
      </c>
      <c r="F20" s="197">
        <f>'3.1 Gráficas y estadísticas A'!G28</f>
        <v>0</v>
      </c>
      <c r="G20" s="198">
        <f>'3.1 Gráficas y estadísticas A'!H28</f>
        <v>0</v>
      </c>
      <c r="I20" s="171" t="str">
        <f>'2.Páginas de la muestra'!C21</f>
        <v>Alias14</v>
      </c>
      <c r="J20" s="177">
        <f>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f>
        <v>0</v>
      </c>
      <c r="K20" s="178">
        <f>J20*100/J5</f>
        <v>0</v>
      </c>
      <c r="L20" s="171">
        <f>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f>
        <v>0</v>
      </c>
      <c r="M20" s="179">
        <f>L20*100/J5</f>
        <v>0</v>
      </c>
      <c r="N20" s="171">
        <f>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f>
        <v>0</v>
      </c>
      <c r="O20" s="179">
        <f>N20*100/J5</f>
        <v>0</v>
      </c>
      <c r="P20" s="180">
        <f>IF(ISERROR((J20*100)/(J5-N20)),0,(J20*100)/(J5-N20))</f>
        <v>0</v>
      </c>
      <c r="Q20" s="180">
        <f>IF(ISERROR((L20*100)/(J5-N20)),0,(L20*100)/(J5-N20))</f>
        <v>0</v>
      </c>
      <c r="R20" s="1"/>
    </row>
    <row r="21" ht="14.25" customHeight="1">
      <c r="B21" s="194" t="str">
        <f>'2.Páginas de la muestra'!C19</f>
        <v>Alias12</v>
      </c>
      <c r="C21" s="195"/>
      <c r="D21" s="196">
        <f>'3.1 Gráficas y estadísticas A'!C29</f>
        <v>0</v>
      </c>
      <c r="E21" s="196">
        <f>'3.1 Gráficas y estadísticas A'!E29</f>
        <v>0</v>
      </c>
      <c r="F21" s="197">
        <f>'3.1 Gráficas y estadísticas A'!G29</f>
        <v>0</v>
      </c>
      <c r="G21" s="198">
        <f>'3.1 Gráficas y estadísticas A'!H29</f>
        <v>0</v>
      </c>
      <c r="I21" s="171" t="str">
        <f>'2.Páginas de la muestra'!C22</f>
        <v>Alias15</v>
      </c>
      <c r="J21" s="177">
        <f>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f>
        <v>0</v>
      </c>
      <c r="K21" s="178">
        <f>J21*100/J5</f>
        <v>0</v>
      </c>
      <c r="L21" s="171">
        <f>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f>
        <v>0</v>
      </c>
      <c r="M21" s="179">
        <f>L21*100/J5</f>
        <v>0</v>
      </c>
      <c r="N21" s="171">
        <f>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f>
        <v>0</v>
      </c>
      <c r="O21" s="179">
        <f>N21*100/J5</f>
        <v>0</v>
      </c>
      <c r="P21" s="180">
        <f>IF(ISERROR((J21*100)/(J5-N21)),0,(J21*100)/(J5-N21))</f>
        <v>0</v>
      </c>
      <c r="Q21" s="180">
        <f>IF(ISERROR((L21*100)/(J5-N21)),0,(L21*100)/(J5-N21))</f>
        <v>0</v>
      </c>
      <c r="R21" s="1"/>
    </row>
    <row r="22" ht="14.25" customHeight="1">
      <c r="B22" s="194" t="str">
        <f>'2.Páginas de la muestra'!C20</f>
        <v>Alias13</v>
      </c>
      <c r="C22" s="195"/>
      <c r="D22" s="196">
        <f>'3.1 Gráficas y estadísticas A'!C30</f>
        <v>0</v>
      </c>
      <c r="E22" s="196">
        <f>'3.1 Gráficas y estadísticas A'!E30</f>
        <v>0</v>
      </c>
      <c r="F22" s="197">
        <f>'3.1 Gráficas y estadísticas A'!G30</f>
        <v>0</v>
      </c>
      <c r="G22" s="198">
        <f>'3.1 Gráficas y estadísticas A'!H30</f>
        <v>0</v>
      </c>
      <c r="I22" s="47"/>
      <c r="J22" s="47"/>
      <c r="K22" s="47"/>
      <c r="L22" s="47"/>
      <c r="M22" s="47"/>
      <c r="N22" s="47"/>
      <c r="O22" s="47"/>
      <c r="P22" s="47"/>
      <c r="Q22" s="47"/>
      <c r="R22" s="1"/>
    </row>
    <row r="23" ht="14.25" customHeight="1">
      <c r="B23" s="194" t="str">
        <f>'2.Páginas de la muestra'!C21</f>
        <v>Alias14</v>
      </c>
      <c r="C23" s="195"/>
      <c r="D23" s="196">
        <f>'3.1 Gráficas y estadísticas A'!C31</f>
        <v>0</v>
      </c>
      <c r="E23" s="196">
        <f>'3.1 Gráficas y estadísticas A'!E31</f>
        <v>0</v>
      </c>
      <c r="F23" s="197">
        <f>'3.1 Gráficas y estadísticas A'!G31</f>
        <v>0</v>
      </c>
      <c r="G23" s="198">
        <f>'3.1 Gráficas y estadísticas A'!H31</f>
        <v>0</v>
      </c>
      <c r="I23" s="47"/>
      <c r="J23" s="47"/>
      <c r="K23" s="47"/>
      <c r="L23" s="47"/>
      <c r="M23" s="47"/>
      <c r="N23" s="47"/>
      <c r="O23" s="47"/>
      <c r="P23" s="47"/>
      <c r="Q23" s="47"/>
      <c r="R23" s="1"/>
    </row>
    <row r="24" ht="14.25" customHeight="1">
      <c r="B24" s="194" t="str">
        <f>'2.Páginas de la muestra'!C22</f>
        <v>Alias15</v>
      </c>
      <c r="C24" s="195"/>
      <c r="D24" s="196">
        <f>'3.1 Gráficas y estadísticas A'!C32</f>
        <v>0</v>
      </c>
      <c r="E24" s="196">
        <f>'3.1 Gráficas y estadísticas A'!E32</f>
        <v>0</v>
      </c>
      <c r="F24" s="197">
        <f>'3.1 Gráficas y estadísticas A'!G32</f>
        <v>0</v>
      </c>
      <c r="G24" s="198">
        <f>'3.1 Gráficas y estadísticas A'!H32</f>
        <v>0</v>
      </c>
      <c r="I24" s="47"/>
      <c r="J24" s="47">
        <v>17.0</v>
      </c>
      <c r="K24" s="4" t="s">
        <v>511</v>
      </c>
      <c r="L24" s="47"/>
      <c r="M24" s="47"/>
      <c r="N24" s="47"/>
      <c r="O24" s="47"/>
      <c r="P24" s="47"/>
      <c r="Q24" s="47"/>
      <c r="R24" s="1"/>
    </row>
    <row r="25" ht="14.25" customHeight="1">
      <c r="B25" s="186" t="s">
        <v>453</v>
      </c>
      <c r="C25" s="169"/>
      <c r="D25" s="125">
        <f t="shared" ref="D25:G25" si="1">AVERAGE(D10:D24)</f>
        <v>12.22222222</v>
      </c>
      <c r="E25" s="125">
        <f t="shared" si="1"/>
        <v>2</v>
      </c>
      <c r="F25" s="126">
        <f t="shared" si="1"/>
        <v>5.777777778</v>
      </c>
      <c r="G25" s="125">
        <f t="shared" si="1"/>
        <v>17.20133668</v>
      </c>
      <c r="I25" s="46" t="s">
        <v>521</v>
      </c>
      <c r="J25" s="171" t="s">
        <v>203</v>
      </c>
      <c r="K25" s="172" t="s">
        <v>204</v>
      </c>
      <c r="L25" s="171" t="s">
        <v>206</v>
      </c>
      <c r="M25" s="172" t="s">
        <v>207</v>
      </c>
      <c r="N25" s="171" t="s">
        <v>209</v>
      </c>
      <c r="O25" s="172" t="s">
        <v>210</v>
      </c>
      <c r="P25" s="173" t="s">
        <v>433</v>
      </c>
      <c r="Q25" s="174" t="s">
        <v>434</v>
      </c>
      <c r="R25" s="1"/>
    </row>
    <row r="26" ht="14.25" customHeight="1">
      <c r="B26" s="47"/>
      <c r="C26" s="47"/>
      <c r="D26" s="47"/>
      <c r="E26" s="47"/>
      <c r="F26" s="47"/>
      <c r="G26" s="47"/>
      <c r="I26" s="171" t="str">
        <f>'2.Páginas de la muestra'!C8</f>
        <v>Sinpromi</v>
      </c>
      <c r="J26" s="177">
        <f>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A'!C491,Hoja4!A5)+COUNTIF('4. Evaluación Nivel AA'!C248,Hoja4!A5)+COUNTIF('4. Evaluación Nivel AA'!C270,Hoja4!A5)+COUNTIF('4. Evaluación Nivel AA'!C292,Hoja4!A5)</f>
        <v>10</v>
      </c>
      <c r="K26" s="178">
        <f>J26*100/J24</f>
        <v>58.82352941</v>
      </c>
      <c r="L26" s="171">
        <f>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A'!C491,Hoja4!A6)+COUNTIF('4. Evaluación Nivel AA'!C248,Hoja4!A6)+COUNTIF('4. Evaluación Nivel AA'!C270,Hoja4!A6)+COUNTIF('4. Evaluación Nivel AA'!C292,Hoja4!A6)</f>
        <v>2</v>
      </c>
      <c r="M26" s="179">
        <f>L26*100/J24</f>
        <v>11.76470588</v>
      </c>
      <c r="N26" s="171">
        <f>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A'!C491,Hoja4!A7)+COUNTIF('4. Evaluación Nivel AA'!C248,Hoja4!A7)+COUNTIF('4. Evaluación Nivel AA'!C270,Hoja4!A7)+COUNTIF('4. Evaluación Nivel AA'!C292,Hoja4!A7)</f>
        <v>5</v>
      </c>
      <c r="O26" s="179">
        <f>N26*100/J24</f>
        <v>29.41176471</v>
      </c>
      <c r="P26" s="180">
        <f>IF(ISERROR((J26*100)/(J24-N26)),0,(J26*100)/(J24-N26))</f>
        <v>83.33333333</v>
      </c>
      <c r="Q26" s="180">
        <f>IF(ISERROR((L26*100)/(J24-N26)),0,(L26*100)/(J24-N26))</f>
        <v>16.66666667</v>
      </c>
      <c r="R26" s="1"/>
    </row>
    <row r="27" ht="14.25" customHeight="1">
      <c r="B27" s="47"/>
      <c r="C27" s="47"/>
      <c r="D27" s="47"/>
      <c r="E27" s="47"/>
      <c r="F27" s="47"/>
      <c r="G27" s="47"/>
      <c r="I27" s="171" t="str">
        <f>'2.Páginas de la muestra'!C9</f>
        <v>Once</v>
      </c>
      <c r="J27" s="177">
        <f>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A'!C492,Hoja4!A5)+COUNTIF('4. Evaluación Nivel AA'!C249,Hoja4!A5)+COUNTIF('4. Evaluación Nivel AA'!C271,Hoja4!A5)+COUNTIF('4. Evaluación Nivel AA'!C293,Hoja4!A5)</f>
        <v>11</v>
      </c>
      <c r="K27" s="178">
        <f>J27*100/J24</f>
        <v>64.70588235</v>
      </c>
      <c r="L27" s="171">
        <f>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A'!C492,Hoja4!A6)+COUNTIF('4. Evaluación Nivel AA'!C249,Hoja4!A6)+COUNTIF('4. Evaluación Nivel AA'!C271,Hoja4!A6)+COUNTIF('4. Evaluación Nivel AA'!C293,Hoja4!A6)</f>
        <v>1</v>
      </c>
      <c r="M27" s="179">
        <f>L27*100/J24</f>
        <v>5.882352941</v>
      </c>
      <c r="N27" s="171">
        <f>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A'!C492,Hoja4!A7)+COUNTIF('4. Evaluación Nivel AA'!C249,Hoja4!A7)+COUNTIF('4. Evaluación Nivel AA'!C271,Hoja4!A7)+COUNTIF('4. Evaluación Nivel AA'!C293,Hoja4!A7)</f>
        <v>5</v>
      </c>
      <c r="O27" s="179">
        <f>N27*100/J24</f>
        <v>29.41176471</v>
      </c>
      <c r="P27" s="180">
        <f>IF(ISERROR((J27*100)/(J24-N27)),0,(J27*100)/(J24-N27))</f>
        <v>91.66666667</v>
      </c>
      <c r="Q27" s="180">
        <f>IF(ISERROR((L27*100)/(J24-N27)),0,(L27*100)/(J24-N27))</f>
        <v>8.333333333</v>
      </c>
      <c r="R27" s="1"/>
    </row>
    <row r="28" ht="14.25" customHeight="1">
      <c r="B28" s="111" t="s">
        <v>522</v>
      </c>
      <c r="C28" s="23"/>
      <c r="D28" s="23"/>
      <c r="E28" s="23"/>
      <c r="F28" s="23"/>
      <c r="G28" s="28"/>
      <c r="I28" s="171" t="str">
        <f>'2.Páginas de la muestra'!C10</f>
        <v>ESIT ULL</v>
      </c>
      <c r="J28" s="177">
        <f>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A'!C493,Hoja4!A5)+COUNTIF('4. Evaluación Nivel AA'!C250,Hoja4!A5)+COUNTIF('4. Evaluación Nivel AA'!C272,Hoja4!A5)+COUNTIF('4. Evaluación Nivel AA'!C294,Hoja4!A5)</f>
        <v>8</v>
      </c>
      <c r="K28" s="178">
        <f>J28*100/J24</f>
        <v>47.05882353</v>
      </c>
      <c r="L28" s="171">
        <f>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A'!C493,Hoja4!A6)+COUNTIF('4. Evaluación Nivel AA'!C250,Hoja4!A6)+COUNTIF('4. Evaluación Nivel AA'!C272,Hoja4!A6)+COUNTIF('4. Evaluación Nivel AA'!C294,Hoja4!A6)</f>
        <v>3</v>
      </c>
      <c r="M28" s="179">
        <f>L28*100/J24</f>
        <v>17.64705882</v>
      </c>
      <c r="N28" s="171">
        <f>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A'!C493,Hoja4!A7)+COUNTIF('4. Evaluación Nivel AA'!C250,Hoja4!A7)+COUNTIF('4. Evaluación Nivel AA'!C272,Hoja4!A7)+COUNTIF('4. Evaluación Nivel AA'!C294,Hoja4!A7)</f>
        <v>6</v>
      </c>
      <c r="O28" s="179">
        <f>N28*100/J24</f>
        <v>35.29411765</v>
      </c>
      <c r="P28" s="180">
        <f>IF(ISERROR((J28*100)/(J24-N28)),0,(J28*100)/(J24-N28))</f>
        <v>72.72727273</v>
      </c>
      <c r="Q28" s="180">
        <f>IF(ISERROR((L28*100)/(J24-N28)),0,(L28*100)/(J24-N28))</f>
        <v>27.27272727</v>
      </c>
      <c r="R28" s="1"/>
    </row>
    <row r="29" ht="14.25" customHeight="1">
      <c r="B29" s="203" t="s">
        <v>21</v>
      </c>
      <c r="C29" s="204"/>
      <c r="D29" s="116" t="s">
        <v>204</v>
      </c>
      <c r="E29" s="116" t="s">
        <v>516</v>
      </c>
      <c r="F29" s="115" t="s">
        <v>517</v>
      </c>
      <c r="G29" s="116" t="s">
        <v>518</v>
      </c>
      <c r="I29" s="171" t="str">
        <f>'2.Páginas de la muestra'!C11</f>
        <v>Alias4</v>
      </c>
      <c r="J29" s="177">
        <f>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A'!C494,Hoja4!A5)+COUNTIF('4. Evaluación Nivel AA'!C251,Hoja4!A5)+COUNTIF('4. Evaluación Nivel AA'!C273,Hoja4!A5)+COUNTIF('4. Evaluación Nivel AA'!C295,Hoja4!A5)</f>
        <v>0</v>
      </c>
      <c r="K29" s="178">
        <f>J29*100/J24</f>
        <v>0</v>
      </c>
      <c r="L29" s="171">
        <f>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A'!C494,Hoja4!A6)+COUNTIF('4. Evaluación Nivel AA'!C251,Hoja4!A6)+COUNTIF('4. Evaluación Nivel AA'!C273,Hoja4!A6)+COUNTIF('4. Evaluación Nivel AA'!C295,Hoja4!A6)</f>
        <v>0</v>
      </c>
      <c r="M29" s="179">
        <f>L29*100/J24</f>
        <v>0</v>
      </c>
      <c r="N29" s="171">
        <f>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A'!C494,Hoja4!A7)+COUNTIF('4. Evaluación Nivel AA'!C251,Hoja4!A7)+COUNTIF('4. Evaluación Nivel AA'!C273,Hoja4!A7)+COUNTIF('4. Evaluación Nivel AA'!C295,Hoja4!A7)</f>
        <v>0</v>
      </c>
      <c r="O29" s="179">
        <f>N29*100/J24</f>
        <v>0</v>
      </c>
      <c r="P29" s="180">
        <f>IF(ISERROR((J29*100)/(J24-N29)),0,(J29*100)/(J24-N29))</f>
        <v>0</v>
      </c>
      <c r="Q29" s="180">
        <f>IF(ISERROR((L29*100)/(J24-N29)),0,(L29*100)/(J24-N29))</f>
        <v>0</v>
      </c>
      <c r="R29" s="1"/>
    </row>
    <row r="30" ht="14.25" customHeight="1">
      <c r="B30" s="214" t="str">
        <f>'2.Páginas de la muestra'!C8</f>
        <v>Sinpromi</v>
      </c>
      <c r="C30" s="216"/>
      <c r="D30" s="196">
        <f>IF('1.Datos generales'!B10="AA",'4.1 Gráficas y estadísticas AA'!C62,"")</f>
        <v>66</v>
      </c>
      <c r="E30" s="196">
        <f>IF('1.Datos generales'!B10="AA",'4.1 Gráficas y estadísticas AA'!E62,"")</f>
        <v>16</v>
      </c>
      <c r="F30" s="197">
        <f>IF('1.Datos generales'!B10="AA",'4.1 Gráficas y estadísticas AA'!G62,"")</f>
        <v>16</v>
      </c>
      <c r="G30" s="198">
        <f>IF('1.Datos generales'!B10="AA",'4.1 Gráficas y estadísticas AA'!H62,"")</f>
        <v>78.57142857</v>
      </c>
      <c r="I30" s="171" t="str">
        <f>'2.Páginas de la muestra'!C12</f>
        <v>Alias5</v>
      </c>
      <c r="J30" s="177">
        <f>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A'!C495,Hoja4!A5)+COUNTIF('4. Evaluación Nivel AA'!C252,Hoja4!A5)+COUNTIF('4. Evaluación Nivel AA'!C274,Hoja4!A5)+COUNTIF('4. Evaluación Nivel AA'!C296,Hoja4!A5)</f>
        <v>0</v>
      </c>
      <c r="K30" s="201">
        <f>J30*100/J24</f>
        <v>0</v>
      </c>
      <c r="L30" s="171">
        <f>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A'!C495,Hoja4!A6)+COUNTIF('4. Evaluación Nivel AA'!C252,Hoja4!A6)+COUNTIF('4. Evaluación Nivel AA'!C274,Hoja4!A6)+COUNTIF('4. Evaluación Nivel AA'!C296,Hoja4!A6)</f>
        <v>0</v>
      </c>
      <c r="M30" s="202">
        <f>L30*100/J24</f>
        <v>0</v>
      </c>
      <c r="N30" s="171">
        <f>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A'!C495,Hoja4!A7)+COUNTIF('4. Evaluación Nivel AA'!C252,Hoja4!A7)+COUNTIF('4. Evaluación Nivel AA'!C274,Hoja4!A7)+COUNTIF('4. Evaluación Nivel AA'!C296,Hoja4!A7)</f>
        <v>0</v>
      </c>
      <c r="O30" s="202">
        <f>N30*100/J24</f>
        <v>0</v>
      </c>
      <c r="P30" s="180">
        <f>IF(ISERROR((J30*100)/(J24-N30)),0,(J30*100)/(J24-N30))</f>
        <v>0</v>
      </c>
      <c r="Q30" s="180">
        <f>IF(ISERROR((L30*100)/(J24-N30)),0,(L30*100)/(J24-N30))</f>
        <v>0</v>
      </c>
      <c r="R30" s="1"/>
    </row>
    <row r="31" ht="14.25" customHeight="1">
      <c r="B31" s="194" t="str">
        <f>'2.Páginas de la muestra'!C9</f>
        <v>Once</v>
      </c>
      <c r="C31" s="227"/>
      <c r="D31" s="196">
        <f>IF('1.Datos generales'!B10="AA",'4.1 Gráficas y estadísticas AA'!C63,"")</f>
        <v>68</v>
      </c>
      <c r="E31" s="196">
        <f>IF('1.Datos generales'!B10="AA",'4.1 Gráficas y estadísticas AA'!E63,"")</f>
        <v>4</v>
      </c>
      <c r="F31" s="197">
        <f>IF('1.Datos generales'!B10="AA",'4.1 Gráficas y estadísticas AA'!G63,"")</f>
        <v>26</v>
      </c>
      <c r="G31" s="198">
        <f>IF('1.Datos generales'!B10="AA",'4.1 Gráficas y estadísticas AA'!H63,"")</f>
        <v>91.89189189</v>
      </c>
      <c r="I31" s="171" t="str">
        <f>'2.Páginas de la muestra'!C13</f>
        <v>Alias6</v>
      </c>
      <c r="J31" s="177">
        <f>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A'!C496,Hoja4!A5)+COUNTIF('4. Evaluación Nivel AA'!C253,Hoja4!A5)+COUNTIF('4. Evaluación Nivel AA'!C275,Hoja4!A5)+COUNTIF('4. Evaluación Nivel AA'!C297,Hoja4!A5)</f>
        <v>0</v>
      </c>
      <c r="K31" s="178">
        <f>J31*100/J24</f>
        <v>0</v>
      </c>
      <c r="L31" s="171">
        <f>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A'!C496,Hoja4!A6)+COUNTIF('4. Evaluación Nivel AA'!C253,Hoja4!A6)+COUNTIF('4. Evaluación Nivel AA'!C275,Hoja4!A6)+COUNTIF('4. Evaluación Nivel AA'!C297,Hoja4!A6)</f>
        <v>0</v>
      </c>
      <c r="M31" s="179">
        <f>L31*100/J24</f>
        <v>0</v>
      </c>
      <c r="N31" s="171">
        <f>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A'!C496,Hoja4!A7)+COUNTIF('4. Evaluación Nivel AA'!C253,Hoja4!A7)+COUNTIF('4. Evaluación Nivel AA'!C275,Hoja4!A7)+COUNTIF('4. Evaluación Nivel AA'!C297,Hoja4!A7)</f>
        <v>0</v>
      </c>
      <c r="O31" s="179">
        <f>N31*100/J24</f>
        <v>0</v>
      </c>
      <c r="P31" s="180">
        <f>IF(ISERROR((J31*100)/(J24-N31)),0,(J31*100)/(J24-N31))</f>
        <v>0</v>
      </c>
      <c r="Q31" s="180">
        <f>IF(ISERROR((L31*100)/(J24-N31)),0,(L31*100)/(J24-N31))</f>
        <v>0</v>
      </c>
    </row>
    <row r="32" ht="14.25" customHeight="1">
      <c r="B32" s="194" t="str">
        <f>'2.Páginas de la muestra'!C10</f>
        <v>ESIT ULL</v>
      </c>
      <c r="C32" s="227"/>
      <c r="D32" s="196">
        <f>IF('1.Datos generales'!B10="AA",'4.1 Gráficas y estadísticas AA'!C64,"")</f>
        <v>46</v>
      </c>
      <c r="E32" s="196">
        <f>IF('1.Datos generales'!B10="AA",'4.1 Gráficas y estadísticas AA'!E64,"")</f>
        <v>16</v>
      </c>
      <c r="F32" s="197">
        <f>IF('1.Datos generales'!B10="AA",'4.1 Gráficas y estadísticas AA'!G64,"")</f>
        <v>36</v>
      </c>
      <c r="G32" s="198">
        <f>IF('1.Datos generales'!B10="AA",'4.1 Gráficas y estadísticas AA'!H64,"")</f>
        <v>71.875</v>
      </c>
      <c r="I32" s="171" t="str">
        <f>'2.Páginas de la muestra'!C14</f>
        <v>Alias7</v>
      </c>
      <c r="J32" s="177">
        <f>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A'!C497,Hoja4!A5)+COUNTIF('4. Evaluación Nivel AA'!C254,Hoja4!A5)+COUNTIF('4. Evaluación Nivel AA'!C276,Hoja4!A5)+COUNTIF('4. Evaluación Nivel AA'!C298,Hoja4!A5)</f>
        <v>0</v>
      </c>
      <c r="K32" s="178">
        <f>J32*100/J24</f>
        <v>0</v>
      </c>
      <c r="L32" s="171">
        <f>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A'!C497,Hoja4!A6)+COUNTIF('4. Evaluación Nivel AA'!C254,Hoja4!A6)+COUNTIF('4. Evaluación Nivel AA'!C276,Hoja4!A6)+COUNTIF('4. Evaluación Nivel AA'!C298,Hoja4!A6)</f>
        <v>0</v>
      </c>
      <c r="M32" s="179">
        <f>L32*100/J24</f>
        <v>0</v>
      </c>
      <c r="N32" s="171">
        <f>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A'!C497,Hoja4!A7)+COUNTIF('4. Evaluación Nivel AA'!C254,Hoja4!A7)+COUNTIF('4. Evaluación Nivel AA'!C276,Hoja4!A7)+COUNTIF('4. Evaluación Nivel AA'!C298,Hoja4!A7)</f>
        <v>0</v>
      </c>
      <c r="O32" s="179">
        <f>N32*100/J24</f>
        <v>0</v>
      </c>
      <c r="P32" s="180">
        <f>IF(ISERROR((J32*100)/(J24-N32)),0,(J32*100)/(J24-N32))</f>
        <v>0</v>
      </c>
      <c r="Q32" s="180">
        <f>IF(ISERROR((L32*100)/(J24-N32)),0,(L32*100)/(J24-N32))</f>
        <v>0</v>
      </c>
    </row>
    <row r="33" ht="14.25" customHeight="1">
      <c r="B33" s="194" t="str">
        <f>'2.Páginas de la muestra'!C11</f>
        <v>Alias4</v>
      </c>
      <c r="C33" s="227"/>
      <c r="D33" s="196">
        <f>IF('1.Datos generales'!B10="AA",'4.1 Gráficas y estadísticas AA'!C65,"")</f>
        <v>0</v>
      </c>
      <c r="E33" s="196">
        <f>IF('1.Datos generales'!B10="AA",'4.1 Gráficas y estadísticas AA'!E65,"")</f>
        <v>0</v>
      </c>
      <c r="F33" s="197">
        <f>IF('1.Datos generales'!B10="AA",'4.1 Gráficas y estadísticas AA'!G65,"")</f>
        <v>0</v>
      </c>
      <c r="G33" s="198">
        <f>IF('1.Datos generales'!B10="AA",'4.1 Gráficas y estadísticas AA'!H65,"")</f>
        <v>0</v>
      </c>
      <c r="I33" s="171" t="str">
        <f>'2.Páginas de la muestra'!C15</f>
        <v>Alias8</v>
      </c>
      <c r="J33" s="177">
        <f>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A'!C498,Hoja4!A5)+COUNTIF('4. Evaluación Nivel AA'!C255,Hoja4!A5)+COUNTIF('4. Evaluación Nivel AA'!C277,Hoja4!A5)+COUNTIF('4. Evaluación Nivel AA'!C299,Hoja4!A5)</f>
        <v>0</v>
      </c>
      <c r="K33" s="178">
        <f>J33*100/J24</f>
        <v>0</v>
      </c>
      <c r="L33" s="171">
        <f>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A'!C498,Hoja4!A6)+COUNTIF('4. Evaluación Nivel AA'!C255,Hoja4!A6)+COUNTIF('4. Evaluación Nivel AA'!C277,Hoja4!A6)+COUNTIF('4. Evaluación Nivel AA'!C299,Hoja4!A6)</f>
        <v>0</v>
      </c>
      <c r="M33" s="179">
        <f>L33*100/J24</f>
        <v>0</v>
      </c>
      <c r="N33" s="171">
        <f>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A'!C498,Hoja4!A7)+COUNTIF('4. Evaluación Nivel AA'!C255,Hoja4!A7)+COUNTIF('4. Evaluación Nivel AA'!C277,Hoja4!A7)+COUNTIF('4. Evaluación Nivel AA'!C299,Hoja4!A7)</f>
        <v>0</v>
      </c>
      <c r="O33" s="179">
        <f>N33*100/J24</f>
        <v>0</v>
      </c>
      <c r="P33" s="180">
        <f>IF(ISERROR((J33*100)/(J24-N33)),0,(J33*100)/(J24-N33))</f>
        <v>0</v>
      </c>
      <c r="Q33" s="180">
        <f>IF(ISERROR((L33*100)/(J24-N33)),0,(L33*100)/(J24-N33))</f>
        <v>0</v>
      </c>
    </row>
    <row r="34" ht="14.25" customHeight="1">
      <c r="B34" s="194" t="str">
        <f>'2.Páginas de la muestra'!C12</f>
        <v>Alias5</v>
      </c>
      <c r="C34" s="227"/>
      <c r="D34" s="196">
        <f>IF('1.Datos generales'!B10="AA",'4.1 Gráficas y estadísticas AA'!C66,"")</f>
        <v>0</v>
      </c>
      <c r="E34" s="196">
        <f>IF('1.Datos generales'!B10="AA",'4.1 Gráficas y estadísticas AA'!E66,"")</f>
        <v>0</v>
      </c>
      <c r="F34" s="197">
        <f>IF('1.Datos generales'!B10="AA",'4.1 Gráficas y estadísticas AA'!G66,"")</f>
        <v>0</v>
      </c>
      <c r="G34" s="198">
        <f>IF('1.Datos generales'!B10="AA",'4.1 Gráficas y estadísticas AA'!H66,"")</f>
        <v>0</v>
      </c>
      <c r="I34" s="171" t="str">
        <f>'2.Páginas de la muestra'!C16</f>
        <v>Alias9</v>
      </c>
      <c r="J34" s="177">
        <f>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A'!C499,Hoja4!A5)+COUNTIF('4. Evaluación Nivel AA'!C256,Hoja4!A5)+COUNTIF('4. Evaluación Nivel AA'!C278,Hoja4!A5)+COUNTIF('4. Evaluación Nivel AA'!C300,Hoja4!A5)</f>
        <v>0</v>
      </c>
      <c r="K34" s="178">
        <f>J34*100/J24</f>
        <v>0</v>
      </c>
      <c r="L34" s="171">
        <f>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A'!C499,Hoja4!A6)+COUNTIF('4. Evaluación Nivel AA'!C256,Hoja4!A6)+COUNTIF('4. Evaluación Nivel AA'!C278,Hoja4!A6)+COUNTIF('4. Evaluación Nivel AA'!C300,Hoja4!A6)</f>
        <v>0</v>
      </c>
      <c r="M34" s="179">
        <f>L34*100/J24</f>
        <v>0</v>
      </c>
      <c r="N34" s="171">
        <f>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A'!C499,Hoja4!A7)+COUNTIF('4. Evaluación Nivel AA'!C256,Hoja4!A7)+COUNTIF('4. Evaluación Nivel AA'!C278,Hoja4!A7)+COUNTIF('4. Evaluación Nivel AA'!C300,Hoja4!A7)</f>
        <v>0</v>
      </c>
      <c r="O34" s="179">
        <f>N34*100/J24</f>
        <v>0</v>
      </c>
      <c r="P34" s="180">
        <f>IF(ISERROR((J34*100)/(J24-N34)),0,(J34*100)/(J24-N34))</f>
        <v>0</v>
      </c>
      <c r="Q34" s="180">
        <f>IF(ISERROR((L34*100)/(J24-N34)),0,(L34*100)/(J24-N34))</f>
        <v>0</v>
      </c>
    </row>
    <row r="35" ht="14.25" customHeight="1">
      <c r="B35" s="194" t="str">
        <f>'2.Páginas de la muestra'!C13</f>
        <v>Alias6</v>
      </c>
      <c r="C35" s="227"/>
      <c r="D35" s="196">
        <f>IF('1.Datos generales'!B10="AA",'4.1 Gráficas y estadísticas AA'!C67,"")</f>
        <v>0</v>
      </c>
      <c r="E35" s="196">
        <f>IF('1.Datos generales'!B10="AA",'4.1 Gráficas y estadísticas AA'!E67,"")</f>
        <v>0</v>
      </c>
      <c r="F35" s="197">
        <f>IF('1.Datos generales'!B10="AA",'4.1 Gráficas y estadísticas AA'!G67,"")</f>
        <v>0</v>
      </c>
      <c r="G35" s="198">
        <f>IF('1.Datos generales'!B10="AA",'4.1 Gráficas y estadísticas AA'!H67,"")</f>
        <v>0</v>
      </c>
      <c r="I35" s="171" t="str">
        <f>'2.Páginas de la muestra'!C17</f>
        <v>Alias10</v>
      </c>
      <c r="J35" s="177">
        <f>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A'!C500,Hoja4!A5)+COUNTIF('4. Evaluación Nivel AA'!C257,Hoja4!A5)+COUNTIF('4. Evaluación Nivel AA'!C279,Hoja4!A5)+COUNTIF('4. Evaluación Nivel AA'!C301,Hoja4!A5)</f>
        <v>0</v>
      </c>
      <c r="K35" s="178">
        <f>J35*100/J24</f>
        <v>0</v>
      </c>
      <c r="L35" s="171">
        <f>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A'!C500,Hoja4!A6)+COUNTIF('4. Evaluación Nivel AA'!C257,Hoja4!A6)+COUNTIF('4. Evaluación Nivel AA'!C279,Hoja4!A6)+COUNTIF('4. Evaluación Nivel AA'!C301,Hoja4!A6)</f>
        <v>0</v>
      </c>
      <c r="M35" s="179">
        <f>L35*100/J24</f>
        <v>0</v>
      </c>
      <c r="N35" s="171">
        <f>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A'!C500,Hoja4!A7)+COUNTIF('4. Evaluación Nivel AA'!C257,Hoja4!A7)+COUNTIF('4. Evaluación Nivel AA'!C279,Hoja4!A7)+COUNTIF('4. Evaluación Nivel AA'!C301,Hoja4!A7)</f>
        <v>0</v>
      </c>
      <c r="O35" s="179">
        <f>N35*100/J24</f>
        <v>0</v>
      </c>
      <c r="P35" s="180">
        <f>IF(ISERROR((J35*100)/(J24-N35)),0,(J35*100)/(J24-N35))</f>
        <v>0</v>
      </c>
      <c r="Q35" s="180">
        <f>IF(ISERROR((L35*100)/(J24-N35)),0,(L35*100)/(J24-N35))</f>
        <v>0</v>
      </c>
    </row>
    <row r="36" ht="14.25" customHeight="1">
      <c r="B36" s="194" t="str">
        <f>'2.Páginas de la muestra'!C14</f>
        <v>Alias7</v>
      </c>
      <c r="C36" s="227"/>
      <c r="D36" s="196">
        <f>IF('1.Datos generales'!B10="AA",'4.1 Gráficas y estadísticas AA'!C68,"")</f>
        <v>0</v>
      </c>
      <c r="E36" s="196">
        <f>IF('1.Datos generales'!B10="AA",'4.1 Gráficas y estadísticas AA'!E68,"")</f>
        <v>0</v>
      </c>
      <c r="F36" s="197">
        <f>IF('1.Datos generales'!B10="AA",'4.1 Gráficas y estadísticas AA'!G68,"")</f>
        <v>0</v>
      </c>
      <c r="G36" s="198">
        <f>IF('1.Datos generales'!B10="AA",'4.1 Gráficas y estadísticas AA'!H68,"")</f>
        <v>0</v>
      </c>
      <c r="I36" s="171" t="str">
        <f>'2.Páginas de la muestra'!C18</f>
        <v>Alias11</v>
      </c>
      <c r="J36" s="177">
        <f>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A'!C501,Hoja4!A5)+COUNTIF('4. Evaluación Nivel AA'!C258,Hoja4!A5)+COUNTIF('4. Evaluación Nivel AA'!C280,Hoja4!A5)+COUNTIF('4. Evaluación Nivel AA'!C302,Hoja4!A5)</f>
        <v>0</v>
      </c>
      <c r="K36" s="178">
        <f>J36*100/J24</f>
        <v>0</v>
      </c>
      <c r="L36" s="171">
        <f>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A'!C501,Hoja4!A6)+COUNTIF('4. Evaluación Nivel AA'!C258,Hoja4!A6)+COUNTIF('4. Evaluación Nivel AA'!C280,Hoja4!A6)+COUNTIF('4. Evaluación Nivel AA'!C302,Hoja4!A6)</f>
        <v>0</v>
      </c>
      <c r="M36" s="179">
        <f>L36*100/J24</f>
        <v>0</v>
      </c>
      <c r="N36" s="171">
        <f>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A'!C501,Hoja4!A7)+COUNTIF('4. Evaluación Nivel AA'!C258,Hoja4!A7)+COUNTIF('4. Evaluación Nivel AA'!C280,Hoja4!A7)+COUNTIF('4. Evaluación Nivel AA'!C302,Hoja4!A7)</f>
        <v>0</v>
      </c>
      <c r="O36" s="179">
        <f>N36*100/J24</f>
        <v>0</v>
      </c>
      <c r="P36" s="180">
        <f>IF(ISERROR((J36*100)/(J24-N36)),0,(J36*100)/(J24-N36))</f>
        <v>0</v>
      </c>
      <c r="Q36" s="180">
        <f>IF(ISERROR((L36*100)/(J24-N36)),0,(L36*100)/(J24-N36))</f>
        <v>0</v>
      </c>
    </row>
    <row r="37" ht="14.25" customHeight="1">
      <c r="B37" s="194" t="str">
        <f>'2.Páginas de la muestra'!C15</f>
        <v>Alias8</v>
      </c>
      <c r="C37" s="227"/>
      <c r="D37" s="196">
        <f>IF('1.Datos generales'!B10="AA",'4.1 Gráficas y estadísticas AA'!C69,"")</f>
        <v>0</v>
      </c>
      <c r="E37" s="196">
        <f>IF('1.Datos generales'!B10="AA",'4.1 Gráficas y estadísticas AA'!E69,"")</f>
        <v>0</v>
      </c>
      <c r="F37" s="197">
        <f>IF('1.Datos generales'!B10="AA",'4.1 Gráficas y estadísticas AA'!G69,"")</f>
        <v>0</v>
      </c>
      <c r="G37" s="198">
        <f>IF('1.Datos generales'!B10="AA",'4.1 Gráficas y estadísticas AA'!H69,"")</f>
        <v>0</v>
      </c>
      <c r="I37" s="171" t="str">
        <f>'2.Páginas de la muestra'!C19</f>
        <v>Alias12</v>
      </c>
      <c r="J37" s="177">
        <f>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A'!C502,Hoja4!A5)+COUNTIF('4. Evaluación Nivel AA'!C259,Hoja4!A5)+COUNTIF('4. Evaluación Nivel AA'!C281,Hoja4!A5)+COUNTIF('4. Evaluación Nivel AA'!C303,Hoja4!A5)</f>
        <v>0</v>
      </c>
      <c r="K37" s="178">
        <f>J37*100/J24</f>
        <v>0</v>
      </c>
      <c r="L37" s="171">
        <f>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A'!C502,Hoja4!A6)+COUNTIF('4. Evaluación Nivel AA'!C259,Hoja4!A6)+COUNTIF('4. Evaluación Nivel AA'!C281,Hoja4!A6)+COUNTIF('4. Evaluación Nivel AA'!C303,Hoja4!A6)</f>
        <v>0</v>
      </c>
      <c r="M37" s="179">
        <f>L37*100/J24</f>
        <v>0</v>
      </c>
      <c r="N37" s="171">
        <f>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A'!C502,Hoja4!A7)+COUNTIF('4. Evaluación Nivel AA'!C259,Hoja4!A7)+COUNTIF('4. Evaluación Nivel AA'!C281,Hoja4!A7)+COUNTIF('4. Evaluación Nivel AA'!C303,Hoja4!A7)</f>
        <v>0</v>
      </c>
      <c r="O37" s="179">
        <f>N37*100/J24</f>
        <v>0</v>
      </c>
      <c r="P37" s="180">
        <f>IF(ISERROR((J37*100)/(J24-N37)),0,(J37*100)/(J24-N37))</f>
        <v>0</v>
      </c>
      <c r="Q37" s="180">
        <f>IF(ISERROR((L37*100)/(J24-N37)),0,(L37*100)/(J24-N37))</f>
        <v>0</v>
      </c>
    </row>
    <row r="38" ht="14.25" customHeight="1">
      <c r="B38" s="194" t="str">
        <f>'2.Páginas de la muestra'!C16</f>
        <v>Alias9</v>
      </c>
      <c r="C38" s="227"/>
      <c r="D38" s="196">
        <f>IF('1.Datos generales'!B10="AA",'4.1 Gráficas y estadísticas AA'!C70,"")</f>
        <v>0</v>
      </c>
      <c r="E38" s="196">
        <f>IF('1.Datos generales'!B10="AA",'4.1 Gráficas y estadísticas AA'!E70,"")</f>
        <v>0</v>
      </c>
      <c r="F38" s="197">
        <f>IF('1.Datos generales'!B10="AA",'4.1 Gráficas y estadísticas AA'!G70,"")</f>
        <v>0</v>
      </c>
      <c r="G38" s="198">
        <f>IF('1.Datos generales'!B10="AA",'4.1 Gráficas y estadísticas AA'!H70,"")</f>
        <v>0</v>
      </c>
      <c r="I38" s="171" t="str">
        <f>'2.Páginas de la muestra'!C20</f>
        <v>Alias13</v>
      </c>
      <c r="J38" s="177">
        <f>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A'!C503,Hoja4!A5)+COUNTIF('4. Evaluación Nivel AA'!C260,Hoja4!A5)+COUNTIF('4. Evaluación Nivel AA'!C282,Hoja4!A5)+COUNTIF('4. Evaluación Nivel AA'!C304,Hoja4!A5)</f>
        <v>0</v>
      </c>
      <c r="K38" s="178">
        <f>J38*100/J24</f>
        <v>0</v>
      </c>
      <c r="L38" s="171">
        <f>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A'!C503,Hoja4!A6)+COUNTIF('4. Evaluación Nivel AA'!C260,Hoja4!A6)+COUNTIF('4. Evaluación Nivel AA'!C282,Hoja4!A6)+COUNTIF('4. Evaluación Nivel AA'!C304,Hoja4!A6)</f>
        <v>0</v>
      </c>
      <c r="M38" s="179">
        <f>L38*100/J24</f>
        <v>0</v>
      </c>
      <c r="N38" s="171">
        <f>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A'!C503,Hoja4!A7)+COUNTIF('4. Evaluación Nivel AA'!C260,Hoja4!A7)+COUNTIF('4. Evaluación Nivel AA'!C282,Hoja4!A7)+COUNTIF('4. Evaluación Nivel AA'!C304,Hoja4!A7)</f>
        <v>0</v>
      </c>
      <c r="O38" s="179">
        <f>N38*100/J24</f>
        <v>0</v>
      </c>
      <c r="P38" s="180">
        <f>IF(ISERROR((J38*100)/(J24-N38)),0,(J38*100)/(J24-N38))</f>
        <v>0</v>
      </c>
      <c r="Q38" s="180">
        <f>IF(ISERROR((L38*100)/(J24-N38)),0,(L38*100)/(J24-N38))</f>
        <v>0</v>
      </c>
    </row>
    <row r="39" ht="14.25" customHeight="1">
      <c r="B39" s="194" t="str">
        <f>'2.Páginas de la muestra'!C17</f>
        <v>Alias10</v>
      </c>
      <c r="C39" s="227"/>
      <c r="D39" s="196">
        <f>IF('1.Datos generales'!B10="AA",'4.1 Gráficas y estadísticas AA'!C71,"")</f>
        <v>0</v>
      </c>
      <c r="E39" s="196">
        <f>IF('1.Datos generales'!B10="AA",'4.1 Gráficas y estadísticas AA'!E71,"")</f>
        <v>0</v>
      </c>
      <c r="F39" s="197">
        <f>IF('1.Datos generales'!B10="AA",'4.1 Gráficas y estadísticas AA'!G71,"")</f>
        <v>0</v>
      </c>
      <c r="G39" s="198">
        <f>IF('1.Datos generales'!B10="AA",'4.1 Gráficas y estadísticas AA'!H71,"")</f>
        <v>0</v>
      </c>
      <c r="I39" s="171" t="str">
        <f>'2.Páginas de la muestra'!C21</f>
        <v>Alias14</v>
      </c>
      <c r="J39" s="177">
        <f>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A'!C504,Hoja4!A5)+COUNTIF('4. Evaluación Nivel AA'!C261,Hoja4!A5)+COUNTIF('4. Evaluación Nivel AA'!C283,Hoja4!A5)+COUNTIF('4. Evaluación Nivel AA'!C305,Hoja4!A5)</f>
        <v>0</v>
      </c>
      <c r="K39" s="178">
        <f>J39*100/J24</f>
        <v>0</v>
      </c>
      <c r="L39" s="171">
        <f>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A'!C504,Hoja4!A6)+COUNTIF('4. Evaluación Nivel AA'!C261,Hoja4!A6)+COUNTIF('4. Evaluación Nivel AA'!C283,Hoja4!A6)+COUNTIF('4. Evaluación Nivel AA'!C305,Hoja4!A6)</f>
        <v>0</v>
      </c>
      <c r="M39" s="179">
        <f>L39*100/J24</f>
        <v>0</v>
      </c>
      <c r="N39" s="171">
        <f>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A'!C504,Hoja4!A7)+COUNTIF('4. Evaluación Nivel AA'!C261,Hoja4!A7)+COUNTIF('4. Evaluación Nivel AA'!C283,Hoja4!A7)+COUNTIF('4. Evaluación Nivel AA'!C305,Hoja4!A7)</f>
        <v>0</v>
      </c>
      <c r="O39" s="179">
        <f>N39*100/J24</f>
        <v>0</v>
      </c>
      <c r="P39" s="180">
        <f>IF(ISERROR((J39*100)/(J24-N39)),0,(J39*100)/(J24-N39))</f>
        <v>0</v>
      </c>
      <c r="Q39" s="180">
        <f>IF(ISERROR((L39*100)/(J24-N39)),0,(L39*100)/(J24-N39))</f>
        <v>0</v>
      </c>
    </row>
    <row r="40" ht="14.25" customHeight="1">
      <c r="B40" s="194" t="str">
        <f>'2.Páginas de la muestra'!C18</f>
        <v>Alias11</v>
      </c>
      <c r="C40" s="227"/>
      <c r="D40" s="196">
        <f>IF('1.Datos generales'!B10="AA",'4.1 Gráficas y estadísticas AA'!C72,"")</f>
        <v>0</v>
      </c>
      <c r="E40" s="196">
        <f>IF('1.Datos generales'!B10="AA",'4.1 Gráficas y estadísticas AA'!E72,"")</f>
        <v>0</v>
      </c>
      <c r="F40" s="197">
        <f>IF('1.Datos generales'!B10="AA",'4.1 Gráficas y estadísticas AA'!G72,"")</f>
        <v>0</v>
      </c>
      <c r="G40" s="198">
        <f>IF('1.Datos generales'!B10="AA",'4.1 Gráficas y estadísticas AA'!H72,"")</f>
        <v>0</v>
      </c>
      <c r="I40" s="171" t="str">
        <f>'2.Páginas de la muestra'!C22</f>
        <v>Alias15</v>
      </c>
      <c r="J40" s="177">
        <f>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A'!C505,Hoja4!A5)+COUNTIF('4. Evaluación Nivel AA'!C262,Hoja4!A5)+COUNTIF('4. Evaluación Nivel AA'!C284,Hoja4!A5)+COUNTIF('4. Evaluación Nivel AA'!C306,Hoja4!A5)</f>
        <v>0</v>
      </c>
      <c r="K40" s="178">
        <f>J40*100/J24</f>
        <v>0</v>
      </c>
      <c r="L40" s="171">
        <f>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A'!C505,Hoja4!A6)+COUNTIF('4. Evaluación Nivel AA'!C262,Hoja4!A6)+COUNTIF('4. Evaluación Nivel AA'!C284,Hoja4!A6)+COUNTIF('4. Evaluación Nivel AA'!C306,Hoja4!A6)</f>
        <v>0</v>
      </c>
      <c r="M40" s="179">
        <f>L40*100/J24</f>
        <v>0</v>
      </c>
      <c r="N40" s="171">
        <f>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A'!C505,Hoja4!A7)+COUNTIF('4. Evaluación Nivel AA'!C262,Hoja4!A7)+COUNTIF('4. Evaluación Nivel AA'!C284,Hoja4!A7)+COUNTIF('4. Evaluación Nivel AA'!C306,Hoja4!A7)</f>
        <v>0</v>
      </c>
      <c r="O40" s="179">
        <f>N40*100/J24</f>
        <v>0</v>
      </c>
      <c r="P40" s="180">
        <f>IF(ISERROR((J40*100)/(J24-N40)),0,(J40*100)/(J24-N40))</f>
        <v>0</v>
      </c>
      <c r="Q40" s="180">
        <f>IF(ISERROR((L40*100)/(J24-N40)),0,(L40*100)/(J24-N40))</f>
        <v>0</v>
      </c>
    </row>
    <row r="41" ht="14.25" customHeight="1">
      <c r="B41" s="194" t="str">
        <f>'2.Páginas de la muestra'!C19</f>
        <v>Alias12</v>
      </c>
      <c r="C41" s="227"/>
      <c r="D41" s="196">
        <f>IF('1.Datos generales'!B10="AA",'4.1 Gráficas y estadísticas AA'!C73,"")</f>
        <v>0</v>
      </c>
      <c r="E41" s="196">
        <f>IF('1.Datos generales'!B10="AA",'4.1 Gráficas y estadísticas AA'!E73,"")</f>
        <v>0</v>
      </c>
      <c r="F41" s="197">
        <f>IF('1.Datos generales'!B10="AA",'4.1 Gráficas y estadísticas AA'!G73,"")</f>
        <v>0</v>
      </c>
      <c r="G41" s="198">
        <f>IF('1.Datos generales'!B10="AA",'4.1 Gráficas y estadísticas AA'!H73,"")</f>
        <v>0</v>
      </c>
      <c r="I41" s="47"/>
      <c r="J41" s="47"/>
      <c r="K41" s="47"/>
      <c r="L41" s="47"/>
      <c r="M41" s="47"/>
      <c r="N41" s="47"/>
      <c r="O41" s="47"/>
      <c r="P41" s="47"/>
      <c r="Q41" s="47"/>
    </row>
    <row r="42" ht="14.25" customHeight="1">
      <c r="B42" s="194" t="str">
        <f>'2.Páginas de la muestra'!C20</f>
        <v>Alias13</v>
      </c>
      <c r="C42" s="227"/>
      <c r="D42" s="196">
        <f>IF('1.Datos generales'!B10="AA",'4.1 Gráficas y estadísticas AA'!C74,"")</f>
        <v>0</v>
      </c>
      <c r="E42" s="196">
        <f>IF('1.Datos generales'!B10="AA",'4.1 Gráficas y estadísticas AA'!E74,"")</f>
        <v>0</v>
      </c>
      <c r="F42" s="197">
        <f>IF('1.Datos generales'!B10="AA",'4.1 Gráficas y estadísticas AA'!G74,"")</f>
        <v>0</v>
      </c>
      <c r="G42" s="198">
        <f>IF('1.Datos generales'!B10="AA",'4.1 Gráficas y estadísticas AA'!H74,"")</f>
        <v>0</v>
      </c>
      <c r="I42" s="47"/>
      <c r="J42" s="47"/>
      <c r="K42" s="47"/>
      <c r="L42" s="47"/>
      <c r="M42" s="47"/>
      <c r="N42" s="47"/>
      <c r="O42" s="47"/>
      <c r="P42" s="47"/>
      <c r="Q42" s="47"/>
    </row>
    <row r="43" ht="14.25" customHeight="1">
      <c r="B43" s="194" t="str">
        <f>'2.Páginas de la muestra'!C21</f>
        <v>Alias14</v>
      </c>
      <c r="C43" s="227"/>
      <c r="D43" s="196">
        <f>IF('1.Datos generales'!B10="AA",'4.1 Gráficas y estadísticas AA'!C75,"")</f>
        <v>0</v>
      </c>
      <c r="E43" s="196">
        <f>IF('1.Datos generales'!B10="AA",'4.1 Gráficas y estadísticas AA'!E75,"")</f>
        <v>0</v>
      </c>
      <c r="F43" s="197">
        <f>IF('1.Datos generales'!B10="AA",'4.1 Gráficas y estadísticas AA'!G75,"")</f>
        <v>0</v>
      </c>
      <c r="G43" s="198">
        <f>IF('1.Datos generales'!B10="AA",'4.1 Gráficas y estadísticas AA'!H75,"")</f>
        <v>0</v>
      </c>
      <c r="I43" s="47"/>
      <c r="J43" s="47"/>
      <c r="K43" s="47"/>
      <c r="L43" s="47"/>
      <c r="M43" s="47"/>
      <c r="N43" s="47"/>
      <c r="O43" s="47"/>
      <c r="P43" s="47"/>
      <c r="Q43" s="47"/>
    </row>
    <row r="44" ht="14.25" customHeight="1">
      <c r="B44" s="194" t="str">
        <f>'2.Páginas de la muestra'!C22</f>
        <v>Alias15</v>
      </c>
      <c r="C44" s="227"/>
      <c r="D44" s="196">
        <f>IF('1.Datos generales'!B10="AA",'4.1 Gráficas y estadísticas AA'!C76,"")</f>
        <v>0</v>
      </c>
      <c r="E44" s="196">
        <f>IF('1.Datos generales'!B10="AA",'4.1 Gráficas y estadísticas AA'!E76,"")</f>
        <v>0</v>
      </c>
      <c r="F44" s="197">
        <f>IF('1.Datos generales'!B10="AA",'4.1 Gráficas y estadísticas AA'!G76,"")</f>
        <v>0</v>
      </c>
      <c r="G44" s="198">
        <f>IF('1.Datos generales'!B10="AA",'4.1 Gráficas y estadísticas AA'!H76,"")</f>
        <v>0</v>
      </c>
      <c r="I44" s="47"/>
      <c r="J44" s="47">
        <f>IF('1.Datos generales'!B10="A",5,10)</f>
        <v>10</v>
      </c>
      <c r="K44" s="4" t="s">
        <v>511</v>
      </c>
      <c r="L44" s="47"/>
      <c r="M44" s="47"/>
      <c r="N44" s="47"/>
      <c r="O44" s="47"/>
      <c r="P44" s="47"/>
      <c r="Q44" s="47"/>
    </row>
    <row r="45" ht="14.25" customHeight="1">
      <c r="B45" s="186" t="s">
        <v>453</v>
      </c>
      <c r="C45" s="169"/>
      <c r="D45" s="125">
        <f>IF('1.Datos generales'!B10="AA",AVERAGE(D30:D44),"")</f>
        <v>12</v>
      </c>
      <c r="E45" s="125">
        <f>IF('1.Datos generales'!B10="AA",AVERAGE(E30:E44),"")</f>
        <v>2.4</v>
      </c>
      <c r="F45" s="126">
        <f>IF('1.Datos generales'!B10="AA",AVERAGE(F30:F44),"")</f>
        <v>5.2</v>
      </c>
      <c r="G45" s="125">
        <f>IF('1.Datos generales'!B10="AA",AVERAGE(G30:G44),"")</f>
        <v>16.15588803</v>
      </c>
      <c r="I45" s="46" t="s">
        <v>539</v>
      </c>
      <c r="J45" s="171" t="s">
        <v>203</v>
      </c>
      <c r="K45" s="172" t="s">
        <v>204</v>
      </c>
      <c r="L45" s="171" t="s">
        <v>206</v>
      </c>
      <c r="M45" s="172" t="s">
        <v>207</v>
      </c>
      <c r="N45" s="171" t="s">
        <v>209</v>
      </c>
      <c r="O45" s="172" t="s">
        <v>210</v>
      </c>
      <c r="P45" s="173" t="s">
        <v>433</v>
      </c>
      <c r="Q45" s="174" t="s">
        <v>434</v>
      </c>
    </row>
    <row r="46" ht="14.25" customHeight="1">
      <c r="B46" s="47"/>
      <c r="C46" s="47"/>
      <c r="D46" s="47"/>
      <c r="E46" s="47"/>
      <c r="F46" s="47"/>
      <c r="G46" s="47"/>
      <c r="I46" s="171" t="str">
        <f>'2.Páginas de la muestra'!C8</f>
        <v>Sinpromi</v>
      </c>
      <c r="J46" s="177">
        <f>COUNTIF('3. Evaluación Nivel A'!C513,Hoja4!A5)+COUNTIF('3. Evaluación Nivel A'!C535,Hoja4!A5)+COUNTIF('3. Evaluación Nivel A'!C557,Hoja4!A5)+COUNTIF('3. Evaluación Nivel A'!C579,Hoja4!A5)+COUNTIF('3. Evaluación Nivel A'!C601,Hoja4!A5)+COUNTIF('4. Evaluación Nivel AA'!C314,Hoja4!A5)+COUNTIF('4. Evaluación Nivel AA'!C336,Hoja4!A5)+COUNTIF('4. Evaluación Nivel AA'!C358,Hoja4!A5)+COUNTIF('4. Evaluación Nivel AA'!C380,Hoja4!A5)+COUNTIF('4. Evaluación Nivel AA'!C402,Hoja4!A5)</f>
        <v>7</v>
      </c>
      <c r="K46" s="178">
        <f>J46*100/J44</f>
        <v>70</v>
      </c>
      <c r="L46" s="171">
        <f>COUNTIF('3. Evaluación Nivel A'!C513,Hoja4!A6)+COUNTIF('3. Evaluación Nivel A'!C535,Hoja4!A6)+COUNTIF('3. Evaluación Nivel A'!C557,Hoja4!A6)+COUNTIF('3. Evaluación Nivel A'!C579,Hoja4!A6)+COUNTIF('3. Evaluación Nivel A'!C601,Hoja4!A6)+COUNTIF('4. Evaluación Nivel AA'!C314,Hoja4!A6)+COUNTIF('4. Evaluación Nivel AA'!C336,Hoja4!A6)+COUNTIF('4. Evaluación Nivel AA'!C358,Hoja4!A6)+COUNTIF('4. Evaluación Nivel AA'!C380,Hoja4!A6)+COUNTIF('4. Evaluación Nivel AA'!C402,Hoja4!A6)</f>
        <v>2</v>
      </c>
      <c r="M46" s="179">
        <f>L46*100/J44</f>
        <v>20</v>
      </c>
      <c r="N46" s="171">
        <f>COUNTIF('3. Evaluación Nivel A'!C513,Hoja4!A7)+COUNTIF('3. Evaluación Nivel A'!C535,Hoja4!A7)+COUNTIF('3. Evaluación Nivel A'!C557,Hoja4!A7)+COUNTIF('3. Evaluación Nivel A'!C579,Hoja4!A7)+COUNTIF('3. Evaluación Nivel A'!C601,Hoja4!A7)+COUNTIF('4. Evaluación Nivel AA'!C314,Hoja4!A7)+COUNTIF('4. Evaluación Nivel AA'!C336,Hoja4!A7)+COUNTIF('4. Evaluación Nivel AA'!C358,Hoja4!A7)+COUNTIF('4. Evaluación Nivel AA'!C380,Hoja4!A7)+COUNTIF('4. Evaluación Nivel AA'!C402,Hoja4!A7)</f>
        <v>1</v>
      </c>
      <c r="O46" s="179">
        <f>N46*100/J44</f>
        <v>10</v>
      </c>
      <c r="P46" s="180">
        <f>IF(ISERROR((J46*100)/(J44-N46)),0,(J46*100)/(J44-N46))</f>
        <v>77.77777778</v>
      </c>
      <c r="Q46" s="180">
        <f>IF(ISERROR((L46*100)/(J44-N46)),0,(L46*100)/(J44-N46))</f>
        <v>22.22222222</v>
      </c>
    </row>
    <row r="47" ht="14.25" customHeight="1">
      <c r="B47" s="111" t="s">
        <v>603</v>
      </c>
      <c r="C47" s="23"/>
      <c r="D47" s="23"/>
      <c r="E47" s="23"/>
      <c r="F47" s="23"/>
      <c r="G47" s="28"/>
      <c r="I47" s="171" t="str">
        <f>'2.Páginas de la muestra'!C9</f>
        <v>Once</v>
      </c>
      <c r="J47" s="177">
        <f>COUNTIF('3. Evaluación Nivel A'!C514,Hoja4!A5)+COUNTIF('3. Evaluación Nivel A'!C536,Hoja4!A5)+COUNTIF('3. Evaluación Nivel A'!C558,Hoja4!A5)+COUNTIF('3. Evaluación Nivel A'!C580,Hoja4!A5)+COUNTIF('3. Evaluación Nivel A'!C602,Hoja4!A5)+COUNTIF('4. Evaluación Nivel AA'!C315,Hoja4!A5)+COUNTIF('4. Evaluación Nivel AA'!C337,Hoja4!A5)+COUNTIF('4. Evaluación Nivel AA'!C359,Hoja4!A5)+COUNTIF('4. Evaluación Nivel AA'!C381,Hoja4!A5)+COUNTIF('4. Evaluación Nivel AA'!C403,Hoja4!A5)</f>
        <v>6</v>
      </c>
      <c r="K47" s="178">
        <f>J47*100/J44</f>
        <v>60</v>
      </c>
      <c r="L47" s="171">
        <f>COUNTIF('3. Evaluación Nivel A'!C514,Hoja4!A6)+COUNTIF('3. Evaluación Nivel A'!C536,Hoja4!A6)+COUNTIF('3. Evaluación Nivel A'!C558,Hoja4!A6)+COUNTIF('3. Evaluación Nivel A'!C580,Hoja4!A6)+COUNTIF('3. Evaluación Nivel A'!C602,Hoja4!A6)+COUNTIF('4. Evaluación Nivel AA'!C315,Hoja4!A6)+COUNTIF('4. Evaluación Nivel AA'!C337,Hoja4!A6)+COUNTIF('4. Evaluación Nivel AA'!C359,Hoja4!A6)+COUNTIF('4. Evaluación Nivel AA'!C381,Hoja4!A6)+COUNTIF('4. Evaluación Nivel AA'!C403,Hoja4!A6)</f>
        <v>0</v>
      </c>
      <c r="M47" s="179">
        <f>L47*100/J44</f>
        <v>0</v>
      </c>
      <c r="N47" s="171">
        <f>COUNTIF('3. Evaluación Nivel A'!C514,Hoja4!A7)+COUNTIF('3. Evaluación Nivel A'!C536,Hoja4!A7)+COUNTIF('3. Evaluación Nivel A'!C558,Hoja4!A7)+COUNTIF('3. Evaluación Nivel A'!C580,Hoja4!A7)+COUNTIF('3. Evaluación Nivel A'!C602,Hoja4!A7)+COUNTIF('4. Evaluación Nivel AA'!C315,Hoja4!A7)+COUNTIF('4. Evaluación Nivel AA'!C337,Hoja4!A7)+COUNTIF('4. Evaluación Nivel AA'!C359,Hoja4!A7)+COUNTIF('4. Evaluación Nivel AA'!C381,Hoja4!A7)+COUNTIF('4. Evaluación Nivel AA'!C403,Hoja4!A7)</f>
        <v>4</v>
      </c>
      <c r="O47" s="179">
        <f>N47*100/J44</f>
        <v>40</v>
      </c>
      <c r="P47" s="180">
        <f>IF(ISERROR((J47*100)/(J44-N47)),0,(J47*100)/(J44-N47))</f>
        <v>100</v>
      </c>
      <c r="Q47" s="180">
        <f>IF(ISERROR((L47*100)/(J44-N47)),0,(L47*100)/(J44-N47))</f>
        <v>0</v>
      </c>
    </row>
    <row r="48" ht="14.25" customHeight="1">
      <c r="B48" s="186" t="s">
        <v>21</v>
      </c>
      <c r="C48" s="168"/>
      <c r="D48" s="116" t="s">
        <v>204</v>
      </c>
      <c r="E48" s="116" t="s">
        <v>516</v>
      </c>
      <c r="F48" s="115" t="s">
        <v>517</v>
      </c>
      <c r="G48" s="116" t="s">
        <v>518</v>
      </c>
      <c r="I48" s="171" t="str">
        <f>'2.Páginas de la muestra'!C10</f>
        <v>ESIT ULL</v>
      </c>
      <c r="J48" s="177">
        <f>COUNTIF('3. Evaluación Nivel A'!C515,Hoja4!A5)+COUNTIF('3. Evaluación Nivel A'!C537,Hoja4!A5)+COUNTIF('3. Evaluación Nivel A'!C559,Hoja4!A5)+COUNTIF('3. Evaluación Nivel A'!C581,Hoja4!A5)+COUNTIF('3. Evaluación Nivel A'!C603,Hoja4!A5)+COUNTIF('4. Evaluación Nivel AA'!C316,Hoja4!A5)+COUNTIF('4. Evaluación Nivel AA'!C338,Hoja4!A5)+COUNTIF('4. Evaluación Nivel AA'!C360,Hoja4!A5)+COUNTIF('4. Evaluación Nivel AA'!C382,Hoja4!A5)+COUNTIF('4. Evaluación Nivel AA'!C404,Hoja4!A5)</f>
        <v>5</v>
      </c>
      <c r="K48" s="178">
        <f>J48*100/J44</f>
        <v>50</v>
      </c>
      <c r="L48" s="171">
        <f>COUNTIF('3. Evaluación Nivel A'!C515,Hoja4!A6)+COUNTIF('3. Evaluación Nivel A'!C537,Hoja4!A6)+COUNTIF('3. Evaluación Nivel A'!C559,Hoja4!A6)+COUNTIF('3. Evaluación Nivel A'!C581,Hoja4!A6)+COUNTIF('3. Evaluación Nivel A'!C603,Hoja4!A6)+COUNTIF('4. Evaluación Nivel AA'!C316,Hoja4!A6)+COUNTIF('4. Evaluación Nivel AA'!C338,Hoja4!A6)+COUNTIF('4. Evaluación Nivel AA'!C360,Hoja4!A6)+COUNTIF('4. Evaluación Nivel AA'!C382,Hoja4!A6)+COUNTIF('4. Evaluación Nivel AA'!C404,Hoja4!A6)</f>
        <v>1</v>
      </c>
      <c r="M48" s="179">
        <f>L48*100/J44</f>
        <v>10</v>
      </c>
      <c r="N48" s="171">
        <f>COUNTIF('3. Evaluación Nivel A'!C515,Hoja4!A7)+COUNTIF('3. Evaluación Nivel A'!C537,Hoja4!A7)+COUNTIF('3. Evaluación Nivel A'!C559,Hoja4!A7)+COUNTIF('3. Evaluación Nivel A'!C581,Hoja4!A7)+COUNTIF('3. Evaluación Nivel A'!C603,Hoja4!A7)+COUNTIF('4. Evaluación Nivel AA'!C316,Hoja4!A7)+COUNTIF('4. Evaluación Nivel AA'!C338,Hoja4!A7)+COUNTIF('4. Evaluación Nivel AA'!C360,Hoja4!A7)+COUNTIF('4. Evaluación Nivel AA'!C382,Hoja4!A7)+COUNTIF('4. Evaluación Nivel AA'!C404,Hoja4!A7)</f>
        <v>4</v>
      </c>
      <c r="O48" s="179">
        <f>N48*100/J44</f>
        <v>40</v>
      </c>
      <c r="P48" s="180">
        <f>IF(ISERROR((J48*100)/(J44-N48)),0,(J48*100)/(J44-N48))</f>
        <v>83.33333333</v>
      </c>
      <c r="Q48" s="180">
        <f>IF(ISERROR((L48*100)/(J44-N48)),0,(L48*100)/(J44-N48))</f>
        <v>16.66666667</v>
      </c>
    </row>
    <row r="49" ht="14.25" customHeight="1">
      <c r="B49" s="228" t="str">
        <f>'2.Páginas de la muestra'!C8</f>
        <v>Sinpromi</v>
      </c>
      <c r="C49" s="204"/>
      <c r="D49" s="229">
        <f>IF('2.Páginas de la muestra'!B5&gt;0,K7,"")</f>
        <v>70</v>
      </c>
      <c r="E49" s="230">
        <f>IF('2.Páginas de la muestra'!B5&gt;0,M7,"")</f>
        <v>15</v>
      </c>
      <c r="F49" s="229">
        <f>IF('2.Páginas de la muestra'!B5&gt;0,O7,"")</f>
        <v>10</v>
      </c>
      <c r="G49" s="231">
        <f>IF('2.Páginas de la muestra'!B5&gt;0,P7,"")</f>
        <v>77.77777778</v>
      </c>
      <c r="I49" s="171" t="str">
        <f>'2.Páginas de la muestra'!C11</f>
        <v>Alias4</v>
      </c>
      <c r="J49" s="177">
        <f>COUNTIF('3. Evaluación Nivel A'!C516,Hoja4!A5)+COUNTIF('3. Evaluación Nivel A'!C538,Hoja4!A5)+COUNTIF('3. Evaluación Nivel A'!C560,Hoja4!A5)+COUNTIF('3. Evaluación Nivel A'!C582,Hoja4!A5)+COUNTIF('3. Evaluación Nivel A'!C604,Hoja4!A5)+COUNTIF('4. Evaluación Nivel AA'!C317,Hoja4!A5)+COUNTIF('4. Evaluación Nivel AA'!C339,Hoja4!A5)+COUNTIF('4. Evaluación Nivel AA'!C361,Hoja4!A5)+COUNTIF('4. Evaluación Nivel AA'!C383,Hoja4!A5)+COUNTIF('4. Evaluación Nivel AA'!C405,Hoja4!A5)</f>
        <v>0</v>
      </c>
      <c r="K49" s="178">
        <f>J49*100/J44</f>
        <v>0</v>
      </c>
      <c r="L49" s="171">
        <f>COUNTIF('3. Evaluación Nivel A'!C516,Hoja4!A6)+COUNTIF('3. Evaluación Nivel A'!C538,Hoja4!A6)+COUNTIF('3. Evaluación Nivel A'!C560,Hoja4!A6)+COUNTIF('3. Evaluación Nivel A'!C582,Hoja4!A6)+COUNTIF('3. Evaluación Nivel A'!C604,Hoja4!A6)+COUNTIF('4. Evaluación Nivel AA'!C317,Hoja4!A6)+COUNTIF('4. Evaluación Nivel AA'!C339,Hoja4!A6)+COUNTIF('4. Evaluación Nivel AA'!C361,Hoja4!A6)+COUNTIF('4. Evaluación Nivel AA'!C383,Hoja4!A6)+COUNTIF('4. Evaluación Nivel AA'!C405,Hoja4!A6)</f>
        <v>0</v>
      </c>
      <c r="M49" s="179">
        <f>L49*100/J44</f>
        <v>0</v>
      </c>
      <c r="N49" s="171">
        <f>COUNTIF('3. Evaluación Nivel A'!C516,Hoja4!A7)+COUNTIF('3. Evaluación Nivel A'!C538,Hoja4!A7)+COUNTIF('3. Evaluación Nivel A'!C560,Hoja4!A7)+COUNTIF('3. Evaluación Nivel A'!C582,Hoja4!A7)+COUNTIF('3. Evaluación Nivel A'!C604,Hoja4!A7)+COUNTIF('4. Evaluación Nivel AA'!C317,Hoja4!A7)+COUNTIF('4. Evaluación Nivel AA'!C339,Hoja4!A7)+COUNTIF('4. Evaluación Nivel AA'!C361,Hoja4!A7)+COUNTIF('4. Evaluación Nivel AA'!C383,Hoja4!A7)+COUNTIF('4. Evaluación Nivel AA'!C405,Hoja4!A7)</f>
        <v>0</v>
      </c>
      <c r="O49" s="179">
        <f>N49*100/J44</f>
        <v>0</v>
      </c>
      <c r="P49" s="180">
        <f>IF(ISERROR((J49*100)/(J44-N49)),0,(J49*100)/(J44-N49))</f>
        <v>0</v>
      </c>
      <c r="Q49" s="180">
        <f>IF(ISERROR((L49*100)/(J44-N49)),0,(L49*100)/(J44-N49))</f>
        <v>0</v>
      </c>
    </row>
    <row r="50" ht="14.25" customHeight="1">
      <c r="B50" s="228" t="str">
        <f>'2.Páginas de la muestra'!C9</f>
        <v>Once</v>
      </c>
      <c r="C50" s="204"/>
      <c r="D50" s="229">
        <f>IF('2.Páginas de la muestra'!B5&gt;1,K8,"")</f>
        <v>75</v>
      </c>
      <c r="E50" s="230">
        <f>IF('2.Páginas de la muestra'!B5&gt;1,M8,"")</f>
        <v>0</v>
      </c>
      <c r="F50" s="229">
        <f>IF('2.Páginas de la muestra'!B5&gt;1,O8,"")</f>
        <v>20</v>
      </c>
      <c r="G50" s="231">
        <f>IF('2.Páginas de la muestra'!B5&gt;1,P8,"")</f>
        <v>93.75</v>
      </c>
      <c r="I50" s="171" t="str">
        <f>'2.Páginas de la muestra'!C12</f>
        <v>Alias5</v>
      </c>
      <c r="J50" s="177">
        <f>COUNTIF('3. Evaluación Nivel A'!C517,Hoja4!A5)+COUNTIF('3. Evaluación Nivel A'!C539,Hoja4!A5)+COUNTIF('3. Evaluación Nivel A'!C561,Hoja4!A5)+COUNTIF('3. Evaluación Nivel A'!C583,Hoja4!A5)+COUNTIF('3. Evaluación Nivel A'!C605,Hoja4!A5)+COUNTIF('4. Evaluación Nivel AA'!C318,Hoja4!A5)+COUNTIF('4. Evaluación Nivel AA'!C340,Hoja4!A5)+COUNTIF('4. Evaluación Nivel AA'!C362,Hoja4!A5)+COUNTIF('4. Evaluación Nivel AA'!C384,Hoja4!A5)+COUNTIF('4. Evaluación Nivel AA'!C406,Hoja4!A5)</f>
        <v>0</v>
      </c>
      <c r="K50" s="201">
        <f>J50*100/J44</f>
        <v>0</v>
      </c>
      <c r="L50" s="171">
        <f>COUNTIF('3. Evaluación Nivel A'!C517,Hoja4!A6)+COUNTIF('3. Evaluación Nivel A'!C539,Hoja4!A6)+COUNTIF('3. Evaluación Nivel A'!C561,Hoja4!A6)+COUNTIF('3. Evaluación Nivel A'!C583,Hoja4!A6)+COUNTIF('3. Evaluación Nivel A'!C605,Hoja4!A6)+COUNTIF('4. Evaluación Nivel AA'!C318,Hoja4!A6)+COUNTIF('4. Evaluación Nivel AA'!C340,Hoja4!A6)+COUNTIF('4. Evaluación Nivel AA'!C362,Hoja4!A6)+COUNTIF('4. Evaluación Nivel AA'!C384,Hoja4!A6)+COUNTIF('4. Evaluación Nivel AA'!C406,Hoja4!A6)</f>
        <v>0</v>
      </c>
      <c r="M50" s="202">
        <f>L50*100/J44</f>
        <v>0</v>
      </c>
      <c r="N50" s="171">
        <f>COUNTIF('3. Evaluación Nivel A'!C517,Hoja4!A7)+COUNTIF('3. Evaluación Nivel A'!C539,Hoja4!A7)+COUNTIF('3. Evaluación Nivel A'!C561,Hoja4!A7)+COUNTIF('3. Evaluación Nivel A'!C583,Hoja4!A7)+COUNTIF('3. Evaluación Nivel A'!C605,Hoja4!A7)+COUNTIF('4. Evaluación Nivel AA'!C318,Hoja4!A7)+COUNTIF('4. Evaluación Nivel AA'!C340,Hoja4!A7)+COUNTIF('4. Evaluación Nivel AA'!C362,Hoja4!A7)+COUNTIF('4. Evaluación Nivel AA'!C384,Hoja4!A7)+COUNTIF('4. Evaluación Nivel AA'!C406,Hoja4!A7)</f>
        <v>0</v>
      </c>
      <c r="O50" s="202">
        <f>N50*100/J44</f>
        <v>0</v>
      </c>
      <c r="P50" s="180">
        <f>IF(ISERROR((J50*100)/(J44-N50)),0,(J50*100)/(J44-N50))</f>
        <v>0</v>
      </c>
      <c r="Q50" s="180">
        <f>IF(ISERROR((L50*100)/(J44-N50)),0,(L50*100)/(J44-N50))</f>
        <v>0</v>
      </c>
    </row>
    <row r="51" ht="14.25" customHeight="1">
      <c r="B51" s="228" t="str">
        <f>'2.Páginas de la muestra'!C10</f>
        <v>ESIT ULL</v>
      </c>
      <c r="C51" s="204"/>
      <c r="D51" s="229">
        <f>IF('2.Páginas de la muestra'!B5&gt;2,K9,"")</f>
        <v>40</v>
      </c>
      <c r="E51" s="230">
        <f>IF('2.Páginas de la muestra'!B5&gt;2,M9,"")</f>
        <v>15</v>
      </c>
      <c r="F51" s="229">
        <f>IF('2.Páginas de la muestra'!B5&gt;2,O9,"")</f>
        <v>40</v>
      </c>
      <c r="G51" s="231">
        <f>IF('2.Páginas de la muestra'!B5&gt;2,P9,"")</f>
        <v>66.66666667</v>
      </c>
      <c r="I51" s="171" t="str">
        <f>'2.Páginas de la muestra'!C13</f>
        <v>Alias6</v>
      </c>
      <c r="J51" s="177">
        <f>COUNTIF('3. Evaluación Nivel A'!C518,Hoja4!A5)+COUNTIF('3. Evaluación Nivel A'!C540,Hoja4!A5)+COUNTIF('3. Evaluación Nivel A'!C562,Hoja4!A5)+COUNTIF('3. Evaluación Nivel A'!C584,Hoja4!A5)+COUNTIF('3. Evaluación Nivel A'!C606,Hoja4!A5)+COUNTIF('4. Evaluación Nivel AA'!C319,Hoja4!A5)+COUNTIF('4. Evaluación Nivel AA'!C341,Hoja4!A5)+COUNTIF('4. Evaluación Nivel AA'!C363,Hoja4!A5)+COUNTIF('4. Evaluación Nivel AA'!C385,Hoja4!A5)+COUNTIF('4. Evaluación Nivel AA'!C407,Hoja4!A5)</f>
        <v>0</v>
      </c>
      <c r="K51" s="178">
        <f>J51*100/J44</f>
        <v>0</v>
      </c>
      <c r="L51" s="171">
        <f>COUNTIF('3. Evaluación Nivel A'!C518,Hoja4!A6)+COUNTIF('3. Evaluación Nivel A'!C540,Hoja4!A6)+COUNTIF('3. Evaluación Nivel A'!C562,Hoja4!A6)+COUNTIF('3. Evaluación Nivel A'!C584,Hoja4!A6)+COUNTIF('3. Evaluación Nivel A'!C606,Hoja4!A6)+COUNTIF('4. Evaluación Nivel AA'!C319,Hoja4!A6)+COUNTIF('4. Evaluación Nivel AA'!C341,Hoja4!A6)+COUNTIF('4. Evaluación Nivel AA'!C363,Hoja4!A6)+COUNTIF('4. Evaluación Nivel AA'!C385,Hoja4!A6)+COUNTIF('4. Evaluación Nivel AA'!C407,Hoja4!A6)</f>
        <v>0</v>
      </c>
      <c r="M51" s="179">
        <f>L51*100/J44</f>
        <v>0</v>
      </c>
      <c r="N51" s="171">
        <f>COUNTIF('3. Evaluación Nivel A'!C518,Hoja4!A7)+COUNTIF('3. Evaluación Nivel A'!C540,Hoja4!A7)+COUNTIF('3. Evaluación Nivel A'!C562,Hoja4!A7)+COUNTIF('3. Evaluación Nivel A'!C584,Hoja4!A7)+COUNTIF('3. Evaluación Nivel A'!C606,Hoja4!A7)+COUNTIF('4. Evaluación Nivel AA'!C319,Hoja4!A7)+COUNTIF('4. Evaluación Nivel AA'!C341,Hoja4!A7)+COUNTIF('4. Evaluación Nivel AA'!C363,Hoja4!A7)+COUNTIF('4. Evaluación Nivel AA'!C385,Hoja4!A7)+COUNTIF('4. Evaluación Nivel AA'!C407,Hoja4!A7)</f>
        <v>0</v>
      </c>
      <c r="O51" s="179">
        <f>N51*100/J44</f>
        <v>0</v>
      </c>
      <c r="P51" s="180">
        <f>IF(ISERROR((J51*100)/(J44-N51)),0,(J51*100)/(J44-N51))</f>
        <v>0</v>
      </c>
      <c r="Q51" s="180">
        <f>IF(ISERROR((L51*100)/(J44-N51)),0,(L51*100)/(J44-N51))</f>
        <v>0</v>
      </c>
    </row>
    <row r="52" ht="14.25" customHeight="1">
      <c r="B52" s="228" t="str">
        <f>'2.Páginas de la muestra'!C11</f>
        <v>Alias4</v>
      </c>
      <c r="C52" s="204"/>
      <c r="D52" s="229">
        <f>IF('2.Páginas de la muestra'!B5&gt;3,K10,"")</f>
        <v>0</v>
      </c>
      <c r="E52" s="230">
        <f>IF('2.Páginas de la muestra'!B5&gt;3,M10,"")</f>
        <v>0</v>
      </c>
      <c r="F52" s="229">
        <f>IF('2.Páginas de la muestra'!B5&gt;3,O10,"")</f>
        <v>0</v>
      </c>
      <c r="G52" s="231">
        <f>IF('2.Páginas de la muestra'!B5&gt;3,P10,"")</f>
        <v>0</v>
      </c>
      <c r="I52" s="171" t="str">
        <f>'2.Páginas de la muestra'!C14</f>
        <v>Alias7</v>
      </c>
      <c r="J52" s="177">
        <f>COUNTIF('3. Evaluación Nivel A'!C519,Hoja4!A5)+COUNTIF('3. Evaluación Nivel A'!C541,Hoja4!A5)+COUNTIF('3. Evaluación Nivel A'!C563,Hoja4!A5)+COUNTIF('3. Evaluación Nivel A'!C585,Hoja4!A5)+COUNTIF('3. Evaluación Nivel A'!C607,Hoja4!A5)+COUNTIF('4. Evaluación Nivel AA'!C320,Hoja4!A5)+COUNTIF('4. Evaluación Nivel AA'!C342,Hoja4!A5)+COUNTIF('4. Evaluación Nivel AA'!C364,Hoja4!A5)+COUNTIF('4. Evaluación Nivel AA'!C386,Hoja4!A5)+COUNTIF('4. Evaluación Nivel AA'!C408,Hoja4!A5)</f>
        <v>0</v>
      </c>
      <c r="K52" s="178">
        <f>J52*100/J44</f>
        <v>0</v>
      </c>
      <c r="L52" s="171">
        <f>COUNTIF('3. Evaluación Nivel A'!C519,Hoja4!A6)+COUNTIF('3. Evaluación Nivel A'!C541,Hoja4!A6)+COUNTIF('3. Evaluación Nivel A'!C563,Hoja4!A6)+COUNTIF('3. Evaluación Nivel A'!C585,Hoja4!A6)+COUNTIF('3. Evaluación Nivel A'!C607,Hoja4!A6)+COUNTIF('4. Evaluación Nivel AA'!C320,Hoja4!A6)+COUNTIF('4. Evaluación Nivel AA'!C342,Hoja4!A6)+COUNTIF('4. Evaluación Nivel AA'!C364,Hoja4!A6)+COUNTIF('4. Evaluación Nivel AA'!C386,Hoja4!A6)+COUNTIF('4. Evaluación Nivel AA'!C408,Hoja4!A6)</f>
        <v>0</v>
      </c>
      <c r="M52" s="179">
        <f>L52*100/J44</f>
        <v>0</v>
      </c>
      <c r="N52" s="171">
        <f>COUNTIF('3. Evaluación Nivel A'!C519,Hoja4!A7)+COUNTIF('3. Evaluación Nivel A'!C541,Hoja4!A7)+COUNTIF('3. Evaluación Nivel A'!C563,Hoja4!A7)+COUNTIF('3. Evaluación Nivel A'!C585,Hoja4!A7)+COUNTIF('3. Evaluación Nivel A'!C607,Hoja4!A7)+COUNTIF('4. Evaluación Nivel AA'!C320,Hoja4!A7)+COUNTIF('4. Evaluación Nivel AA'!C342,Hoja4!A7)+COUNTIF('4. Evaluación Nivel AA'!C364,Hoja4!A7)+COUNTIF('4. Evaluación Nivel AA'!C386,Hoja4!A7)+COUNTIF('4. Evaluación Nivel AA'!C408,Hoja4!A7)</f>
        <v>0</v>
      </c>
      <c r="O52" s="179">
        <f>N52*100/J44</f>
        <v>0</v>
      </c>
      <c r="P52" s="180">
        <f>IF(ISERROR((J52*100)/(J44-N52)),0,(J52*100)/(J44-N52))</f>
        <v>0</v>
      </c>
      <c r="Q52" s="180">
        <f>IF(ISERROR((L52*100)/(J44-N52)),0,(L52*100)/(J44-N52))</f>
        <v>0</v>
      </c>
    </row>
    <row r="53" ht="14.25" customHeight="1">
      <c r="B53" s="228" t="str">
        <f>'2.Páginas de la muestra'!C12</f>
        <v>Alias5</v>
      </c>
      <c r="C53" s="204"/>
      <c r="D53" s="229">
        <f>IF('2.Páginas de la muestra'!B5&gt;4,K11,"")</f>
        <v>0</v>
      </c>
      <c r="E53" s="230">
        <f>IF('2.Páginas de la muestra'!B5&gt;4,M11,"")</f>
        <v>0</v>
      </c>
      <c r="F53" s="229">
        <f>IF('2.Páginas de la muestra'!B5&gt;4,O11,"")</f>
        <v>0</v>
      </c>
      <c r="G53" s="231">
        <f>IF('2.Páginas de la muestra'!B5&gt;4,P11,"")</f>
        <v>0</v>
      </c>
      <c r="I53" s="171" t="str">
        <f>'2.Páginas de la muestra'!C15</f>
        <v>Alias8</v>
      </c>
      <c r="J53" s="177">
        <f>COUNTIF('3. Evaluación Nivel A'!C520,Hoja4!A5)+COUNTIF('3. Evaluación Nivel A'!C542,Hoja4!A5)+COUNTIF('3. Evaluación Nivel A'!C564,Hoja4!A5)+COUNTIF('3. Evaluación Nivel A'!C586,Hoja4!A5)+COUNTIF('3. Evaluación Nivel A'!C608,Hoja4!A5)+COUNTIF('4. Evaluación Nivel AA'!C321,Hoja4!A5)+COUNTIF('4. Evaluación Nivel AA'!C343,Hoja4!A5)+COUNTIF('4. Evaluación Nivel AA'!C365,Hoja4!A5)+COUNTIF('4. Evaluación Nivel AA'!C387,Hoja4!A5)+COUNTIF('4. Evaluación Nivel AA'!C409,Hoja4!A5)</f>
        <v>0</v>
      </c>
      <c r="K53" s="178">
        <f>J53*100/J44</f>
        <v>0</v>
      </c>
      <c r="L53" s="171">
        <f>COUNTIF('3. Evaluación Nivel A'!C520,Hoja4!A6)+COUNTIF('3. Evaluación Nivel A'!C542,Hoja4!A6)+COUNTIF('3. Evaluación Nivel A'!C564,Hoja4!A6)+COUNTIF('3. Evaluación Nivel A'!C586,Hoja4!A6)+COUNTIF('3. Evaluación Nivel A'!C608,Hoja4!A6)+COUNTIF('4. Evaluación Nivel AA'!C321,Hoja4!A6)+COUNTIF('4. Evaluación Nivel AA'!C343,Hoja4!A6)+COUNTIF('4. Evaluación Nivel AA'!C365,Hoja4!A6)+COUNTIF('4. Evaluación Nivel AA'!C387,Hoja4!A6)+COUNTIF('4. Evaluación Nivel AA'!C409,Hoja4!A6)</f>
        <v>0</v>
      </c>
      <c r="M53" s="179">
        <f>L53*100/J44</f>
        <v>0</v>
      </c>
      <c r="N53" s="171">
        <f>COUNTIF('3. Evaluación Nivel A'!C520,Hoja4!A7)+COUNTIF('3. Evaluación Nivel A'!C542,Hoja4!A7)+COUNTIF('3. Evaluación Nivel A'!C564,Hoja4!A7)+COUNTIF('3. Evaluación Nivel A'!C586,Hoja4!A7)+COUNTIF('3. Evaluación Nivel A'!C608,Hoja4!A7)+COUNTIF('4. Evaluación Nivel AA'!C321,Hoja4!A7)+COUNTIF('4. Evaluación Nivel AA'!C343,Hoja4!A7)+COUNTIF('4. Evaluación Nivel AA'!C365,Hoja4!A7)+COUNTIF('4. Evaluación Nivel AA'!C387,Hoja4!A7)+COUNTIF('4. Evaluación Nivel AA'!C409,Hoja4!A7)</f>
        <v>0</v>
      </c>
      <c r="O53" s="179">
        <f>N53*100/J44</f>
        <v>0</v>
      </c>
      <c r="P53" s="180">
        <f>IF(ISERROR((J53*100)/(J44-N53)),0,(J53*100)/(J44-N53))</f>
        <v>0</v>
      </c>
      <c r="Q53" s="180">
        <f>IF(ISERROR((L53*100)/(J44-N53)),0,(L53*100)/(J44-N53))</f>
        <v>0</v>
      </c>
    </row>
    <row r="54" ht="14.25" customHeight="1">
      <c r="B54" s="228" t="str">
        <f>'2.Páginas de la muestra'!C13</f>
        <v>Alias6</v>
      </c>
      <c r="C54" s="204"/>
      <c r="D54" s="229">
        <f>IF('2.Páginas de la muestra'!B5&gt;5,K12,"")</f>
        <v>0</v>
      </c>
      <c r="E54" s="230">
        <f>IF('2.Páginas de la muestra'!B5&gt;5,M12,"")</f>
        <v>0</v>
      </c>
      <c r="F54" s="229">
        <f>IF('2.Páginas de la muestra'!B5&gt;5,O12,"")</f>
        <v>0</v>
      </c>
      <c r="G54" s="231">
        <f>IF('2.Páginas de la muestra'!B5&gt;5,P12,"")</f>
        <v>0</v>
      </c>
      <c r="I54" s="171" t="str">
        <f>'2.Páginas de la muestra'!C16</f>
        <v>Alias9</v>
      </c>
      <c r="J54" s="177">
        <f>COUNTIF('3. Evaluación Nivel A'!C521,Hoja4!A5)+COUNTIF('3. Evaluación Nivel A'!C543,Hoja4!A5)+COUNTIF('3. Evaluación Nivel A'!C565,Hoja4!A5)+COUNTIF('3. Evaluación Nivel A'!C587,Hoja4!A5)+COUNTIF('3. Evaluación Nivel A'!C609,Hoja4!A5)+COUNTIF('4. Evaluación Nivel AA'!C322,Hoja4!A5)+COUNTIF('4. Evaluación Nivel AA'!C344,Hoja4!A5)+COUNTIF('4. Evaluación Nivel AA'!C366,Hoja4!A5)+COUNTIF('4. Evaluación Nivel AA'!C388,Hoja4!A5)+COUNTIF('4. Evaluación Nivel AA'!C410,Hoja4!A5)</f>
        <v>0</v>
      </c>
      <c r="K54" s="178">
        <f>J54*100/J44</f>
        <v>0</v>
      </c>
      <c r="L54" s="171">
        <f>COUNTIF('3. Evaluación Nivel A'!C521,Hoja4!A6)+COUNTIF('3. Evaluación Nivel A'!C543,Hoja4!A6)+COUNTIF('3. Evaluación Nivel A'!C565,Hoja4!A6)+COUNTIF('3. Evaluación Nivel A'!C587,Hoja4!A6)+COUNTIF('3. Evaluación Nivel A'!C609,Hoja4!A6)+COUNTIF('4. Evaluación Nivel AA'!C322,Hoja4!A6)+COUNTIF('4. Evaluación Nivel AA'!C344,Hoja4!A6)+COUNTIF('4. Evaluación Nivel AA'!C366,Hoja4!A6)+COUNTIF('4. Evaluación Nivel AA'!C388,Hoja4!A6)+COUNTIF('4. Evaluación Nivel AA'!C410,Hoja4!A6)</f>
        <v>0</v>
      </c>
      <c r="M54" s="179">
        <f>L54*100/J44</f>
        <v>0</v>
      </c>
      <c r="N54" s="171">
        <f>COUNTIF('3. Evaluación Nivel A'!C521,Hoja4!A7)+COUNTIF('3. Evaluación Nivel A'!C543,Hoja4!A7)+COUNTIF('3. Evaluación Nivel A'!C565,Hoja4!A7)+COUNTIF('3. Evaluación Nivel A'!C587,Hoja4!A7)+COUNTIF('3. Evaluación Nivel A'!C609,Hoja4!A7)+COUNTIF('4. Evaluación Nivel AA'!C322,Hoja4!A7)+COUNTIF('4. Evaluación Nivel AA'!C344,Hoja4!A7)+COUNTIF('4. Evaluación Nivel AA'!C366,Hoja4!A7)+COUNTIF('4. Evaluación Nivel AA'!C388,Hoja4!A7)+COUNTIF('4. Evaluación Nivel AA'!C410,Hoja4!A7)</f>
        <v>0</v>
      </c>
      <c r="O54" s="179">
        <f>N54*100/J44</f>
        <v>0</v>
      </c>
      <c r="P54" s="180">
        <f>IF(ISERROR((J54*100)/(J44-N54)),0,(J54*100)/(J44-N54))</f>
        <v>0</v>
      </c>
      <c r="Q54" s="180">
        <f>IF(ISERROR((L54*100)/(J44-N54)),0,(L54*100)/(J44-N54))</f>
        <v>0</v>
      </c>
    </row>
    <row r="55" ht="14.25" customHeight="1">
      <c r="B55" s="228" t="str">
        <f>'2.Páginas de la muestra'!C14</f>
        <v>Alias7</v>
      </c>
      <c r="C55" s="204"/>
      <c r="D55" s="229">
        <f>IF('2.Páginas de la muestra'!B5&gt;6,K13,"")</f>
        <v>0</v>
      </c>
      <c r="E55" s="230">
        <f>IF('2.Páginas de la muestra'!B5&gt;6,M13,"")</f>
        <v>0</v>
      </c>
      <c r="F55" s="229">
        <f>IF('2.Páginas de la muestra'!B5&gt;6,O13,"")</f>
        <v>0</v>
      </c>
      <c r="G55" s="231">
        <f>IF('2.Páginas de la muestra'!B5&gt;6,P13,"")</f>
        <v>0</v>
      </c>
      <c r="I55" s="171" t="str">
        <f>'2.Páginas de la muestra'!C17</f>
        <v>Alias10</v>
      </c>
      <c r="J55" s="177">
        <f>COUNTIF('3. Evaluación Nivel A'!C522,Hoja4!A5)+COUNTIF('3. Evaluación Nivel A'!C544,Hoja4!A5)+COUNTIF('3. Evaluación Nivel A'!C566,Hoja4!A5)+COUNTIF('3. Evaluación Nivel A'!C588,Hoja4!A5)+COUNTIF('3. Evaluación Nivel A'!C610,Hoja4!A5)+COUNTIF('4. Evaluación Nivel AA'!C323,Hoja4!A5)+COUNTIF('4. Evaluación Nivel AA'!C345,Hoja4!A5)+COUNTIF('4. Evaluación Nivel AA'!C367,Hoja4!A5)+COUNTIF('4. Evaluación Nivel AA'!C389,Hoja4!A5)+COUNTIF('4. Evaluación Nivel AA'!C411,Hoja4!A5)</f>
        <v>0</v>
      </c>
      <c r="K55" s="178">
        <f>J55*100/J44</f>
        <v>0</v>
      </c>
      <c r="L55" s="171">
        <f>COUNTIF('3. Evaluación Nivel A'!C522,Hoja4!A6)+COUNTIF('3. Evaluación Nivel A'!C544,Hoja4!A6)+COUNTIF('3. Evaluación Nivel A'!C566,Hoja4!A6)+COUNTIF('3. Evaluación Nivel A'!C588,Hoja4!A6)+COUNTIF('3. Evaluación Nivel A'!C610,Hoja4!A6)+COUNTIF('4. Evaluación Nivel AA'!C323,Hoja4!A6)+COUNTIF('4. Evaluación Nivel AA'!C345,Hoja4!A6)+COUNTIF('4. Evaluación Nivel AA'!C367,Hoja4!A6)+COUNTIF('4. Evaluación Nivel AA'!C389,Hoja4!A6)+COUNTIF('4. Evaluación Nivel AA'!C411,Hoja4!A6)</f>
        <v>0</v>
      </c>
      <c r="M55" s="179">
        <f>L55*100/J44</f>
        <v>0</v>
      </c>
      <c r="N55" s="171">
        <f>COUNTIF('3. Evaluación Nivel A'!C522,Hoja4!A7)+COUNTIF('3. Evaluación Nivel A'!C544,Hoja4!A7)+COUNTIF('3. Evaluación Nivel A'!C566,Hoja4!A7)+COUNTIF('3. Evaluación Nivel A'!C588,Hoja4!A7)+COUNTIF('3. Evaluación Nivel A'!C610,Hoja4!A7)+COUNTIF('4. Evaluación Nivel AA'!C323,Hoja4!A7)+COUNTIF('4. Evaluación Nivel AA'!C345,Hoja4!A7)+COUNTIF('4. Evaluación Nivel AA'!C367,Hoja4!A7)+COUNTIF('4. Evaluación Nivel AA'!C389,Hoja4!A7)+COUNTIF('4. Evaluación Nivel AA'!C411,Hoja4!A7)</f>
        <v>0</v>
      </c>
      <c r="O55" s="179">
        <f>N55*100/J44</f>
        <v>0</v>
      </c>
      <c r="P55" s="180">
        <f>IF(ISERROR((J55*100)/(J44-N55)),0,(J55*100)/(J44-N55))</f>
        <v>0</v>
      </c>
      <c r="Q55" s="180">
        <f>IF(ISERROR((L55*100)/(J44-N55)),0,(L55*100)/(J44-N55))</f>
        <v>0</v>
      </c>
    </row>
    <row r="56" ht="14.25" customHeight="1">
      <c r="B56" s="228" t="str">
        <f>'2.Páginas de la muestra'!C15</f>
        <v>Alias8</v>
      </c>
      <c r="C56" s="204"/>
      <c r="D56" s="229">
        <f>IF('2.Páginas de la muestra'!B5&gt;7,K14,"")</f>
        <v>0</v>
      </c>
      <c r="E56" s="230">
        <f>IF('2.Páginas de la muestra'!B5&gt;7,M14,"")</f>
        <v>0</v>
      </c>
      <c r="F56" s="229">
        <f>IF('2.Páginas de la muestra'!B5&gt;7,O14,"")</f>
        <v>0</v>
      </c>
      <c r="G56" s="231">
        <f>IF('2.Páginas de la muestra'!B5&gt;7,P14,"")</f>
        <v>0</v>
      </c>
      <c r="I56" s="171" t="str">
        <f>'2.Páginas de la muestra'!C18</f>
        <v>Alias11</v>
      </c>
      <c r="J56" s="177">
        <f>COUNTIF('3. Evaluación Nivel A'!C523,Hoja4!A5)+COUNTIF('3. Evaluación Nivel A'!C545,Hoja4!A5)+COUNTIF('3. Evaluación Nivel A'!C567,Hoja4!A5)+COUNTIF('3. Evaluación Nivel A'!C589,Hoja4!A5)+COUNTIF('3. Evaluación Nivel A'!C611,Hoja4!A5)+COUNTIF('4. Evaluación Nivel AA'!C324,Hoja4!A5)+COUNTIF('4. Evaluación Nivel AA'!C346,Hoja4!A5)+COUNTIF('4. Evaluación Nivel AA'!C368,Hoja4!A5)+COUNTIF('4. Evaluación Nivel AA'!C390,Hoja4!A5)+COUNTIF('4. Evaluación Nivel AA'!C412,Hoja4!A5)</f>
        <v>0</v>
      </c>
      <c r="K56" s="178">
        <f>J56*100/J44</f>
        <v>0</v>
      </c>
      <c r="L56" s="171">
        <f>COUNTIF('3. Evaluación Nivel A'!C523,Hoja4!A6)+COUNTIF('3. Evaluación Nivel A'!C545,Hoja4!A6)+COUNTIF('3. Evaluación Nivel A'!C567,Hoja4!A6)+COUNTIF('3. Evaluación Nivel A'!C589,Hoja4!A6)+COUNTIF('3. Evaluación Nivel A'!C611,Hoja4!A6)+COUNTIF('4. Evaluación Nivel AA'!C324,Hoja4!A6)+COUNTIF('4. Evaluación Nivel AA'!C346,Hoja4!A6)+COUNTIF('4. Evaluación Nivel AA'!C368,Hoja4!A6)+COUNTIF('4. Evaluación Nivel AA'!C390,Hoja4!A6)+COUNTIF('4. Evaluación Nivel AA'!C412,Hoja4!A6)</f>
        <v>0</v>
      </c>
      <c r="M56" s="179">
        <f>L56*100/J44</f>
        <v>0</v>
      </c>
      <c r="N56" s="171">
        <f>COUNTIF('3. Evaluación Nivel A'!C523,Hoja4!A7)+COUNTIF('3. Evaluación Nivel A'!C545,Hoja4!A7)+COUNTIF('3. Evaluación Nivel A'!C567,Hoja4!A7)+COUNTIF('3. Evaluación Nivel A'!C589,Hoja4!A7)+COUNTIF('3. Evaluación Nivel A'!C611,Hoja4!A7)+COUNTIF('4. Evaluación Nivel AA'!C324,Hoja4!A7)+COUNTIF('4. Evaluación Nivel AA'!C346,Hoja4!A7)+COUNTIF('4. Evaluación Nivel AA'!C368,Hoja4!A7)+COUNTIF('4. Evaluación Nivel AA'!C390,Hoja4!A7)+COUNTIF('4. Evaluación Nivel AA'!C412,Hoja4!A7)</f>
        <v>0</v>
      </c>
      <c r="O56" s="179">
        <f>N56*100/J44</f>
        <v>0</v>
      </c>
      <c r="P56" s="180">
        <f>IF(ISERROR((J56*100)/(J44-N56)),0,(J56*100)/(J44-N56))</f>
        <v>0</v>
      </c>
      <c r="Q56" s="180">
        <f>IF(ISERROR((L56*100)/(J44-N56)),0,(L56*100)/(J44-N56))</f>
        <v>0</v>
      </c>
    </row>
    <row r="57" ht="14.25" customHeight="1">
      <c r="B57" s="228" t="str">
        <f>'2.Páginas de la muestra'!C16</f>
        <v>Alias9</v>
      </c>
      <c r="C57" s="204"/>
      <c r="D57" s="229">
        <f>IF('2.Páginas de la muestra'!B5&gt;8,K15,"")</f>
        <v>0</v>
      </c>
      <c r="E57" s="230">
        <f>IF('2.Páginas de la muestra'!B5&gt;8,M15,"")</f>
        <v>0</v>
      </c>
      <c r="F57" s="229">
        <f>IF('2.Páginas de la muestra'!B5&gt;8,O15,"")</f>
        <v>0</v>
      </c>
      <c r="G57" s="231">
        <f>IF('2.Páginas de la muestra'!B5&gt;8,P15,"")</f>
        <v>0</v>
      </c>
      <c r="I57" s="171" t="str">
        <f>'2.Páginas de la muestra'!C19</f>
        <v>Alias12</v>
      </c>
      <c r="J57" s="177">
        <f>COUNTIF('3. Evaluación Nivel A'!C524,Hoja4!A5)+COUNTIF('3. Evaluación Nivel A'!C546,Hoja4!A5)+COUNTIF('3. Evaluación Nivel A'!C568,Hoja4!A5)+COUNTIF('3. Evaluación Nivel A'!C590,Hoja4!A5)+COUNTIF('3. Evaluación Nivel A'!C612,Hoja4!A5)+COUNTIF('4. Evaluación Nivel AA'!C325,Hoja4!A5)+COUNTIF('4. Evaluación Nivel AA'!C347,Hoja4!A5)+COUNTIF('4. Evaluación Nivel AA'!C369,Hoja4!A5)+COUNTIF('4. Evaluación Nivel AA'!C391,Hoja4!A5)+COUNTIF('4. Evaluación Nivel AA'!C413,Hoja4!A5)</f>
        <v>0</v>
      </c>
      <c r="K57" s="178">
        <f>J57*100/J44</f>
        <v>0</v>
      </c>
      <c r="L57" s="171">
        <f>COUNTIF('3. Evaluación Nivel A'!C524,Hoja4!A6)+COUNTIF('3. Evaluación Nivel A'!C546,Hoja4!A6)+COUNTIF('3. Evaluación Nivel A'!C568,Hoja4!A6)+COUNTIF('3. Evaluación Nivel A'!C590,Hoja4!A6)+COUNTIF('3. Evaluación Nivel A'!C612,Hoja4!A6)+COUNTIF('4. Evaluación Nivel AA'!C325,Hoja4!A6)+COUNTIF('4. Evaluación Nivel AA'!C347,Hoja4!A6)+COUNTIF('4. Evaluación Nivel AA'!C369,Hoja4!A6)+COUNTIF('4. Evaluación Nivel AA'!C391,Hoja4!A6)+COUNTIF('4. Evaluación Nivel AA'!C413,Hoja4!A6)</f>
        <v>0</v>
      </c>
      <c r="M57" s="179">
        <f>L57*100/J44</f>
        <v>0</v>
      </c>
      <c r="N57" s="171">
        <f>COUNTIF('3. Evaluación Nivel A'!C524,Hoja4!A7)+COUNTIF('3. Evaluación Nivel A'!C546,Hoja4!A7)+COUNTIF('3. Evaluación Nivel A'!C568,Hoja4!A7)+COUNTIF('3. Evaluación Nivel A'!C590,Hoja4!A7)+COUNTIF('3. Evaluación Nivel A'!C612,Hoja4!A7)+COUNTIF('4. Evaluación Nivel AA'!C325,Hoja4!A7)+COUNTIF('4. Evaluación Nivel AA'!C347,Hoja4!A7)+COUNTIF('4. Evaluación Nivel AA'!C369,Hoja4!A7)+COUNTIF('4. Evaluación Nivel AA'!C391,Hoja4!A7)+COUNTIF('4. Evaluación Nivel AA'!C413,Hoja4!A7)</f>
        <v>0</v>
      </c>
      <c r="O57" s="179">
        <f>N57*100/J44</f>
        <v>0</v>
      </c>
      <c r="P57" s="180">
        <f>IF(ISERROR((J57*100)/(J44-N57)),0,(J57*100)/(J44-N57))</f>
        <v>0</v>
      </c>
      <c r="Q57" s="180">
        <f>IF(ISERROR((L57*100)/(J44-N57)),0,(L57*100)/(J44-N57))</f>
        <v>0</v>
      </c>
    </row>
    <row r="58" ht="14.25" customHeight="1">
      <c r="B58" s="228" t="str">
        <f>'2.Páginas de la muestra'!C17</f>
        <v>Alias10</v>
      </c>
      <c r="C58" s="204"/>
      <c r="D58" s="229">
        <f>IF('2.Páginas de la muestra'!B5&gt;9,K16,"")</f>
        <v>0</v>
      </c>
      <c r="E58" s="230">
        <f>IF('2.Páginas de la muestra'!B5&gt;9,M16,"")</f>
        <v>0</v>
      </c>
      <c r="F58" s="229">
        <f>IF('2.Páginas de la muestra'!B5&gt;9,O16,"")</f>
        <v>0</v>
      </c>
      <c r="G58" s="231">
        <f>IF('2.Páginas de la muestra'!B5&gt;9,P16,"")</f>
        <v>0</v>
      </c>
      <c r="I58" s="171" t="str">
        <f>'2.Páginas de la muestra'!C20</f>
        <v>Alias13</v>
      </c>
      <c r="J58" s="177">
        <f>COUNTIF('3. Evaluación Nivel A'!C525,Hoja4!A5)+COUNTIF('3. Evaluación Nivel A'!C547,Hoja4!A5)+COUNTIF('3. Evaluación Nivel A'!C569,Hoja4!A5)+COUNTIF('3. Evaluación Nivel A'!C591,Hoja4!A5)+COUNTIF('3. Evaluación Nivel A'!C613,Hoja4!A5)+COUNTIF('4. Evaluación Nivel AA'!C326,Hoja4!A5)+COUNTIF('4. Evaluación Nivel AA'!C348,Hoja4!A5)+COUNTIF('4. Evaluación Nivel AA'!C370,Hoja4!A5)+COUNTIF('4. Evaluación Nivel AA'!C392,Hoja4!A5)+COUNTIF('4. Evaluación Nivel AA'!C414,Hoja4!A5)</f>
        <v>0</v>
      </c>
      <c r="K58" s="178">
        <f>J58*100/J44</f>
        <v>0</v>
      </c>
      <c r="L58" s="171">
        <f>COUNTIF('3. Evaluación Nivel A'!C525,Hoja4!A6)+COUNTIF('3. Evaluación Nivel A'!C547,Hoja4!A6)+COUNTIF('3. Evaluación Nivel A'!C569,Hoja4!A6)+COUNTIF('3. Evaluación Nivel A'!C591,Hoja4!A6)+COUNTIF('3. Evaluación Nivel A'!C613,Hoja4!A6)+COUNTIF('4. Evaluación Nivel AA'!C326,Hoja4!A6)+COUNTIF('4. Evaluación Nivel AA'!C348,Hoja4!A6)+COUNTIF('4. Evaluación Nivel AA'!C370,Hoja4!A6)+COUNTIF('4. Evaluación Nivel AA'!C392,Hoja4!A6)+COUNTIF('4. Evaluación Nivel AA'!C414,Hoja4!A6)</f>
        <v>0</v>
      </c>
      <c r="M58" s="179">
        <f>L58*100/J44</f>
        <v>0</v>
      </c>
      <c r="N58" s="171">
        <f>COUNTIF('3. Evaluación Nivel A'!C525,Hoja4!A7)+COUNTIF('3. Evaluación Nivel A'!C547,Hoja4!A7)+COUNTIF('3. Evaluación Nivel A'!C569,Hoja4!A7)+COUNTIF('3. Evaluación Nivel A'!C591,Hoja4!A7)+COUNTIF('3. Evaluación Nivel A'!C613,Hoja4!A7)+COUNTIF('4. Evaluación Nivel AA'!C326,Hoja4!A7)+COUNTIF('4. Evaluación Nivel AA'!C348,Hoja4!A7)+COUNTIF('4. Evaluación Nivel AA'!C370,Hoja4!A7)+COUNTIF('4. Evaluación Nivel AA'!C392,Hoja4!A7)+COUNTIF('4. Evaluación Nivel AA'!C414,Hoja4!A7)</f>
        <v>0</v>
      </c>
      <c r="O58" s="179">
        <f>N58*100/J44</f>
        <v>0</v>
      </c>
      <c r="P58" s="180">
        <f>IF(ISERROR((J58*100)/(J44-N58)),0,(J58*100)/(J44-N58))</f>
        <v>0</v>
      </c>
      <c r="Q58" s="180">
        <f>IF(ISERROR((L58*100)/(J44-N58)),0,(L58*100)/(J44-N58))</f>
        <v>0</v>
      </c>
    </row>
    <row r="59" ht="14.25" customHeight="1">
      <c r="B59" s="228" t="str">
        <f>'2.Páginas de la muestra'!C18</f>
        <v>Alias11</v>
      </c>
      <c r="C59" s="204"/>
      <c r="D59" s="229">
        <f>IF('2.Páginas de la muestra'!B5&gt;10,K17,"")</f>
        <v>0</v>
      </c>
      <c r="E59" s="230">
        <f>IF('2.Páginas de la muestra'!B5&gt;10,M17,"")</f>
        <v>0</v>
      </c>
      <c r="F59" s="229">
        <f>IF('2.Páginas de la muestra'!B5&gt;10,O17,"")</f>
        <v>0</v>
      </c>
      <c r="G59" s="231">
        <f>IF('2.Páginas de la muestra'!B5&gt;10,P17,"")</f>
        <v>0</v>
      </c>
      <c r="I59" s="171" t="str">
        <f>'2.Páginas de la muestra'!C21</f>
        <v>Alias14</v>
      </c>
      <c r="J59" s="177">
        <f>COUNTIF('3. Evaluación Nivel A'!C526,Hoja4!A5)+COUNTIF('3. Evaluación Nivel A'!C548,Hoja4!A5)+COUNTIF('3. Evaluación Nivel A'!C570,Hoja4!A5)+COUNTIF('3. Evaluación Nivel A'!C592,Hoja4!A5)+COUNTIF('3. Evaluación Nivel A'!C614,Hoja4!A5)+COUNTIF('4. Evaluación Nivel AA'!C327,Hoja4!A5)+COUNTIF('4. Evaluación Nivel AA'!C349,Hoja4!A5)+COUNTIF('4. Evaluación Nivel AA'!C371,Hoja4!A5)+COUNTIF('4. Evaluación Nivel AA'!C393,Hoja4!A5)+COUNTIF('4. Evaluación Nivel AA'!C415,Hoja4!A5)</f>
        <v>0</v>
      </c>
      <c r="K59" s="178">
        <f>J59*100/J44</f>
        <v>0</v>
      </c>
      <c r="L59" s="171">
        <f>COUNTIF('3. Evaluación Nivel A'!C526,Hoja4!A6)+COUNTIF('3. Evaluación Nivel A'!C548,Hoja4!A6)+COUNTIF('3. Evaluación Nivel A'!C570,Hoja4!A6)+COUNTIF('3. Evaluación Nivel A'!C592,Hoja4!A6)+COUNTIF('3. Evaluación Nivel A'!C614,Hoja4!A6)+COUNTIF('4. Evaluación Nivel AA'!C327,Hoja4!A6)+COUNTIF('4. Evaluación Nivel AA'!C349,Hoja4!A6)+COUNTIF('4. Evaluación Nivel AA'!C371,Hoja4!A6)+COUNTIF('4. Evaluación Nivel AA'!C393,Hoja4!A6)+COUNTIF('4. Evaluación Nivel AA'!C415,Hoja4!A6)</f>
        <v>0</v>
      </c>
      <c r="M59" s="179">
        <f>L59*100/J44</f>
        <v>0</v>
      </c>
      <c r="N59" s="171">
        <f>COUNTIF('3. Evaluación Nivel A'!C526,Hoja4!A7)+COUNTIF('3. Evaluación Nivel A'!C548,Hoja4!A7)+COUNTIF('3. Evaluación Nivel A'!C570,Hoja4!A7)+COUNTIF('3. Evaluación Nivel A'!C592,Hoja4!A7)+COUNTIF('3. Evaluación Nivel A'!C614,Hoja4!A7)+COUNTIF('4. Evaluación Nivel AA'!C327,Hoja4!A7)+COUNTIF('4. Evaluación Nivel AA'!C349,Hoja4!A7)+COUNTIF('4. Evaluación Nivel AA'!C371,Hoja4!A7)+COUNTIF('4. Evaluación Nivel AA'!C393,Hoja4!A7)+COUNTIF('4. Evaluación Nivel AA'!C415,Hoja4!A7)</f>
        <v>0</v>
      </c>
      <c r="O59" s="179">
        <f>N59*100/J44</f>
        <v>0</v>
      </c>
      <c r="P59" s="180">
        <f>IF(ISERROR((J59*100)/(J44-N59)),0,(J59*100)/(J44-N59))</f>
        <v>0</v>
      </c>
      <c r="Q59" s="180">
        <f>IF(ISERROR((L59*100)/(J44-N59)),0,(L59*100)/(J44-N59))</f>
        <v>0</v>
      </c>
    </row>
    <row r="60" ht="14.25" customHeight="1">
      <c r="B60" s="228" t="str">
        <f>'2.Páginas de la muestra'!C19</f>
        <v>Alias12</v>
      </c>
      <c r="C60" s="204"/>
      <c r="D60" s="229">
        <f>IF('2.Páginas de la muestra'!B5&gt;11,K18,"")</f>
        <v>0</v>
      </c>
      <c r="E60" s="230">
        <f>IF('2.Páginas de la muestra'!B5&gt;11,M18,"")</f>
        <v>0</v>
      </c>
      <c r="F60" s="229">
        <f>IF('2.Páginas de la muestra'!B5&gt;11,O18,"")</f>
        <v>0</v>
      </c>
      <c r="G60" s="231">
        <f>IF('2.Páginas de la muestra'!B5&gt;11,P18,"")</f>
        <v>0</v>
      </c>
      <c r="I60" s="171" t="str">
        <f>'2.Páginas de la muestra'!C22</f>
        <v>Alias15</v>
      </c>
      <c r="J60" s="177">
        <f>COUNTIF('3. Evaluación Nivel A'!C527,Hoja4!A5)+COUNTIF('3. Evaluación Nivel A'!C549,Hoja4!A5)+COUNTIF('3. Evaluación Nivel A'!C571,Hoja4!A5)+COUNTIF('3. Evaluación Nivel A'!C593,Hoja4!A5)+COUNTIF('3. Evaluación Nivel A'!C615,Hoja4!A5)+COUNTIF('4. Evaluación Nivel AA'!C328,Hoja4!A5)+COUNTIF('4. Evaluación Nivel AA'!C350,Hoja4!A5)+COUNTIF('4. Evaluación Nivel AA'!C372,Hoja4!A5)+COUNTIF('4. Evaluación Nivel AA'!C394,Hoja4!A5)+COUNTIF('4. Evaluación Nivel AA'!C416,Hoja4!A5)</f>
        <v>0</v>
      </c>
      <c r="K60" s="178">
        <f>J60*100/J44</f>
        <v>0</v>
      </c>
      <c r="L60" s="171">
        <f>COUNTIF('3. Evaluación Nivel A'!C527,Hoja4!A6)+COUNTIF('3. Evaluación Nivel A'!C549,Hoja4!A6)+COUNTIF('3. Evaluación Nivel A'!C571,Hoja4!A6)+COUNTIF('3. Evaluación Nivel A'!C593,Hoja4!A6)+COUNTIF('3. Evaluación Nivel A'!C615,Hoja4!A6)+COUNTIF('4. Evaluación Nivel AA'!C328,Hoja4!A6)+COUNTIF('4. Evaluación Nivel AA'!C350,Hoja4!A6)+COUNTIF('4. Evaluación Nivel AA'!C372,Hoja4!A6)+COUNTIF('4. Evaluación Nivel AA'!C394,Hoja4!A6)+COUNTIF('4. Evaluación Nivel AA'!C416,Hoja4!A6)</f>
        <v>0</v>
      </c>
      <c r="M60" s="179">
        <f>L60*100/J44</f>
        <v>0</v>
      </c>
      <c r="N60" s="171">
        <f>COUNTIF('3. Evaluación Nivel A'!C527,Hoja4!A7)+COUNTIF('3. Evaluación Nivel A'!C549,Hoja4!A7)+COUNTIF('3. Evaluación Nivel A'!C571,Hoja4!A7)+COUNTIF('3. Evaluación Nivel A'!C593,Hoja4!A7)+COUNTIF('3. Evaluación Nivel A'!C615,Hoja4!A7)+COUNTIF('4. Evaluación Nivel AA'!C328,Hoja4!A7)+COUNTIF('4. Evaluación Nivel AA'!C350,Hoja4!A7)+COUNTIF('4. Evaluación Nivel AA'!C372,Hoja4!A7)+COUNTIF('4. Evaluación Nivel AA'!C394,Hoja4!A7)+COUNTIF('4. Evaluación Nivel AA'!C416,Hoja4!A7)</f>
        <v>0</v>
      </c>
      <c r="O60" s="179">
        <f>N60*100/J44</f>
        <v>0</v>
      </c>
      <c r="P60" s="180">
        <f>IF(ISERROR((J60*100)/(J44-N60)),0,(J60*100)/(J44-N60))</f>
        <v>0</v>
      </c>
      <c r="Q60" s="180">
        <f>IF(ISERROR((L60*100)/(J44-N60)),0,(L60*100)/(J44-N60))</f>
        <v>0</v>
      </c>
    </row>
    <row r="61" ht="14.25" customHeight="1">
      <c r="B61" s="228" t="str">
        <f>'2.Páginas de la muestra'!C20</f>
        <v>Alias13</v>
      </c>
      <c r="C61" s="204"/>
      <c r="D61" s="229">
        <f>IF('2.Páginas de la muestra'!B5&gt;12,K19,"")</f>
        <v>0</v>
      </c>
      <c r="E61" s="230">
        <f>IF('2.Páginas de la muestra'!B5&gt;12,M19,"")</f>
        <v>0</v>
      </c>
      <c r="F61" s="229">
        <f>IF('2.Páginas de la muestra'!B5&gt;12,O19,"")</f>
        <v>0</v>
      </c>
      <c r="G61" s="231">
        <f>IF('2.Páginas de la muestra'!B5&gt;12,P19,"")</f>
        <v>0</v>
      </c>
      <c r="I61" s="47"/>
      <c r="J61" s="47"/>
      <c r="K61" s="47"/>
      <c r="L61" s="47"/>
      <c r="M61" s="47"/>
      <c r="N61" s="47"/>
      <c r="O61" s="47"/>
      <c r="P61" s="47"/>
      <c r="Q61" s="47"/>
    </row>
    <row r="62" ht="14.25" customHeight="1">
      <c r="B62" s="228" t="str">
        <f>'2.Páginas de la muestra'!C21</f>
        <v>Alias14</v>
      </c>
      <c r="C62" s="204"/>
      <c r="D62" s="229">
        <f>IF('2.Páginas de la muestra'!B5&gt;13,K20,"")</f>
        <v>0</v>
      </c>
      <c r="E62" s="230">
        <f>IF('2.Páginas de la muestra'!B5&gt;13,M20,"")</f>
        <v>0</v>
      </c>
      <c r="F62" s="229">
        <f>IF('2.Páginas de la muestra'!B5&gt;13,O20,"")</f>
        <v>0</v>
      </c>
      <c r="G62" s="231">
        <f>IF('2.Páginas de la muestra'!B5&gt;13,P20,"")</f>
        <v>0</v>
      </c>
      <c r="I62" s="47"/>
      <c r="J62" s="47"/>
      <c r="K62" s="47"/>
      <c r="L62" s="47"/>
      <c r="M62" s="47"/>
      <c r="N62" s="47"/>
      <c r="O62" s="47"/>
      <c r="P62" s="47"/>
      <c r="Q62" s="47"/>
    </row>
    <row r="63" ht="14.25" customHeight="1">
      <c r="B63" s="228" t="str">
        <f>'2.Páginas de la muestra'!C22</f>
        <v>Alias15</v>
      </c>
      <c r="C63" s="204"/>
      <c r="D63" s="229">
        <f>IF('2.Páginas de la muestra'!B5&gt;14,K21,"")</f>
        <v>0</v>
      </c>
      <c r="E63" s="230">
        <f>IF('2.Páginas de la muestra'!B5&gt;14,M21,"")</f>
        <v>0</v>
      </c>
      <c r="F63" s="229">
        <f>IF('2.Páginas de la muestra'!B5&gt;14,O21,"")</f>
        <v>0</v>
      </c>
      <c r="G63" s="231">
        <f>IF('2.Páginas de la muestra'!B5&gt;14,P21,"")</f>
        <v>0</v>
      </c>
      <c r="I63" s="47"/>
      <c r="J63" s="47">
        <v>3.0</v>
      </c>
      <c r="K63" s="4" t="s">
        <v>511</v>
      </c>
      <c r="L63" s="47"/>
      <c r="M63" s="47"/>
      <c r="N63" s="47"/>
      <c r="O63" s="47"/>
      <c r="P63" s="47"/>
      <c r="Q63" s="47"/>
    </row>
    <row r="64" ht="14.25" customHeight="1">
      <c r="B64" s="186" t="s">
        <v>453</v>
      </c>
      <c r="C64" s="169"/>
      <c r="D64" s="126">
        <f t="shared" ref="D64:G64" si="2">AVERAGE(D49:D63)</f>
        <v>12.33333333</v>
      </c>
      <c r="E64" s="125">
        <f t="shared" si="2"/>
        <v>2</v>
      </c>
      <c r="F64" s="126">
        <f t="shared" si="2"/>
        <v>4.666666667</v>
      </c>
      <c r="G64" s="125">
        <f t="shared" si="2"/>
        <v>15.87962963</v>
      </c>
      <c r="I64" s="46" t="s">
        <v>542</v>
      </c>
      <c r="J64" s="171" t="s">
        <v>203</v>
      </c>
      <c r="K64" s="172" t="s">
        <v>204</v>
      </c>
      <c r="L64" s="171" t="s">
        <v>206</v>
      </c>
      <c r="M64" s="172" t="s">
        <v>207</v>
      </c>
      <c r="N64" s="171" t="s">
        <v>209</v>
      </c>
      <c r="O64" s="172" t="s">
        <v>210</v>
      </c>
      <c r="P64" s="173" t="s">
        <v>433</v>
      </c>
      <c r="Q64" s="174" t="s">
        <v>434</v>
      </c>
    </row>
    <row r="65" ht="14.25" customHeight="1">
      <c r="B65" s="47"/>
      <c r="C65" s="47"/>
      <c r="D65" s="47"/>
      <c r="E65" s="47"/>
      <c r="F65" s="47"/>
      <c r="G65" s="47"/>
      <c r="I65" s="171" t="str">
        <f>'2.Páginas de la muestra'!C8</f>
        <v>Sinpromi</v>
      </c>
      <c r="J65" s="177">
        <f>COUNTIF('3. Evaluación Nivel A'!C623,Hoja4!A5)+COUNTIF('3. Evaluación Nivel A'!C645,Hoja4!A5)+COUNTIF('4. Evaluación Nivel AA'!C424,Hoja4!A5)</f>
        <v>2</v>
      </c>
      <c r="K65" s="178">
        <f>J65*100/J63</f>
        <v>66.66666667</v>
      </c>
      <c r="L65" s="177">
        <f>COUNTIF('3. Evaluación Nivel A'!C623,Hoja4!A6)+COUNTIF('3. Evaluación Nivel A'!C645,Hoja4!A6)+COUNTIF('4. Evaluación Nivel AA'!C424,Hoja4!A6)</f>
        <v>1</v>
      </c>
      <c r="M65" s="179">
        <f>L65*100/J63</f>
        <v>33.33333333</v>
      </c>
      <c r="N65" s="177">
        <f>COUNTIF('3. Evaluación Nivel A'!C623,Hoja4!A7)+COUNTIF('3. Evaluación Nivel A'!C645,Hoja4!A7)+COUNTIF('4. Evaluación Nivel AA'!C424,Hoja4!A7)</f>
        <v>0</v>
      </c>
      <c r="O65" s="179">
        <f>N65*100/J63</f>
        <v>0</v>
      </c>
      <c r="P65" s="180">
        <f>IF(ISERROR((J65*100)/(J63-N65)),0,(J65*100)/(J63-N65))</f>
        <v>66.66666667</v>
      </c>
      <c r="Q65" s="180">
        <f>IF(ISERROR((L65*100)/(J63-N65)),0,(L65*100)/(J63-N65))</f>
        <v>33.33333333</v>
      </c>
    </row>
    <row r="66" ht="14.25" customHeight="1">
      <c r="B66" s="111" t="s">
        <v>604</v>
      </c>
      <c r="C66" s="23"/>
      <c r="D66" s="23"/>
      <c r="E66" s="23"/>
      <c r="F66" s="23"/>
      <c r="G66" s="28"/>
      <c r="I66" s="171" t="str">
        <f>'2.Páginas de la muestra'!C9</f>
        <v>Once</v>
      </c>
      <c r="J66" s="177">
        <f>COUNTIF('3. Evaluación Nivel A'!C624,Hoja4!A5)+COUNTIF('3. Evaluación Nivel A'!C646,Hoja4!A5)+COUNTIF('4. Evaluación Nivel AA'!C425,Hoja4!A5)</f>
        <v>2</v>
      </c>
      <c r="K66" s="178">
        <f>J66*100/J63</f>
        <v>66.66666667</v>
      </c>
      <c r="L66" s="177">
        <f>COUNTIF('3. Evaluación Nivel A'!C624,Hoja4!A6)+COUNTIF('3. Evaluación Nivel A'!C646,Hoja4!A6)+COUNTIF('4. Evaluación Nivel AA'!C425,Hoja4!A6)</f>
        <v>1</v>
      </c>
      <c r="M66" s="179">
        <f>L66*100/J63</f>
        <v>33.33333333</v>
      </c>
      <c r="N66" s="177">
        <f>COUNTIF('3. Evaluación Nivel A'!C624,Hoja4!A7)+COUNTIF('3. Evaluación Nivel A'!C646,Hoja4!A7)+COUNTIF('4. Evaluación Nivel AA'!C425,Hoja4!A7)</f>
        <v>0</v>
      </c>
      <c r="O66" s="179">
        <f>N66*100/J63</f>
        <v>0</v>
      </c>
      <c r="P66" s="180">
        <f>IF(ISERROR((J66*100)/(J63-N66)),0,(J66*100)/(J63-N66))</f>
        <v>66.66666667</v>
      </c>
      <c r="Q66" s="180">
        <f>IF(ISERROR((L66*100)/(J63-N66)),0,(L66*100)/(J63-N66))</f>
        <v>33.33333333</v>
      </c>
    </row>
    <row r="67" ht="14.25" customHeight="1">
      <c r="B67" s="186" t="s">
        <v>21</v>
      </c>
      <c r="C67" s="168"/>
      <c r="D67" s="116" t="s">
        <v>204</v>
      </c>
      <c r="E67" s="116" t="s">
        <v>516</v>
      </c>
      <c r="F67" s="115" t="s">
        <v>517</v>
      </c>
      <c r="G67" s="116" t="s">
        <v>518</v>
      </c>
      <c r="I67" s="171" t="str">
        <f>'2.Páginas de la muestra'!C10</f>
        <v>ESIT ULL</v>
      </c>
      <c r="J67" s="177">
        <f>COUNTIF('3. Evaluación Nivel A'!C625,Hoja4!A5)+COUNTIF('3. Evaluación Nivel A'!C647,Hoja4!A5)+COUNTIF('4. Evaluación Nivel AA'!C426,Hoja4!A5)</f>
        <v>2</v>
      </c>
      <c r="K67" s="178">
        <f>J67*100/J63</f>
        <v>66.66666667</v>
      </c>
      <c r="L67" s="177">
        <f>COUNTIF('3. Evaluación Nivel A'!C625,Hoja4!A6)+COUNTIF('3. Evaluación Nivel A'!C647,Hoja4!A6)+COUNTIF('4. Evaluación Nivel AA'!C426,Hoja4!A6)</f>
        <v>1</v>
      </c>
      <c r="M67" s="179">
        <f>L67*100/J63</f>
        <v>33.33333333</v>
      </c>
      <c r="N67" s="177">
        <f>COUNTIF('3. Evaluación Nivel A'!C625,Hoja4!A7)+COUNTIF('3. Evaluación Nivel A'!C647,Hoja4!A7)+COUNTIF('4. Evaluación Nivel AA'!C426,Hoja4!A7)</f>
        <v>0</v>
      </c>
      <c r="O67" s="179">
        <f>N67*100/J63</f>
        <v>0</v>
      </c>
      <c r="P67" s="180">
        <f>IF(ISERROR((J67*100)/(J63-N67)),0,(J67*100)/(J63-N67))</f>
        <v>66.66666667</v>
      </c>
      <c r="Q67" s="180">
        <f>IF(ISERROR((L67*100)/(J63-N67)),0,(L67*100)/(J63-N67))</f>
        <v>33.33333333</v>
      </c>
    </row>
    <row r="68" ht="14.25" customHeight="1">
      <c r="B68" s="228" t="str">
        <f>'2.Páginas de la muestra'!C8</f>
        <v>Sinpromi</v>
      </c>
      <c r="C68" s="204"/>
      <c r="D68" s="229">
        <f>IF('2.Páginas de la muestra'!B5&gt;0,K26,"")</f>
        <v>58.82352941</v>
      </c>
      <c r="E68" s="230">
        <f>IF('2.Páginas de la muestra'!B5&gt;0,M26,"")</f>
        <v>11.76470588</v>
      </c>
      <c r="F68" s="229">
        <f>IF('2.Páginas de la muestra'!B5&gt;0,O26,"")</f>
        <v>29.41176471</v>
      </c>
      <c r="G68" s="231">
        <f>IF('2.Páginas de la muestra'!B5&gt;0,P26,"")</f>
        <v>83.33333333</v>
      </c>
      <c r="I68" s="171" t="str">
        <f>'2.Páginas de la muestra'!C11</f>
        <v>Alias4</v>
      </c>
      <c r="J68" s="177">
        <f>COUNTIF('3. Evaluación Nivel A'!C626,Hoja4!A5)+COUNTIF('3. Evaluación Nivel A'!C648,Hoja4!A5)+COUNTIF('4. Evaluación Nivel AA'!C427,Hoja4!A5)</f>
        <v>0</v>
      </c>
      <c r="K68" s="178">
        <f>J68*100/J63</f>
        <v>0</v>
      </c>
      <c r="L68" s="177">
        <f>COUNTIF('3. Evaluación Nivel A'!C626,Hoja4!A6)+COUNTIF('3. Evaluación Nivel A'!C648,Hoja4!A6)+COUNTIF('4. Evaluación Nivel AA'!C427,Hoja4!A6)</f>
        <v>0</v>
      </c>
      <c r="M68" s="179">
        <f>L68*100/J63</f>
        <v>0</v>
      </c>
      <c r="N68" s="177">
        <f>COUNTIF('3. Evaluación Nivel A'!C626,Hoja4!A7)+COUNTIF('3. Evaluación Nivel A'!C648,Hoja4!A7)+COUNTIF('4. Evaluación Nivel AA'!C427,Hoja4!A7)</f>
        <v>0</v>
      </c>
      <c r="O68" s="179">
        <f>N68*100/J63</f>
        <v>0</v>
      </c>
      <c r="P68" s="180">
        <f>IF(ISERROR((J68*100)/(J63-N68)),0,(J68*100)/(J63-N68))</f>
        <v>0</v>
      </c>
      <c r="Q68" s="180">
        <f>IF(ISERROR((L68*100)/(J63-N68)),0,(L68*100)/(J63-N68))</f>
        <v>0</v>
      </c>
    </row>
    <row r="69" ht="14.25" customHeight="1">
      <c r="B69" s="228" t="str">
        <f>'2.Páginas de la muestra'!C9</f>
        <v>Once</v>
      </c>
      <c r="C69" s="204"/>
      <c r="D69" s="229">
        <f>IF('2.Páginas de la muestra'!B5&gt;1,K27,"")</f>
        <v>64.70588235</v>
      </c>
      <c r="E69" s="230">
        <f>IF('2.Páginas de la muestra'!B5&gt;1,M27,"")</f>
        <v>5.882352941</v>
      </c>
      <c r="F69" s="229">
        <f>IF('2.Páginas de la muestra'!B5&gt;1,O27,"")</f>
        <v>29.41176471</v>
      </c>
      <c r="G69" s="231">
        <f>IF('2.Páginas de la muestra'!B5&gt;1,P27,"")</f>
        <v>91.66666667</v>
      </c>
      <c r="I69" s="171" t="str">
        <f>'2.Páginas de la muestra'!C12</f>
        <v>Alias5</v>
      </c>
      <c r="J69" s="177">
        <f>COUNTIF('3. Evaluación Nivel A'!C627,Hoja4!A5)+COUNTIF('3. Evaluación Nivel A'!C649,Hoja4!A5)+COUNTIF('4. Evaluación Nivel AA'!C428,Hoja4!A5)</f>
        <v>0</v>
      </c>
      <c r="K69" s="201">
        <f>J69*100/J63</f>
        <v>0</v>
      </c>
      <c r="L69" s="177">
        <f>COUNTIF('3. Evaluación Nivel A'!C627,Hoja4!A6)+COUNTIF('3. Evaluación Nivel A'!C649,Hoja4!A6)+COUNTIF('4. Evaluación Nivel AA'!C428,Hoja4!A6)</f>
        <v>0</v>
      </c>
      <c r="M69" s="202">
        <f>L69*100/J63</f>
        <v>0</v>
      </c>
      <c r="N69" s="177">
        <f>COUNTIF('3. Evaluación Nivel A'!C627,Hoja4!A7)+COUNTIF('3. Evaluación Nivel A'!C649,Hoja4!A7)+COUNTIF('4. Evaluación Nivel AA'!C428,Hoja4!A7)</f>
        <v>0</v>
      </c>
      <c r="O69" s="202">
        <f>N69*100/J63</f>
        <v>0</v>
      </c>
      <c r="P69" s="180">
        <f>IF(ISERROR((J69*100)/(J63-N69)),0,(J69*100)/(J63-N69))</f>
        <v>0</v>
      </c>
      <c r="Q69" s="180">
        <f>IF(ISERROR((L69*100)/(J63-N69)),0,(L69*100)/(J63-N69))</f>
        <v>0</v>
      </c>
    </row>
    <row r="70" ht="14.25" customHeight="1">
      <c r="B70" s="228" t="str">
        <f>'2.Páginas de la muestra'!C10</f>
        <v>ESIT ULL</v>
      </c>
      <c r="C70" s="204"/>
      <c r="D70" s="229">
        <f>IF('2.Páginas de la muestra'!B5&gt;2,K28,"")</f>
        <v>47.05882353</v>
      </c>
      <c r="E70" s="230">
        <f>IF('2.Páginas de la muestra'!B5&gt;2,M28,"")</f>
        <v>17.64705882</v>
      </c>
      <c r="F70" s="229">
        <f>IF('2.Páginas de la muestra'!B5&gt;2,O28,"")</f>
        <v>35.29411765</v>
      </c>
      <c r="G70" s="231">
        <f>IF('2.Páginas de la muestra'!B5&gt;2,P28,"")</f>
        <v>72.72727273</v>
      </c>
      <c r="I70" s="171" t="str">
        <f>'2.Páginas de la muestra'!C13</f>
        <v>Alias6</v>
      </c>
      <c r="J70" s="177">
        <f>COUNTIF('3. Evaluación Nivel A'!C628,Hoja4!A5)+COUNTIF('3. Evaluación Nivel A'!C650,Hoja4!A5)+COUNTIF('4. Evaluación Nivel AA'!C429,Hoja4!A5)</f>
        <v>0</v>
      </c>
      <c r="K70" s="178">
        <f>J70*100/J63</f>
        <v>0</v>
      </c>
      <c r="L70" s="177">
        <f>COUNTIF('3. Evaluación Nivel A'!C628,Hoja4!A6)+COUNTIF('3. Evaluación Nivel A'!C650,Hoja4!A6)+COUNTIF('4. Evaluación Nivel AA'!C429,Hoja4!A6)</f>
        <v>0</v>
      </c>
      <c r="M70" s="179">
        <f>L70*100/J63</f>
        <v>0</v>
      </c>
      <c r="N70" s="177">
        <f>COUNTIF('3. Evaluación Nivel A'!C628,Hoja4!A7)+COUNTIF('3. Evaluación Nivel A'!C650,Hoja4!A7)+COUNTIF('4. Evaluación Nivel AA'!C429,Hoja4!A7)</f>
        <v>0</v>
      </c>
      <c r="O70" s="179">
        <f>N70*100/J63</f>
        <v>0</v>
      </c>
      <c r="P70" s="180">
        <f>IF(ISERROR((J70*100)/(J63-N70)),0,(J70*100)/(J63-N70))</f>
        <v>0</v>
      </c>
      <c r="Q70" s="180">
        <f>IF(ISERROR((L70*100)/(J63-N70)),0,(L70*100)/(J63-N70))</f>
        <v>0</v>
      </c>
    </row>
    <row r="71" ht="14.25" customHeight="1">
      <c r="B71" s="228" t="str">
        <f>'2.Páginas de la muestra'!C11</f>
        <v>Alias4</v>
      </c>
      <c r="C71" s="204"/>
      <c r="D71" s="229">
        <f>IF('2.Páginas de la muestra'!B5&gt;3,K29,"")</f>
        <v>0</v>
      </c>
      <c r="E71" s="230">
        <f>IF('2.Páginas de la muestra'!B5&gt;3,M29,"")</f>
        <v>0</v>
      </c>
      <c r="F71" s="229">
        <f>IF('2.Páginas de la muestra'!B5&gt;3,O29,"")</f>
        <v>0</v>
      </c>
      <c r="G71" s="231">
        <f>IF('2.Páginas de la muestra'!B5&gt;3,P29,"")</f>
        <v>0</v>
      </c>
      <c r="I71" s="171" t="str">
        <f>'2.Páginas de la muestra'!C14</f>
        <v>Alias7</v>
      </c>
      <c r="J71" s="177">
        <f>COUNTIF('3. Evaluación Nivel A'!C629,Hoja4!A5)+COUNTIF('3. Evaluación Nivel A'!C651,Hoja4!A5)+COUNTIF('4. Evaluación Nivel AA'!C430,Hoja4!A5)</f>
        <v>0</v>
      </c>
      <c r="K71" s="178">
        <f>J71*100/J63</f>
        <v>0</v>
      </c>
      <c r="L71" s="177">
        <f>COUNTIF('3. Evaluación Nivel A'!C629,Hoja4!A6)+COUNTIF('3. Evaluación Nivel A'!C651,Hoja4!A6)+COUNTIF('4. Evaluación Nivel AA'!C430,Hoja4!A6)</f>
        <v>0</v>
      </c>
      <c r="M71" s="179">
        <f>L71*100/J63</f>
        <v>0</v>
      </c>
      <c r="N71" s="177">
        <f>COUNTIF('3. Evaluación Nivel A'!C629,Hoja4!A7)+COUNTIF('3. Evaluación Nivel A'!C651,Hoja4!A7)+COUNTIF('4. Evaluación Nivel AA'!C430,Hoja4!A7)</f>
        <v>0</v>
      </c>
      <c r="O71" s="179">
        <f>N71*100/J63</f>
        <v>0</v>
      </c>
      <c r="P71" s="180">
        <f>IF(ISERROR((J71*100)/(J63-N71)),0,(J71*100)/(J63-N71))</f>
        <v>0</v>
      </c>
      <c r="Q71" s="180">
        <f>IF(ISERROR((L71*100)/(J63-N71)),0,(L71*100)/(J63-N71))</f>
        <v>0</v>
      </c>
    </row>
    <row r="72" ht="14.25" customHeight="1">
      <c r="B72" s="228" t="str">
        <f>'2.Páginas de la muestra'!C12</f>
        <v>Alias5</v>
      </c>
      <c r="C72" s="204"/>
      <c r="D72" s="229">
        <f>IF('2.Páginas de la muestra'!B5&gt;4,K30,"")</f>
        <v>0</v>
      </c>
      <c r="E72" s="230">
        <f>IF('2.Páginas de la muestra'!B5&gt;4,M30,"")</f>
        <v>0</v>
      </c>
      <c r="F72" s="229">
        <f>IF('2.Páginas de la muestra'!B5&gt;4,O30,"")</f>
        <v>0</v>
      </c>
      <c r="G72" s="231">
        <f>IF('2.Páginas de la muestra'!B5&gt;4,P30,"")</f>
        <v>0</v>
      </c>
      <c r="I72" s="171" t="str">
        <f>'2.Páginas de la muestra'!C15</f>
        <v>Alias8</v>
      </c>
      <c r="J72" s="177">
        <f>COUNTIF('3. Evaluación Nivel A'!C630,Hoja4!A5)+COUNTIF('3. Evaluación Nivel A'!C652,Hoja4!A5)+COUNTIF('4. Evaluación Nivel AA'!C431,Hoja4!A5)</f>
        <v>0</v>
      </c>
      <c r="K72" s="178">
        <f>J72*100/J63</f>
        <v>0</v>
      </c>
      <c r="L72" s="177">
        <f>COUNTIF('3. Evaluación Nivel A'!C630,Hoja4!A6)+COUNTIF('3. Evaluación Nivel A'!C652,Hoja4!A6)+COUNTIF('4. Evaluación Nivel AA'!C431,Hoja4!A6)</f>
        <v>0</v>
      </c>
      <c r="M72" s="179">
        <f>L72*100/J63</f>
        <v>0</v>
      </c>
      <c r="N72" s="177">
        <f>COUNTIF('3. Evaluación Nivel A'!C630,Hoja4!A7)+COUNTIF('3. Evaluación Nivel A'!C652,Hoja4!A7)+COUNTIF('4. Evaluación Nivel AA'!C431,Hoja4!A7)</f>
        <v>0</v>
      </c>
      <c r="O72" s="179">
        <f>N72*100/J63</f>
        <v>0</v>
      </c>
      <c r="P72" s="180">
        <f>IF(ISERROR((J72*100)/(J63-N72)),0,(J72*100)/(J63-N72))</f>
        <v>0</v>
      </c>
      <c r="Q72" s="180">
        <f>IF(ISERROR((L72*100)/(J63-N72)),0,(L72*100)/(J63-N72))</f>
        <v>0</v>
      </c>
    </row>
    <row r="73" ht="14.25" customHeight="1">
      <c r="B73" s="228" t="str">
        <f>'2.Páginas de la muestra'!C13</f>
        <v>Alias6</v>
      </c>
      <c r="C73" s="204"/>
      <c r="D73" s="229">
        <f>IF('2.Páginas de la muestra'!B5&gt;5,K31,"")</f>
        <v>0</v>
      </c>
      <c r="E73" s="230">
        <f>IF('2.Páginas de la muestra'!B5&gt;5,M31,"")</f>
        <v>0</v>
      </c>
      <c r="F73" s="229">
        <f>IF('2.Páginas de la muestra'!B5&gt;5,O31,"")</f>
        <v>0</v>
      </c>
      <c r="G73" s="231">
        <f>IF('2.Páginas de la muestra'!B5&gt;5,P31,"")</f>
        <v>0</v>
      </c>
      <c r="I73" s="171" t="str">
        <f>'2.Páginas de la muestra'!C16</f>
        <v>Alias9</v>
      </c>
      <c r="J73" s="177">
        <f>COUNTIF('3. Evaluación Nivel A'!C631,Hoja4!A5)+COUNTIF('3. Evaluación Nivel A'!C653,Hoja4!A5)+COUNTIF('4. Evaluación Nivel AA'!C432,Hoja4!A5)</f>
        <v>0</v>
      </c>
      <c r="K73" s="178">
        <f>J73*100/J63</f>
        <v>0</v>
      </c>
      <c r="L73" s="177">
        <f>COUNTIF('3. Evaluación Nivel A'!C631,Hoja4!A6)+COUNTIF('3. Evaluación Nivel A'!C653,Hoja4!A6)+COUNTIF('4. Evaluación Nivel AA'!C432,Hoja4!A6)</f>
        <v>0</v>
      </c>
      <c r="M73" s="179">
        <f>L73*100/J63</f>
        <v>0</v>
      </c>
      <c r="N73" s="177">
        <f>COUNTIF('3. Evaluación Nivel A'!C631,Hoja4!A7)+COUNTIF('3. Evaluación Nivel A'!C653,Hoja4!A7)+COUNTIF('4. Evaluación Nivel AA'!C432,Hoja4!A7)</f>
        <v>0</v>
      </c>
      <c r="O73" s="179">
        <f>N73*100/J63</f>
        <v>0</v>
      </c>
      <c r="P73" s="180">
        <f>IF(ISERROR((J73*100)/(J63-N73)),0,(J73*100)/(J63-N73))</f>
        <v>0</v>
      </c>
      <c r="Q73" s="180">
        <f>IF(ISERROR((L73*100)/(J63-N73)),0,(L73*100)/(J63-N73))</f>
        <v>0</v>
      </c>
    </row>
    <row r="74" ht="14.25" customHeight="1">
      <c r="B74" s="228" t="str">
        <f>'2.Páginas de la muestra'!C14</f>
        <v>Alias7</v>
      </c>
      <c r="C74" s="204"/>
      <c r="D74" s="229">
        <f>IF('2.Páginas de la muestra'!B5&gt;6,K32,"")</f>
        <v>0</v>
      </c>
      <c r="E74" s="230">
        <f>IF('2.Páginas de la muestra'!B5&gt;6,M32,"")</f>
        <v>0</v>
      </c>
      <c r="F74" s="229">
        <f>IF('2.Páginas de la muestra'!B5&gt;6,O32,"")</f>
        <v>0</v>
      </c>
      <c r="G74" s="231">
        <f>IF('2.Páginas de la muestra'!B5&gt;6,P32,"")</f>
        <v>0</v>
      </c>
      <c r="I74" s="171" t="str">
        <f>'2.Páginas de la muestra'!C17</f>
        <v>Alias10</v>
      </c>
      <c r="J74" s="177">
        <f>COUNTIF('3. Evaluación Nivel A'!C632,Hoja4!A5)+COUNTIF('3. Evaluación Nivel A'!C654,Hoja4!A5)+COUNTIF('4. Evaluación Nivel AA'!C433,Hoja4!A5)</f>
        <v>0</v>
      </c>
      <c r="K74" s="178">
        <f>J74*100/J63</f>
        <v>0</v>
      </c>
      <c r="L74" s="177">
        <f>COUNTIF('3. Evaluación Nivel A'!C632,Hoja4!A6)+COUNTIF('3. Evaluación Nivel A'!C654,Hoja4!A6)+COUNTIF('4. Evaluación Nivel AA'!C433,Hoja4!A6)</f>
        <v>0</v>
      </c>
      <c r="M74" s="179">
        <f>L74*100/J63</f>
        <v>0</v>
      </c>
      <c r="N74" s="177">
        <f>COUNTIF('3. Evaluación Nivel A'!C632,Hoja4!A7)+COUNTIF('3. Evaluación Nivel A'!C654,Hoja4!A7)+COUNTIF('4. Evaluación Nivel AA'!C433,Hoja4!A7)</f>
        <v>0</v>
      </c>
      <c r="O74" s="179">
        <f>N74*100/J63</f>
        <v>0</v>
      </c>
      <c r="P74" s="180">
        <f>IF(ISERROR((J74*100)/(J63-N74)),0,(J74*100)/(J63-N74))</f>
        <v>0</v>
      </c>
      <c r="Q74" s="180">
        <f>IF(ISERROR((L74*100)/(J63-N74)),0,(L74*100)/(J63-N74))</f>
        <v>0</v>
      </c>
    </row>
    <row r="75" ht="14.25" customHeight="1">
      <c r="B75" s="228" t="str">
        <f>'2.Páginas de la muestra'!C15</f>
        <v>Alias8</v>
      </c>
      <c r="C75" s="204"/>
      <c r="D75" s="229">
        <f>IF('2.Páginas de la muestra'!B5&gt;7,K33,"")</f>
        <v>0</v>
      </c>
      <c r="E75" s="230">
        <f>IF('2.Páginas de la muestra'!B5&gt;7,M33,"")</f>
        <v>0</v>
      </c>
      <c r="F75" s="229">
        <f>IF('2.Páginas de la muestra'!B5&gt;7,O33,"")</f>
        <v>0</v>
      </c>
      <c r="G75" s="231">
        <f>IF('2.Páginas de la muestra'!B5&gt;7,P33,"")</f>
        <v>0</v>
      </c>
      <c r="I75" s="171" t="str">
        <f>'2.Páginas de la muestra'!C18</f>
        <v>Alias11</v>
      </c>
      <c r="J75" s="177">
        <f>COUNTIF('3. Evaluación Nivel A'!C633,Hoja4!A5)+COUNTIF('3. Evaluación Nivel A'!C655,Hoja4!A5)+COUNTIF('4. Evaluación Nivel AA'!C434,Hoja4!A5)</f>
        <v>0</v>
      </c>
      <c r="K75" s="178">
        <f>J75*100/J63</f>
        <v>0</v>
      </c>
      <c r="L75" s="177">
        <f>COUNTIF('3. Evaluación Nivel A'!C633,Hoja4!A6)+COUNTIF('3. Evaluación Nivel A'!C655,Hoja4!A6)+COUNTIF('4. Evaluación Nivel AA'!C434,Hoja4!A6)</f>
        <v>0</v>
      </c>
      <c r="M75" s="179">
        <f>L75*100/J63</f>
        <v>0</v>
      </c>
      <c r="N75" s="177">
        <f>COUNTIF('3. Evaluación Nivel A'!C633,Hoja4!A7)+COUNTIF('3. Evaluación Nivel A'!C655,Hoja4!A7)+COUNTIF('4. Evaluación Nivel AA'!C434,Hoja4!A7)</f>
        <v>0</v>
      </c>
      <c r="O75" s="179">
        <f>N75*100/J63</f>
        <v>0</v>
      </c>
      <c r="P75" s="180">
        <f>IF(ISERROR((J75*100)/(J63-N75)),0,(J75*100)/(J63-N75))</f>
        <v>0</v>
      </c>
      <c r="Q75" s="180">
        <f>IF(ISERROR((L75*100)/(J63-N75)),0,(L75*100)/(J63-N75))</f>
        <v>0</v>
      </c>
    </row>
    <row r="76" ht="14.25" customHeight="1">
      <c r="B76" s="228" t="str">
        <f>'2.Páginas de la muestra'!C16</f>
        <v>Alias9</v>
      </c>
      <c r="C76" s="204"/>
      <c r="D76" s="229">
        <f>IF('2.Páginas de la muestra'!B5&gt;8,K34,"")</f>
        <v>0</v>
      </c>
      <c r="E76" s="230">
        <f>IF('2.Páginas de la muestra'!B5&gt;8,M34,"")</f>
        <v>0</v>
      </c>
      <c r="F76" s="229">
        <f>IF('2.Páginas de la muestra'!B5&gt;8,O34,"")</f>
        <v>0</v>
      </c>
      <c r="G76" s="231">
        <f>IF('2.Páginas de la muestra'!B5&gt;8,P34,"")</f>
        <v>0</v>
      </c>
      <c r="I76" s="171" t="str">
        <f>'2.Páginas de la muestra'!C19</f>
        <v>Alias12</v>
      </c>
      <c r="J76" s="177">
        <f>COUNTIF('3. Evaluación Nivel A'!C634,Hoja4!A5)+COUNTIF('3. Evaluación Nivel A'!C656,Hoja4!A5)+COUNTIF('4. Evaluación Nivel AA'!C435,Hoja4!A5)</f>
        <v>0</v>
      </c>
      <c r="K76" s="178">
        <f>J76*100/J63</f>
        <v>0</v>
      </c>
      <c r="L76" s="177">
        <f>COUNTIF('3. Evaluación Nivel A'!C634,Hoja4!A6)+COUNTIF('3. Evaluación Nivel A'!C656,Hoja4!A6)+COUNTIF('4. Evaluación Nivel AA'!C435,Hoja4!A6)</f>
        <v>0</v>
      </c>
      <c r="M76" s="179">
        <f>L76*100/J63</f>
        <v>0</v>
      </c>
      <c r="N76" s="177">
        <f>COUNTIF('3. Evaluación Nivel A'!C634,Hoja4!A7)+COUNTIF('3. Evaluación Nivel A'!C656,Hoja4!A7)+COUNTIF('4. Evaluación Nivel AA'!C435,Hoja4!A7)</f>
        <v>0</v>
      </c>
      <c r="O76" s="179">
        <f>N76*100/J63</f>
        <v>0</v>
      </c>
      <c r="P76" s="180">
        <f>IF(ISERROR((J76*100)/(J63-N76)),0,(J76*100)/(J63-N76))</f>
        <v>0</v>
      </c>
      <c r="Q76" s="180">
        <f>IF(ISERROR((L76*100)/(J63-N76)),0,(L76*100)/(J63-N76))</f>
        <v>0</v>
      </c>
    </row>
    <row r="77" ht="14.25" customHeight="1">
      <c r="B77" s="228" t="str">
        <f>'2.Páginas de la muestra'!C17</f>
        <v>Alias10</v>
      </c>
      <c r="C77" s="204"/>
      <c r="D77" s="229">
        <f>IF('2.Páginas de la muestra'!B5&gt;9,K35,"")</f>
        <v>0</v>
      </c>
      <c r="E77" s="230">
        <f>IF('2.Páginas de la muestra'!B5&gt;9,M35,"")</f>
        <v>0</v>
      </c>
      <c r="F77" s="229">
        <f>IF('2.Páginas de la muestra'!B5&gt;9,O35,"")</f>
        <v>0</v>
      </c>
      <c r="G77" s="231">
        <f>IF('2.Páginas de la muestra'!B5&gt;9,P35,"")</f>
        <v>0</v>
      </c>
      <c r="I77" s="171" t="str">
        <f>'2.Páginas de la muestra'!C20</f>
        <v>Alias13</v>
      </c>
      <c r="J77" s="177">
        <f>COUNTIF('3. Evaluación Nivel A'!C635,Hoja4!A5)+COUNTIF('3. Evaluación Nivel A'!C657,Hoja4!A5)+COUNTIF('4. Evaluación Nivel AA'!C436,Hoja4!A5)</f>
        <v>0</v>
      </c>
      <c r="K77" s="178">
        <f>J77*100/J63</f>
        <v>0</v>
      </c>
      <c r="L77" s="177">
        <f>COUNTIF('3. Evaluación Nivel A'!C635,Hoja4!A6)+COUNTIF('3. Evaluación Nivel A'!C657,Hoja4!A6)+COUNTIF('4. Evaluación Nivel AA'!C436,Hoja4!A6)</f>
        <v>0</v>
      </c>
      <c r="M77" s="179">
        <f>L77*100/J63</f>
        <v>0</v>
      </c>
      <c r="N77" s="177">
        <f>COUNTIF('3. Evaluación Nivel A'!C635,Hoja4!A7)+COUNTIF('3. Evaluación Nivel A'!C657,Hoja4!A7)+COUNTIF('4. Evaluación Nivel AA'!C436,Hoja4!A7)</f>
        <v>0</v>
      </c>
      <c r="O77" s="179">
        <f>N77*100/J63</f>
        <v>0</v>
      </c>
      <c r="P77" s="180">
        <f>IF(ISERROR((J77*100)/(J63-N77)),0,(J77*100)/(J63-N77))</f>
        <v>0</v>
      </c>
      <c r="Q77" s="180">
        <f>IF(ISERROR((L77*100)/(J63-N77)),0,(L77*100)/(J63-N77))</f>
        <v>0</v>
      </c>
    </row>
    <row r="78" ht="14.25" customHeight="1">
      <c r="B78" s="228" t="str">
        <f>'2.Páginas de la muestra'!C18</f>
        <v>Alias11</v>
      </c>
      <c r="C78" s="204"/>
      <c r="D78" s="229">
        <f>IF('2.Páginas de la muestra'!B5&gt;10,K36,"")</f>
        <v>0</v>
      </c>
      <c r="E78" s="230">
        <f>IF('2.Páginas de la muestra'!B5&gt;10,M36,"")</f>
        <v>0</v>
      </c>
      <c r="F78" s="229">
        <f>IF('2.Páginas de la muestra'!B5&gt;10,O36,"")</f>
        <v>0</v>
      </c>
      <c r="G78" s="231">
        <f>IF('2.Páginas de la muestra'!B5&gt;10,P36,"")</f>
        <v>0</v>
      </c>
      <c r="I78" s="171" t="str">
        <f>'2.Páginas de la muestra'!C21</f>
        <v>Alias14</v>
      </c>
      <c r="J78" s="177">
        <f>COUNTIF('3. Evaluación Nivel A'!C636,Hoja4!A5)+COUNTIF('3. Evaluación Nivel A'!C658,Hoja4!A5)+COUNTIF('4. Evaluación Nivel AA'!C437,Hoja4!A5)</f>
        <v>0</v>
      </c>
      <c r="K78" s="178">
        <f>J78*100/J63</f>
        <v>0</v>
      </c>
      <c r="L78" s="177">
        <f>COUNTIF('3. Evaluación Nivel A'!C636,Hoja4!A6)+COUNTIF('3. Evaluación Nivel A'!C658,Hoja4!A6)+COUNTIF('4. Evaluación Nivel AA'!C437,Hoja4!A6)</f>
        <v>0</v>
      </c>
      <c r="M78" s="179">
        <f>L78*100/J63</f>
        <v>0</v>
      </c>
      <c r="N78" s="177">
        <f>COUNTIF('3. Evaluación Nivel A'!C636,Hoja4!A7)+COUNTIF('3. Evaluación Nivel A'!C658,Hoja4!A7)+COUNTIF('4. Evaluación Nivel AA'!C437,Hoja4!A7)</f>
        <v>0</v>
      </c>
      <c r="O78" s="179">
        <f>N78*100/J63</f>
        <v>0</v>
      </c>
      <c r="P78" s="180">
        <f>IF(ISERROR((J78*100)/(J63-N78)),0,(J78*100)/(J63-N78))</f>
        <v>0</v>
      </c>
      <c r="Q78" s="180">
        <f>IF(ISERROR((L78*100)/(J63-N78)),0,(L78*100)/(J63-N78))</f>
        <v>0</v>
      </c>
    </row>
    <row r="79" ht="14.25" customHeight="1">
      <c r="B79" s="228" t="str">
        <f>'2.Páginas de la muestra'!C19</f>
        <v>Alias12</v>
      </c>
      <c r="C79" s="204"/>
      <c r="D79" s="229">
        <f>IF('2.Páginas de la muestra'!B5&gt;11,K37,"")</f>
        <v>0</v>
      </c>
      <c r="E79" s="230">
        <f>IF('2.Páginas de la muestra'!B5&gt;11,M37,"")</f>
        <v>0</v>
      </c>
      <c r="F79" s="229">
        <f>IF('2.Páginas de la muestra'!B5&gt;11,O37,"")</f>
        <v>0</v>
      </c>
      <c r="G79" s="231">
        <f>IF('2.Páginas de la muestra'!B5&gt;11,P37,"")</f>
        <v>0</v>
      </c>
      <c r="I79" s="171" t="str">
        <f>'2.Páginas de la muestra'!C22</f>
        <v>Alias15</v>
      </c>
      <c r="J79" s="177">
        <f>COUNTIF('3. Evaluación Nivel A'!C637,Hoja4!A5)+COUNTIF('3. Evaluación Nivel A'!C659,Hoja4!A5)+COUNTIF('4. Evaluación Nivel AA'!C438,Hoja4!A5)</f>
        <v>0</v>
      </c>
      <c r="K79" s="178">
        <f>J79*100/J63</f>
        <v>0</v>
      </c>
      <c r="L79" s="177">
        <f>COUNTIF('3. Evaluación Nivel A'!C637,Hoja4!A6)+COUNTIF('3. Evaluación Nivel A'!C659,Hoja4!A6)+COUNTIF('4. Evaluación Nivel AA'!C438,Hoja4!A6)</f>
        <v>0</v>
      </c>
      <c r="M79" s="179">
        <f>L79*100/J63</f>
        <v>0</v>
      </c>
      <c r="N79" s="177">
        <f>COUNTIF('3. Evaluación Nivel A'!C637,Hoja4!A7)+COUNTIF('3. Evaluación Nivel A'!C659,Hoja4!A7)+COUNTIF('4. Evaluación Nivel AA'!C438,Hoja4!A7)</f>
        <v>0</v>
      </c>
      <c r="O79" s="179">
        <f>N79*100/J63</f>
        <v>0</v>
      </c>
      <c r="P79" s="180">
        <f>IF(ISERROR((J79*100)/(J63-N79)),0,(J79*100)/(J63-N79))</f>
        <v>0</v>
      </c>
      <c r="Q79" s="180">
        <f>IF(ISERROR((L79*100)/(J63-N79)),0,(L79*100)/(J63-N79))</f>
        <v>0</v>
      </c>
    </row>
    <row r="80" ht="14.25" customHeight="1">
      <c r="B80" s="228" t="str">
        <f>'2.Páginas de la muestra'!C20</f>
        <v>Alias13</v>
      </c>
      <c r="C80" s="204"/>
      <c r="D80" s="229">
        <f>IF('2.Páginas de la muestra'!B5&gt;12,K38,"")</f>
        <v>0</v>
      </c>
      <c r="E80" s="230">
        <f>IF('2.Páginas de la muestra'!B5&gt;12,M38,"")</f>
        <v>0</v>
      </c>
      <c r="F80" s="229">
        <f>IF('2.Páginas de la muestra'!B5&gt;12,O38,"")</f>
        <v>0</v>
      </c>
      <c r="G80" s="231">
        <f>IF('2.Páginas de la muestra'!B5&gt;12,P38,"")</f>
        <v>0</v>
      </c>
      <c r="I80" s="47"/>
      <c r="J80" s="47"/>
      <c r="K80" s="47"/>
      <c r="L80" s="47"/>
      <c r="M80" s="47"/>
      <c r="N80" s="47"/>
      <c r="O80" s="47"/>
      <c r="P80" s="47"/>
      <c r="Q80" s="47"/>
    </row>
    <row r="81" ht="14.25" customHeight="1">
      <c r="B81" s="228" t="str">
        <f>'2.Páginas de la muestra'!C21</f>
        <v>Alias14</v>
      </c>
      <c r="C81" s="204"/>
      <c r="D81" s="229">
        <f>IF('2.Páginas de la muestra'!B5&gt;13,K39,"")</f>
        <v>0</v>
      </c>
      <c r="E81" s="230">
        <f>IF('2.Páginas de la muestra'!B5&gt;13,M39,"")</f>
        <v>0</v>
      </c>
      <c r="F81" s="229">
        <f>IF('2.Páginas de la muestra'!B5&gt;13,O39,"")</f>
        <v>0</v>
      </c>
      <c r="G81" s="231">
        <f>IF('2.Páginas de la muestra'!B5&gt;13,P39,"")</f>
        <v>0</v>
      </c>
      <c r="I81" s="47"/>
      <c r="J81" s="47"/>
      <c r="K81" s="47"/>
      <c r="L81" s="47"/>
      <c r="M81" s="47"/>
      <c r="N81" s="47"/>
      <c r="O81" s="47"/>
      <c r="P81" s="47"/>
      <c r="Q81" s="47"/>
    </row>
    <row r="82" ht="14.25" customHeight="1">
      <c r="B82" s="228" t="str">
        <f>'2.Páginas de la muestra'!C22</f>
        <v>Alias15</v>
      </c>
      <c r="C82" s="204"/>
      <c r="D82" s="229">
        <f>IF('2.Páginas de la muestra'!B5&gt;14,K40,"")</f>
        <v>0</v>
      </c>
      <c r="E82" s="230">
        <f>IF('2.Páginas de la muestra'!B5&gt;14,M40,"")</f>
        <v>0</v>
      </c>
      <c r="F82" s="229">
        <f>IF('2.Páginas de la muestra'!B5&gt;14,O40,"")</f>
        <v>0</v>
      </c>
      <c r="G82" s="231">
        <f>IF('2.Páginas de la muestra'!B5&gt;14,P40,"")</f>
        <v>0</v>
      </c>
      <c r="I82" s="47"/>
      <c r="J82" s="47"/>
      <c r="K82" s="47"/>
      <c r="L82" s="47"/>
      <c r="M82" s="47"/>
      <c r="N82" s="47"/>
      <c r="O82" s="47"/>
      <c r="P82" s="47"/>
      <c r="Q82" s="47"/>
    </row>
    <row r="83" ht="14.25" customHeight="1">
      <c r="B83" s="186" t="s">
        <v>453</v>
      </c>
      <c r="C83" s="169"/>
      <c r="D83" s="126">
        <f t="shared" ref="D83:G83" si="3">AVERAGE(D68:D82)</f>
        <v>11.37254902</v>
      </c>
      <c r="E83" s="125">
        <f t="shared" si="3"/>
        <v>2.352941176</v>
      </c>
      <c r="F83" s="126">
        <f t="shared" si="3"/>
        <v>6.274509804</v>
      </c>
      <c r="G83" s="125">
        <f t="shared" si="3"/>
        <v>16.51515152</v>
      </c>
      <c r="I83" s="47"/>
      <c r="J83" s="47"/>
      <c r="K83" s="47"/>
      <c r="L83" s="47"/>
      <c r="M83" s="47"/>
      <c r="N83" s="47"/>
      <c r="O83" s="47"/>
      <c r="P83" s="47"/>
      <c r="Q83" s="47"/>
    </row>
    <row r="84" ht="14.25" customHeight="1">
      <c r="B84" s="47"/>
      <c r="C84" s="47"/>
      <c r="D84" s="47"/>
      <c r="E84" s="47"/>
      <c r="F84" s="47"/>
      <c r="G84" s="47"/>
      <c r="I84" s="47"/>
      <c r="J84" s="47"/>
      <c r="K84" s="47"/>
      <c r="L84" s="47"/>
      <c r="M84" s="47"/>
      <c r="N84" s="47"/>
      <c r="O84" s="47"/>
      <c r="P84" s="47"/>
      <c r="Q84" s="47"/>
    </row>
    <row r="85" ht="14.25" customHeight="1">
      <c r="B85" s="111" t="s">
        <v>605</v>
      </c>
      <c r="C85" s="23"/>
      <c r="D85" s="23"/>
      <c r="E85" s="23"/>
      <c r="F85" s="23"/>
      <c r="G85" s="28"/>
      <c r="I85" s="47"/>
      <c r="J85" s="47"/>
      <c r="K85" s="47"/>
      <c r="L85" s="47"/>
      <c r="M85" s="47"/>
      <c r="N85" s="47"/>
      <c r="O85" s="47"/>
      <c r="P85" s="47"/>
      <c r="Q85" s="47"/>
    </row>
    <row r="86" ht="14.25" customHeight="1">
      <c r="B86" s="186" t="s">
        <v>21</v>
      </c>
      <c r="C86" s="168"/>
      <c r="D86" s="116" t="s">
        <v>204</v>
      </c>
      <c r="E86" s="116" t="s">
        <v>516</v>
      </c>
      <c r="F86" s="115" t="s">
        <v>517</v>
      </c>
      <c r="G86" s="116" t="s">
        <v>518</v>
      </c>
    </row>
    <row r="87" ht="14.25" customHeight="1">
      <c r="B87" s="228" t="str">
        <f>'2.Páginas de la muestra'!C8</f>
        <v>Sinpromi</v>
      </c>
      <c r="C87" s="204"/>
      <c r="D87" s="229">
        <f>IF('2.Páginas de la muestra'!B5&gt;0,K46,"")</f>
        <v>70</v>
      </c>
      <c r="E87" s="230">
        <f>IF('2.Páginas de la muestra'!B5&gt;0,M46,"")</f>
        <v>20</v>
      </c>
      <c r="F87" s="229">
        <f>IF('2.Páginas de la muestra'!B5&gt;0,O46,"")</f>
        <v>10</v>
      </c>
      <c r="G87" s="231">
        <f>IF('2.Páginas de la muestra'!B5&gt;0,P46,"")</f>
        <v>77.77777778</v>
      </c>
    </row>
    <row r="88" ht="14.25" customHeight="1">
      <c r="B88" s="228" t="str">
        <f>'2.Páginas de la muestra'!C9</f>
        <v>Once</v>
      </c>
      <c r="C88" s="204"/>
      <c r="D88" s="229">
        <f>IF('2.Páginas de la muestra'!B5&gt;1,K47,"")</f>
        <v>60</v>
      </c>
      <c r="E88" s="230">
        <f>IF('2.Páginas de la muestra'!B5&gt;1,M47,"")</f>
        <v>0</v>
      </c>
      <c r="F88" s="229">
        <f>IF('2.Páginas de la muestra'!B5&gt;1,O47,"")</f>
        <v>40</v>
      </c>
      <c r="G88" s="231">
        <f>IF('2.Páginas de la muestra'!B5&gt;1,P47,"")</f>
        <v>100</v>
      </c>
    </row>
    <row r="89" ht="14.25" customHeight="1">
      <c r="B89" s="228" t="str">
        <f>'2.Páginas de la muestra'!C10</f>
        <v>ESIT ULL</v>
      </c>
      <c r="C89" s="204"/>
      <c r="D89" s="229">
        <f>IF('2.Páginas de la muestra'!B5&gt;2,K48,"")</f>
        <v>50</v>
      </c>
      <c r="E89" s="230">
        <f>IF('2.Páginas de la muestra'!B5&gt;2,M48,"")</f>
        <v>10</v>
      </c>
      <c r="F89" s="229">
        <f>IF('2.Páginas de la muestra'!B5&gt;2,O48,"")</f>
        <v>40</v>
      </c>
      <c r="G89" s="231">
        <f>IF('2.Páginas de la muestra'!B5&gt;2,P48,"")</f>
        <v>83.33333333</v>
      </c>
    </row>
    <row r="90" ht="14.25" customHeight="1">
      <c r="B90" s="228" t="str">
        <f>'2.Páginas de la muestra'!C11</f>
        <v>Alias4</v>
      </c>
      <c r="C90" s="204"/>
      <c r="D90" s="229">
        <f>IF('2.Páginas de la muestra'!B5&gt;3,K49,"")</f>
        <v>0</v>
      </c>
      <c r="E90" s="230">
        <f>IF('2.Páginas de la muestra'!B5&gt;3,M49,"")</f>
        <v>0</v>
      </c>
      <c r="F90" s="229">
        <f>IF('2.Páginas de la muestra'!B5&gt;3,O49,"")</f>
        <v>0</v>
      </c>
      <c r="G90" s="231">
        <f>IF('2.Páginas de la muestra'!B5&gt;3,P49,"")</f>
        <v>0</v>
      </c>
    </row>
    <row r="91" ht="14.25" customHeight="1">
      <c r="B91" s="228" t="str">
        <f>'2.Páginas de la muestra'!C12</f>
        <v>Alias5</v>
      </c>
      <c r="C91" s="204"/>
      <c r="D91" s="229">
        <f>IF('2.Páginas de la muestra'!B5&gt;4,K50,"")</f>
        <v>0</v>
      </c>
      <c r="E91" s="230">
        <f>IF('2.Páginas de la muestra'!B5&gt;4,M50,"")</f>
        <v>0</v>
      </c>
      <c r="F91" s="229">
        <f>IF('2.Páginas de la muestra'!B5&gt;4,O50,"")</f>
        <v>0</v>
      </c>
      <c r="G91" s="231">
        <f>IF('2.Páginas de la muestra'!B5&gt;4,P50,"")</f>
        <v>0</v>
      </c>
    </row>
    <row r="92" ht="14.25" customHeight="1">
      <c r="B92" s="228" t="str">
        <f>'2.Páginas de la muestra'!C13</f>
        <v>Alias6</v>
      </c>
      <c r="C92" s="204"/>
      <c r="D92" s="229">
        <f>IF('2.Páginas de la muestra'!B5&gt;5,K51,"")</f>
        <v>0</v>
      </c>
      <c r="E92" s="230">
        <f>IF('2.Páginas de la muestra'!B5&gt;5,M51,"")</f>
        <v>0</v>
      </c>
      <c r="F92" s="229">
        <f>IF('2.Páginas de la muestra'!B5&gt;5,O51,"")</f>
        <v>0</v>
      </c>
      <c r="G92" s="231">
        <f>IF('2.Páginas de la muestra'!B5&gt;5,P51,"")</f>
        <v>0</v>
      </c>
    </row>
    <row r="93" ht="14.25" customHeight="1">
      <c r="B93" s="228" t="str">
        <f>'2.Páginas de la muestra'!C14</f>
        <v>Alias7</v>
      </c>
      <c r="C93" s="204"/>
      <c r="D93" s="229">
        <f>IF('2.Páginas de la muestra'!B5&gt;6,K52,"")</f>
        <v>0</v>
      </c>
      <c r="E93" s="230">
        <f>IF('2.Páginas de la muestra'!B5&gt;6,M52,"")</f>
        <v>0</v>
      </c>
      <c r="F93" s="229">
        <f>IF('2.Páginas de la muestra'!B5&gt;6,O52,"")</f>
        <v>0</v>
      </c>
      <c r="G93" s="231">
        <f>IF('2.Páginas de la muestra'!B5&gt;6,P52,"")</f>
        <v>0</v>
      </c>
    </row>
    <row r="94" ht="14.25" customHeight="1">
      <c r="B94" s="228" t="str">
        <f>'2.Páginas de la muestra'!C15</f>
        <v>Alias8</v>
      </c>
      <c r="C94" s="204"/>
      <c r="D94" s="229">
        <f>IF('2.Páginas de la muestra'!B5&gt;7,K53,"")</f>
        <v>0</v>
      </c>
      <c r="E94" s="230">
        <f>IF('2.Páginas de la muestra'!B5&gt;7,M53,"")</f>
        <v>0</v>
      </c>
      <c r="F94" s="229">
        <f>IF('2.Páginas de la muestra'!B5&gt;7,O53,"")</f>
        <v>0</v>
      </c>
      <c r="G94" s="231">
        <f>IF('2.Páginas de la muestra'!B5&gt;7,P53,"")</f>
        <v>0</v>
      </c>
    </row>
    <row r="95" ht="14.25" customHeight="1">
      <c r="B95" s="228" t="str">
        <f>'2.Páginas de la muestra'!C16</f>
        <v>Alias9</v>
      </c>
      <c r="C95" s="204"/>
      <c r="D95" s="229">
        <f>IF('2.Páginas de la muestra'!B5&gt;8,K54,"")</f>
        <v>0</v>
      </c>
      <c r="E95" s="230">
        <f>IF('2.Páginas de la muestra'!B5&gt;8,M54,"")</f>
        <v>0</v>
      </c>
      <c r="F95" s="229">
        <f>IF('2.Páginas de la muestra'!B5&gt;8,O54,"")</f>
        <v>0</v>
      </c>
      <c r="G95" s="231">
        <f>IF('2.Páginas de la muestra'!B5&gt;8,P54,"")</f>
        <v>0</v>
      </c>
    </row>
    <row r="96" ht="14.25" customHeight="1">
      <c r="B96" s="228" t="str">
        <f>'2.Páginas de la muestra'!C17</f>
        <v>Alias10</v>
      </c>
      <c r="C96" s="204"/>
      <c r="D96" s="229">
        <f>IF('2.Páginas de la muestra'!B5&gt;9,K55,"")</f>
        <v>0</v>
      </c>
      <c r="E96" s="230">
        <f>IF('2.Páginas de la muestra'!B5&gt;9,M55,"")</f>
        <v>0</v>
      </c>
      <c r="F96" s="229">
        <f>IF('2.Páginas de la muestra'!B5&gt;9,O55,"")</f>
        <v>0</v>
      </c>
      <c r="G96" s="231">
        <f>IF('2.Páginas de la muestra'!B5&gt;9,P55,"")</f>
        <v>0</v>
      </c>
    </row>
    <row r="97" ht="14.25" customHeight="1">
      <c r="B97" s="228" t="str">
        <f>'2.Páginas de la muestra'!C18</f>
        <v>Alias11</v>
      </c>
      <c r="C97" s="204"/>
      <c r="D97" s="229">
        <f>IF('2.Páginas de la muestra'!B5&gt;10,K56,"")</f>
        <v>0</v>
      </c>
      <c r="E97" s="230">
        <f>IF('2.Páginas de la muestra'!B5&gt;10,M56,"")</f>
        <v>0</v>
      </c>
      <c r="F97" s="229">
        <f>IF('2.Páginas de la muestra'!B5&gt;10,O56,"")</f>
        <v>0</v>
      </c>
      <c r="G97" s="231">
        <f>IF('2.Páginas de la muestra'!B5&gt;10,P56,"")</f>
        <v>0</v>
      </c>
    </row>
    <row r="98" ht="14.25" customHeight="1">
      <c r="B98" s="228" t="str">
        <f>'2.Páginas de la muestra'!C19</f>
        <v>Alias12</v>
      </c>
      <c r="C98" s="204"/>
      <c r="D98" s="229">
        <f>IF('2.Páginas de la muestra'!B5&gt;11,K57,"")</f>
        <v>0</v>
      </c>
      <c r="E98" s="230">
        <f>IF('2.Páginas de la muestra'!B5&gt;11,M57,"")</f>
        <v>0</v>
      </c>
      <c r="F98" s="229">
        <f>IF('2.Páginas de la muestra'!B5&gt;11,O57,"")</f>
        <v>0</v>
      </c>
      <c r="G98" s="231">
        <f>IF('2.Páginas de la muestra'!B5&gt;11,P57,"")</f>
        <v>0</v>
      </c>
    </row>
    <row r="99" ht="14.25" customHeight="1">
      <c r="B99" s="228" t="str">
        <f>'2.Páginas de la muestra'!C20</f>
        <v>Alias13</v>
      </c>
      <c r="C99" s="204"/>
      <c r="D99" s="229">
        <f>IF('2.Páginas de la muestra'!B5&gt;12,K58,"")</f>
        <v>0</v>
      </c>
      <c r="E99" s="230">
        <f>IF('2.Páginas de la muestra'!B5&gt;12,M58,"")</f>
        <v>0</v>
      </c>
      <c r="F99" s="229">
        <f>IF('2.Páginas de la muestra'!B5&gt;12,O58,"")</f>
        <v>0</v>
      </c>
      <c r="G99" s="231">
        <f>IF('2.Páginas de la muestra'!B5&gt;12,P58,"")</f>
        <v>0</v>
      </c>
    </row>
    <row r="100" ht="14.25" customHeight="1">
      <c r="B100" s="228" t="str">
        <f>'2.Páginas de la muestra'!C21</f>
        <v>Alias14</v>
      </c>
      <c r="C100" s="204"/>
      <c r="D100" s="229">
        <f>IF('2.Páginas de la muestra'!B5&gt;13,K59,"")</f>
        <v>0</v>
      </c>
      <c r="E100" s="230">
        <f>IF('2.Páginas de la muestra'!B5&gt;13,M59,"")</f>
        <v>0</v>
      </c>
      <c r="F100" s="229">
        <f>IF('2.Páginas de la muestra'!B5&gt;13,O59,"")</f>
        <v>0</v>
      </c>
      <c r="G100" s="231">
        <f>IF('2.Páginas de la muestra'!B5&gt;13,P59,"")</f>
        <v>0</v>
      </c>
    </row>
    <row r="101" ht="14.25" customHeight="1">
      <c r="B101" s="228" t="str">
        <f>'2.Páginas de la muestra'!C22</f>
        <v>Alias15</v>
      </c>
      <c r="C101" s="204"/>
      <c r="D101" s="229">
        <f>IF('2.Páginas de la muestra'!B5&gt;14,K60,"")</f>
        <v>0</v>
      </c>
      <c r="E101" s="230">
        <f>IF('2.Páginas de la muestra'!B5&gt;14,M60,"")</f>
        <v>0</v>
      </c>
      <c r="F101" s="229">
        <f>IF('2.Páginas de la muestra'!B5&gt;14,O60,"")</f>
        <v>0</v>
      </c>
      <c r="G101" s="231">
        <f>IF('2.Páginas de la muestra'!B5&gt;14,P60,"")</f>
        <v>0</v>
      </c>
    </row>
    <row r="102" ht="14.25" customHeight="1">
      <c r="B102" s="186" t="s">
        <v>453</v>
      </c>
      <c r="C102" s="169"/>
      <c r="D102" s="126">
        <f t="shared" ref="D102:G102" si="4">AVERAGE(D87:D101)</f>
        <v>12</v>
      </c>
      <c r="E102" s="125">
        <f t="shared" si="4"/>
        <v>2</v>
      </c>
      <c r="F102" s="126">
        <f t="shared" si="4"/>
        <v>6</v>
      </c>
      <c r="G102" s="125">
        <f t="shared" si="4"/>
        <v>17.40740741</v>
      </c>
    </row>
    <row r="103" ht="14.25" customHeight="1">
      <c r="B103" s="47"/>
      <c r="C103" s="47"/>
      <c r="D103" s="47"/>
      <c r="E103" s="47"/>
      <c r="F103" s="47"/>
      <c r="G103" s="47"/>
    </row>
    <row r="104" ht="14.25" customHeight="1">
      <c r="B104" s="111" t="s">
        <v>606</v>
      </c>
      <c r="C104" s="23"/>
      <c r="D104" s="23"/>
      <c r="E104" s="23"/>
      <c r="F104" s="23"/>
      <c r="G104" s="28"/>
    </row>
    <row r="105" ht="14.25" customHeight="1">
      <c r="B105" s="186" t="s">
        <v>21</v>
      </c>
      <c r="C105" s="168"/>
      <c r="D105" s="116" t="s">
        <v>204</v>
      </c>
      <c r="E105" s="116" t="s">
        <v>516</v>
      </c>
      <c r="F105" s="115" t="s">
        <v>517</v>
      </c>
      <c r="G105" s="116" t="s">
        <v>518</v>
      </c>
    </row>
    <row r="106" ht="14.25" customHeight="1">
      <c r="B106" s="228" t="str">
        <f>'2.Páginas de la muestra'!C8</f>
        <v>Sinpromi</v>
      </c>
      <c r="C106" s="204"/>
      <c r="D106" s="229">
        <f>IF('2.Páginas de la muestra'!B5&gt;0,K65,"")</f>
        <v>66.66666667</v>
      </c>
      <c r="E106" s="230">
        <f>IF('2.Páginas de la muestra'!B5&gt;0,M65,"")</f>
        <v>33.33333333</v>
      </c>
      <c r="F106" s="229">
        <f>IF('2.Páginas de la muestra'!B5&gt;0,O65,"")</f>
        <v>0</v>
      </c>
      <c r="G106" s="231">
        <f>IF('2.Páginas de la muestra'!B5&gt;0,P65,"")</f>
        <v>66.66666667</v>
      </c>
    </row>
    <row r="107" ht="14.25" customHeight="1">
      <c r="B107" s="228" t="str">
        <f>'2.Páginas de la muestra'!C9</f>
        <v>Once</v>
      </c>
      <c r="C107" s="204"/>
      <c r="D107" s="229">
        <f>IF('2.Páginas de la muestra'!B5&gt;1,K66,"")</f>
        <v>66.66666667</v>
      </c>
      <c r="E107" s="230">
        <f>IF('2.Páginas de la muestra'!B5&gt;1,M66,"")</f>
        <v>33.33333333</v>
      </c>
      <c r="F107" s="229">
        <f>IF('2.Páginas de la muestra'!B5&gt;1,O66,"")</f>
        <v>0</v>
      </c>
      <c r="G107" s="231">
        <f>IF('2.Páginas de la muestra'!B5&gt;1,P66,"")</f>
        <v>66.66666667</v>
      </c>
    </row>
    <row r="108" ht="14.25" customHeight="1">
      <c r="B108" s="228" t="str">
        <f>'2.Páginas de la muestra'!C10</f>
        <v>ESIT ULL</v>
      </c>
      <c r="C108" s="204"/>
      <c r="D108" s="229">
        <f>IF('2.Páginas de la muestra'!B5&gt;2,K67,"")</f>
        <v>66.66666667</v>
      </c>
      <c r="E108" s="230">
        <f>IF('2.Páginas de la muestra'!B5&gt;2,M67,"")</f>
        <v>33.33333333</v>
      </c>
      <c r="F108" s="229">
        <f>IF('2.Páginas de la muestra'!B5&gt;2,O67,"")</f>
        <v>0</v>
      </c>
      <c r="G108" s="231">
        <f>IF('2.Páginas de la muestra'!B5&gt;2,P67,"")</f>
        <v>66.66666667</v>
      </c>
    </row>
    <row r="109" ht="14.25" customHeight="1">
      <c r="B109" s="228" t="str">
        <f>'2.Páginas de la muestra'!C11</f>
        <v>Alias4</v>
      </c>
      <c r="C109" s="204"/>
      <c r="D109" s="229">
        <f>IF('2.Páginas de la muestra'!B5&gt;3,K68,"")</f>
        <v>0</v>
      </c>
      <c r="E109" s="230">
        <f>IF('2.Páginas de la muestra'!B5&gt;3,M68,"")</f>
        <v>0</v>
      </c>
      <c r="F109" s="229">
        <f>IF('2.Páginas de la muestra'!B5&gt;3,O68,"")</f>
        <v>0</v>
      </c>
      <c r="G109" s="231">
        <f>IF('2.Páginas de la muestra'!B5&gt;3,P68,"")</f>
        <v>0</v>
      </c>
    </row>
    <row r="110" ht="14.25" customHeight="1">
      <c r="B110" s="228" t="str">
        <f>'2.Páginas de la muestra'!C12</f>
        <v>Alias5</v>
      </c>
      <c r="C110" s="204"/>
      <c r="D110" s="229">
        <f>IF('2.Páginas de la muestra'!B5&gt;4,K69,"")</f>
        <v>0</v>
      </c>
      <c r="E110" s="230">
        <f>IF('2.Páginas de la muestra'!B5&gt;4,M69,"")</f>
        <v>0</v>
      </c>
      <c r="F110" s="229">
        <f>IF('2.Páginas de la muestra'!B5&gt;4,O69,"")</f>
        <v>0</v>
      </c>
      <c r="G110" s="231">
        <f>IF('2.Páginas de la muestra'!B5&gt;4,P69,"")</f>
        <v>0</v>
      </c>
    </row>
    <row r="111" ht="14.25" customHeight="1">
      <c r="B111" s="228" t="str">
        <f>'2.Páginas de la muestra'!C13</f>
        <v>Alias6</v>
      </c>
      <c r="C111" s="204"/>
      <c r="D111" s="229">
        <f>IF('2.Páginas de la muestra'!B5&gt;5,K70,"")</f>
        <v>0</v>
      </c>
      <c r="E111" s="230">
        <f>IF('2.Páginas de la muestra'!B5&gt;5,M70,"")</f>
        <v>0</v>
      </c>
      <c r="F111" s="229">
        <f>IF('2.Páginas de la muestra'!B5&gt;5,O70,"")</f>
        <v>0</v>
      </c>
      <c r="G111" s="231">
        <f>IF('2.Páginas de la muestra'!B5&gt;5,P70,"")</f>
        <v>0</v>
      </c>
    </row>
    <row r="112" ht="14.25" customHeight="1">
      <c r="B112" s="228" t="str">
        <f>'2.Páginas de la muestra'!C14</f>
        <v>Alias7</v>
      </c>
      <c r="C112" s="204"/>
      <c r="D112" s="229">
        <f>IF('2.Páginas de la muestra'!B5&gt;6,K71,"")</f>
        <v>0</v>
      </c>
      <c r="E112" s="230">
        <f>IF('2.Páginas de la muestra'!B5&gt;6,M71,"")</f>
        <v>0</v>
      </c>
      <c r="F112" s="229">
        <f>IF('2.Páginas de la muestra'!B5&gt;6,O71,"")</f>
        <v>0</v>
      </c>
      <c r="G112" s="231">
        <f>IF('2.Páginas de la muestra'!B5&gt;6,P71,"")</f>
        <v>0</v>
      </c>
    </row>
    <row r="113" ht="14.25" customHeight="1">
      <c r="B113" s="228" t="str">
        <f>'2.Páginas de la muestra'!C15</f>
        <v>Alias8</v>
      </c>
      <c r="C113" s="204"/>
      <c r="D113" s="229">
        <f>IF('2.Páginas de la muestra'!B5&gt;7,K72,"")</f>
        <v>0</v>
      </c>
      <c r="E113" s="230">
        <f>IF('2.Páginas de la muestra'!B5&gt;7,M72,"")</f>
        <v>0</v>
      </c>
      <c r="F113" s="229">
        <f>IF('2.Páginas de la muestra'!B5&gt;7,O72,"")</f>
        <v>0</v>
      </c>
      <c r="G113" s="231">
        <f>IF('2.Páginas de la muestra'!B5&gt;7,P72,"")</f>
        <v>0</v>
      </c>
    </row>
    <row r="114" ht="14.25" customHeight="1">
      <c r="B114" s="228" t="str">
        <f>'2.Páginas de la muestra'!C16</f>
        <v>Alias9</v>
      </c>
      <c r="C114" s="204"/>
      <c r="D114" s="229">
        <f>IF('2.Páginas de la muestra'!B5&gt;8,K73,"")</f>
        <v>0</v>
      </c>
      <c r="E114" s="230">
        <f>IF('2.Páginas de la muestra'!B5&gt;8,M73,"")</f>
        <v>0</v>
      </c>
      <c r="F114" s="229">
        <f>IF('2.Páginas de la muestra'!B5&gt;8,O73,"")</f>
        <v>0</v>
      </c>
      <c r="G114" s="231">
        <f>IF('2.Páginas de la muestra'!B5&gt;8,P73,"")</f>
        <v>0</v>
      </c>
    </row>
    <row r="115" ht="14.25" customHeight="1">
      <c r="B115" s="228" t="str">
        <f>'2.Páginas de la muestra'!C17</f>
        <v>Alias10</v>
      </c>
      <c r="C115" s="204"/>
      <c r="D115" s="229">
        <f>IF('2.Páginas de la muestra'!B5&gt;9,K74,"")</f>
        <v>0</v>
      </c>
      <c r="E115" s="230">
        <f>IF('2.Páginas de la muestra'!B5&gt;9,M74,"")</f>
        <v>0</v>
      </c>
      <c r="F115" s="229">
        <f>IF('2.Páginas de la muestra'!B5&gt;9,O74,"")</f>
        <v>0</v>
      </c>
      <c r="G115" s="231">
        <f>IF('2.Páginas de la muestra'!B5&gt;9,P74,"")</f>
        <v>0</v>
      </c>
    </row>
    <row r="116" ht="14.25" customHeight="1">
      <c r="B116" s="228" t="str">
        <f>'2.Páginas de la muestra'!C18</f>
        <v>Alias11</v>
      </c>
      <c r="C116" s="204"/>
      <c r="D116" s="229">
        <f>IF('2.Páginas de la muestra'!B5&gt;10,K75,"")</f>
        <v>0</v>
      </c>
      <c r="E116" s="230">
        <f>IF('2.Páginas de la muestra'!B5&gt;10,M75,"")</f>
        <v>0</v>
      </c>
      <c r="F116" s="229">
        <f>IF('2.Páginas de la muestra'!B5&gt;10,O75,"")</f>
        <v>0</v>
      </c>
      <c r="G116" s="231">
        <f>IF('2.Páginas de la muestra'!B5&gt;10,P75,"")</f>
        <v>0</v>
      </c>
    </row>
    <row r="117" ht="14.25" customHeight="1">
      <c r="B117" s="228" t="str">
        <f>'2.Páginas de la muestra'!C19</f>
        <v>Alias12</v>
      </c>
      <c r="C117" s="204"/>
      <c r="D117" s="229">
        <f>IF('2.Páginas de la muestra'!B5&gt;11,K76,"")</f>
        <v>0</v>
      </c>
      <c r="E117" s="230">
        <f>IF('2.Páginas de la muestra'!B5&gt;11,M76,"")</f>
        <v>0</v>
      </c>
      <c r="F117" s="229">
        <f>IF('2.Páginas de la muestra'!B5&gt;11,O76,"")</f>
        <v>0</v>
      </c>
      <c r="G117" s="231">
        <f>IF('2.Páginas de la muestra'!B5&gt;11,P76,"")</f>
        <v>0</v>
      </c>
    </row>
    <row r="118" ht="14.25" customHeight="1">
      <c r="B118" s="228" t="str">
        <f>'2.Páginas de la muestra'!C20</f>
        <v>Alias13</v>
      </c>
      <c r="C118" s="204"/>
      <c r="D118" s="229">
        <f>IF('2.Páginas de la muestra'!B5&gt;12,K77,"")</f>
        <v>0</v>
      </c>
      <c r="E118" s="230">
        <f>IF('2.Páginas de la muestra'!B5&gt;12,M77,"")</f>
        <v>0</v>
      </c>
      <c r="F118" s="229">
        <f>IF('2.Páginas de la muestra'!B5&gt;12,O77,"")</f>
        <v>0</v>
      </c>
      <c r="G118" s="231">
        <f>IF('2.Páginas de la muestra'!B5&gt;12,P77,"")</f>
        <v>0</v>
      </c>
    </row>
    <row r="119" ht="14.25" customHeight="1">
      <c r="B119" s="228" t="str">
        <f>'2.Páginas de la muestra'!C21</f>
        <v>Alias14</v>
      </c>
      <c r="C119" s="204"/>
      <c r="D119" s="229">
        <f>IF('2.Páginas de la muestra'!B5&gt;13,K78,"")</f>
        <v>0</v>
      </c>
      <c r="E119" s="230">
        <f>IF('2.Páginas de la muestra'!B5&gt;13,M78,"")</f>
        <v>0</v>
      </c>
      <c r="F119" s="229">
        <f>IF('2.Páginas de la muestra'!B5&gt;13,O78,"")</f>
        <v>0</v>
      </c>
      <c r="G119" s="231">
        <f>IF('2.Páginas de la muestra'!B5&gt;13,P78,"")</f>
        <v>0</v>
      </c>
    </row>
    <row r="120" ht="14.25" customHeight="1">
      <c r="B120" s="228" t="str">
        <f>'2.Páginas de la muestra'!C22</f>
        <v>Alias15</v>
      </c>
      <c r="C120" s="204"/>
      <c r="D120" s="229">
        <f>IF('2.Páginas de la muestra'!B5&gt;14,K79,"")</f>
        <v>0</v>
      </c>
      <c r="E120" s="230">
        <f>IF('2.Páginas de la muestra'!B5&gt;14,M79,"")</f>
        <v>0</v>
      </c>
      <c r="F120" s="229">
        <f>IF('2.Páginas de la muestra'!B5&gt;14,O79,"")</f>
        <v>0</v>
      </c>
      <c r="G120" s="231">
        <f>IF('2.Páginas de la muestra'!B5&gt;14,P79,"")</f>
        <v>0</v>
      </c>
    </row>
    <row r="121" ht="14.25" customHeight="1">
      <c r="B121" s="186" t="s">
        <v>453</v>
      </c>
      <c r="C121" s="169"/>
      <c r="D121" s="126">
        <f t="shared" ref="D121:G121" si="5">AVERAGE(D106:D120)</f>
        <v>13.33333333</v>
      </c>
      <c r="E121" s="125">
        <f t="shared" si="5"/>
        <v>6.666666667</v>
      </c>
      <c r="F121" s="126">
        <f t="shared" si="5"/>
        <v>0</v>
      </c>
      <c r="G121" s="125">
        <f t="shared" si="5"/>
        <v>13.33333333</v>
      </c>
    </row>
    <row r="122" ht="14.25" customHeight="1">
      <c r="B122" s="47"/>
      <c r="C122" s="47"/>
      <c r="D122" s="47"/>
      <c r="E122" s="47"/>
      <c r="F122" s="47"/>
      <c r="G122" s="47"/>
    </row>
    <row r="123" ht="14.25" customHeight="1">
      <c r="B123" s="47"/>
      <c r="C123" s="47"/>
      <c r="D123" s="47"/>
      <c r="E123" s="47"/>
      <c r="F123" s="47"/>
      <c r="G123" s="47"/>
    </row>
    <row r="124" ht="14.25" customHeight="1"/>
    <row r="125" ht="14.25" customHeight="1">
      <c r="A125" s="129"/>
      <c r="B125" s="24"/>
      <c r="C125" s="24"/>
      <c r="D125" s="24"/>
      <c r="E125" s="24"/>
      <c r="F125" s="24"/>
      <c r="G125" s="26"/>
      <c r="H125" s="129"/>
      <c r="I125" s="24"/>
      <c r="J125" s="24"/>
      <c r="K125" s="24"/>
      <c r="L125" s="26"/>
      <c r="M125" s="129"/>
      <c r="N125" s="24"/>
      <c r="O125" s="24"/>
      <c r="P125" s="24"/>
      <c r="Q125" s="26"/>
      <c r="R125" s="129"/>
      <c r="S125" s="24"/>
      <c r="T125" s="24"/>
      <c r="U125" s="24"/>
      <c r="V125" s="26"/>
    </row>
    <row r="126" ht="14.25" customHeight="1">
      <c r="A126" s="100"/>
      <c r="B126" s="100"/>
      <c r="C126" s="130" t="s">
        <v>13</v>
      </c>
      <c r="D126" s="131" t="s">
        <v>16</v>
      </c>
      <c r="E126" s="131"/>
      <c r="F126" s="131"/>
      <c r="G126" s="131"/>
      <c r="H126" s="131"/>
      <c r="I126" s="131"/>
      <c r="J126" s="131"/>
      <c r="K126" s="131"/>
      <c r="L126" s="100"/>
      <c r="M126" s="100"/>
      <c r="N126" s="100"/>
      <c r="O126" s="100"/>
      <c r="P126" s="100"/>
      <c r="Q126" s="100"/>
      <c r="R126" s="100"/>
      <c r="S126" s="100"/>
      <c r="T126" s="100"/>
      <c r="U126" s="100"/>
      <c r="V126" s="100"/>
      <c r="W126" s="4"/>
      <c r="X126" s="4"/>
      <c r="Y126" s="4"/>
      <c r="Z126" s="4"/>
      <c r="AA126" s="4"/>
      <c r="AB126" s="4"/>
      <c r="AC126" s="4"/>
      <c r="AD126" s="4"/>
      <c r="AE126" s="4"/>
      <c r="AF126" s="4"/>
      <c r="AG126" s="4"/>
      <c r="AH126" s="4"/>
      <c r="AI126" s="4"/>
      <c r="AJ126" s="4"/>
      <c r="AK126" s="4"/>
    </row>
    <row r="127" ht="14.25" customHeight="1">
      <c r="A127" s="100"/>
      <c r="B127" s="100"/>
      <c r="C127" s="132" t="s">
        <v>23</v>
      </c>
      <c r="D127" s="133" t="s">
        <v>39</v>
      </c>
      <c r="E127" s="134"/>
      <c r="F127" s="134"/>
      <c r="G127" s="134"/>
      <c r="H127" s="134"/>
      <c r="I127" s="134"/>
      <c r="J127" s="134"/>
      <c r="K127" s="134"/>
      <c r="L127" s="100"/>
      <c r="M127" s="100"/>
      <c r="N127" s="100"/>
      <c r="O127" s="100"/>
      <c r="P127" s="100"/>
      <c r="Q127" s="100"/>
      <c r="R127" s="100"/>
      <c r="S127" s="100"/>
      <c r="T127" s="100"/>
      <c r="U127" s="100"/>
      <c r="V127" s="100"/>
      <c r="W127" s="4"/>
      <c r="X127" s="4"/>
      <c r="Y127" s="4"/>
      <c r="Z127" s="4"/>
      <c r="AA127" s="4"/>
      <c r="AB127" s="4"/>
      <c r="AC127" s="4"/>
      <c r="AD127" s="4"/>
      <c r="AE127" s="4"/>
      <c r="AF127" s="4"/>
      <c r="AG127" s="4"/>
      <c r="AH127" s="4"/>
      <c r="AI127" s="4"/>
      <c r="AJ127" s="4"/>
      <c r="AK127" s="4"/>
    </row>
    <row r="128" ht="14.25" customHeight="1">
      <c r="A128" s="100"/>
      <c r="B128" s="100"/>
      <c r="C128" s="132" t="s">
        <v>29</v>
      </c>
      <c r="D128" s="232" t="s">
        <v>30</v>
      </c>
      <c r="E128" s="23"/>
      <c r="F128" s="23"/>
      <c r="G128" s="23"/>
      <c r="H128" s="23"/>
      <c r="I128" s="28"/>
      <c r="J128" s="137"/>
      <c r="K128" s="137"/>
      <c r="L128" s="100"/>
      <c r="M128" s="100"/>
      <c r="N128" s="100"/>
      <c r="O128" s="100"/>
      <c r="P128" s="100"/>
      <c r="Q128" s="100"/>
      <c r="R128" s="100"/>
      <c r="S128" s="100"/>
      <c r="T128" s="100"/>
      <c r="U128" s="100"/>
      <c r="V128" s="100"/>
      <c r="W128" s="4"/>
      <c r="X128" s="4"/>
      <c r="Y128" s="4"/>
      <c r="Z128" s="4"/>
      <c r="AA128" s="4"/>
      <c r="AB128" s="4"/>
      <c r="AC128" s="4"/>
      <c r="AD128" s="4"/>
      <c r="AE128" s="4"/>
      <c r="AF128" s="4"/>
      <c r="AG128" s="4"/>
      <c r="AH128" s="4"/>
      <c r="AI128" s="4"/>
      <c r="AJ128" s="4"/>
      <c r="AK128" s="4"/>
    </row>
    <row r="129" ht="14.25" customHeight="1">
      <c r="A129" s="100"/>
      <c r="B129" s="100"/>
      <c r="C129" s="138" t="s">
        <v>35</v>
      </c>
      <c r="D129" s="137" t="s">
        <v>36</v>
      </c>
      <c r="E129" s="137"/>
      <c r="F129" s="137"/>
      <c r="G129" s="137"/>
      <c r="H129" s="137"/>
      <c r="I129" s="137"/>
      <c r="J129" s="137"/>
      <c r="K129" s="137"/>
      <c r="L129" s="100"/>
      <c r="M129" s="100"/>
      <c r="N129" s="100"/>
      <c r="O129" s="100"/>
      <c r="P129" s="100"/>
      <c r="Q129" s="100"/>
      <c r="R129" s="100"/>
      <c r="S129" s="100"/>
      <c r="T129" s="100"/>
      <c r="U129" s="100"/>
      <c r="V129" s="100"/>
      <c r="W129" s="4"/>
      <c r="X129" s="4"/>
      <c r="Y129" s="4"/>
      <c r="Z129" s="4"/>
      <c r="AA129" s="4"/>
      <c r="AB129" s="4"/>
      <c r="AC129" s="4"/>
      <c r="AD129" s="4"/>
      <c r="AE129" s="4"/>
      <c r="AF129" s="4"/>
      <c r="AG129" s="4"/>
      <c r="AH129" s="4"/>
      <c r="AI129" s="4"/>
      <c r="AJ129" s="4"/>
      <c r="AK129" s="4"/>
    </row>
    <row r="130" ht="14.25" customHeight="1">
      <c r="A130" s="100"/>
      <c r="B130" s="100"/>
      <c r="C130" s="132" t="s">
        <v>37</v>
      </c>
      <c r="D130" s="102" t="s">
        <v>48</v>
      </c>
      <c r="E130" s="102"/>
      <c r="F130" s="102"/>
      <c r="G130" s="102"/>
      <c r="H130" s="102"/>
      <c r="I130" s="102"/>
      <c r="J130" s="102"/>
      <c r="K130" s="102"/>
      <c r="L130" s="100"/>
      <c r="M130" s="100"/>
      <c r="N130" s="100"/>
      <c r="O130" s="100"/>
      <c r="P130" s="100"/>
      <c r="Q130" s="100"/>
      <c r="R130" s="100"/>
      <c r="S130" s="100"/>
      <c r="T130" s="100"/>
      <c r="U130" s="100"/>
      <c r="V130" s="100"/>
      <c r="W130" s="4"/>
      <c r="X130" s="4"/>
      <c r="Y130" s="4"/>
      <c r="Z130" s="4"/>
      <c r="AA130" s="4"/>
      <c r="AB130" s="4"/>
      <c r="AC130" s="4"/>
      <c r="AD130" s="4"/>
      <c r="AE130" s="4"/>
      <c r="AF130" s="4"/>
      <c r="AG130" s="4"/>
      <c r="AH130" s="4"/>
      <c r="AI130" s="4"/>
      <c r="AJ130" s="4"/>
      <c r="AK130" s="4"/>
    </row>
    <row r="131" ht="14.2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4"/>
      <c r="X131" s="4"/>
      <c r="Y131" s="4"/>
      <c r="Z131" s="4"/>
      <c r="AA131" s="4"/>
      <c r="AB131" s="4"/>
      <c r="AC131" s="4"/>
      <c r="AD131" s="4"/>
      <c r="AE131" s="4"/>
      <c r="AF131" s="4"/>
      <c r="AG131" s="4"/>
      <c r="AH131" s="4"/>
      <c r="AI131" s="4"/>
      <c r="AJ131" s="4"/>
      <c r="AK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sheetData>
  <mergeCells count="115">
    <mergeCell ref="B118:C118"/>
    <mergeCell ref="B119:C119"/>
    <mergeCell ref="B120:C120"/>
    <mergeCell ref="B121:C121"/>
    <mergeCell ref="B110:C110"/>
    <mergeCell ref="B111:C111"/>
    <mergeCell ref="B112:C112"/>
    <mergeCell ref="B113:C113"/>
    <mergeCell ref="B114:C114"/>
    <mergeCell ref="B115:C115"/>
    <mergeCell ref="B105:C105"/>
    <mergeCell ref="B104:G104"/>
    <mergeCell ref="M125:Q125"/>
    <mergeCell ref="R125:V125"/>
    <mergeCell ref="A125:G125"/>
    <mergeCell ref="H125:L125"/>
    <mergeCell ref="D128:I128"/>
    <mergeCell ref="B117:C117"/>
    <mergeCell ref="B116:C116"/>
    <mergeCell ref="A1:H2"/>
    <mergeCell ref="B6:G6"/>
    <mergeCell ref="B8:G8"/>
    <mergeCell ref="B9:C9"/>
    <mergeCell ref="B10:C10"/>
    <mergeCell ref="B11:C11"/>
    <mergeCell ref="B12:C12"/>
    <mergeCell ref="B13:C13"/>
    <mergeCell ref="B14:C14"/>
    <mergeCell ref="B15:C15"/>
    <mergeCell ref="B16:C16"/>
    <mergeCell ref="B17:C17"/>
    <mergeCell ref="B18:C18"/>
    <mergeCell ref="B19:C19"/>
    <mergeCell ref="B29:C29"/>
    <mergeCell ref="B30:C30"/>
    <mergeCell ref="B31:C31"/>
    <mergeCell ref="B32:C32"/>
    <mergeCell ref="B33:C33"/>
    <mergeCell ref="B34:C34"/>
    <mergeCell ref="B20:C20"/>
    <mergeCell ref="B21:C21"/>
    <mergeCell ref="B22:C22"/>
    <mergeCell ref="B23:C23"/>
    <mergeCell ref="B24:C24"/>
    <mergeCell ref="B25:C25"/>
    <mergeCell ref="B28:G28"/>
    <mergeCell ref="B51:C51"/>
    <mergeCell ref="B52:C52"/>
    <mergeCell ref="B53:C53"/>
    <mergeCell ref="B54:C54"/>
    <mergeCell ref="B55:C55"/>
    <mergeCell ref="B56:C56"/>
    <mergeCell ref="B57:C57"/>
    <mergeCell ref="B43:C43"/>
    <mergeCell ref="B44:C44"/>
    <mergeCell ref="B45:C45"/>
    <mergeCell ref="B47:G47"/>
    <mergeCell ref="B48:C48"/>
    <mergeCell ref="B49:C49"/>
    <mergeCell ref="B50:C50"/>
    <mergeCell ref="B60:C60"/>
    <mergeCell ref="B61:C61"/>
    <mergeCell ref="B58:C58"/>
    <mergeCell ref="B59:C59"/>
    <mergeCell ref="B62:C62"/>
    <mergeCell ref="B63:C63"/>
    <mergeCell ref="B68:C68"/>
    <mergeCell ref="B66:G66"/>
    <mergeCell ref="B67:C67"/>
    <mergeCell ref="B64:C64"/>
    <mergeCell ref="B36:C36"/>
    <mergeCell ref="B37:C37"/>
    <mergeCell ref="B38:C38"/>
    <mergeCell ref="B39:C39"/>
    <mergeCell ref="B40:C40"/>
    <mergeCell ref="B41:C41"/>
    <mergeCell ref="B42:C42"/>
    <mergeCell ref="B35:C35"/>
    <mergeCell ref="B72:C72"/>
    <mergeCell ref="B73:C73"/>
    <mergeCell ref="B74:C74"/>
    <mergeCell ref="B75:C75"/>
    <mergeCell ref="B85:G85"/>
    <mergeCell ref="B95:C95"/>
    <mergeCell ref="B96:C96"/>
    <mergeCell ref="B97:C97"/>
    <mergeCell ref="B98:C98"/>
    <mergeCell ref="B99:C99"/>
    <mergeCell ref="B100:C100"/>
    <mergeCell ref="B101:C101"/>
    <mergeCell ref="B81:C81"/>
    <mergeCell ref="B82:C82"/>
    <mergeCell ref="B83:C83"/>
    <mergeCell ref="B86:C86"/>
    <mergeCell ref="B69:C69"/>
    <mergeCell ref="B70:C70"/>
    <mergeCell ref="B71:C71"/>
    <mergeCell ref="B107:C107"/>
    <mergeCell ref="B108:C108"/>
    <mergeCell ref="B109:C109"/>
    <mergeCell ref="B78:C78"/>
    <mergeCell ref="B76:C76"/>
    <mergeCell ref="B77:C77"/>
    <mergeCell ref="B106:C106"/>
    <mergeCell ref="B102:C102"/>
    <mergeCell ref="B87:C87"/>
    <mergeCell ref="B88:C88"/>
    <mergeCell ref="B89:C89"/>
    <mergeCell ref="B90:C90"/>
    <mergeCell ref="B91:C91"/>
    <mergeCell ref="B92:C92"/>
    <mergeCell ref="B93:C93"/>
    <mergeCell ref="B94:C94"/>
    <mergeCell ref="B79:C79"/>
    <mergeCell ref="B80:C80"/>
  </mergeCells>
  <conditionalFormatting sqref="D10:G25">
    <cfRule type="cellIs" dxfId="0" priority="1" operator="equal">
      <formula>""</formula>
    </cfRule>
  </conditionalFormatting>
  <conditionalFormatting sqref="D30:G44">
    <cfRule type="cellIs" dxfId="0" priority="2" operator="equal">
      <formula>""</formula>
    </cfRule>
  </conditionalFormatting>
  <conditionalFormatting sqref="D45:G45">
    <cfRule type="cellIs" dxfId="0" priority="3" operator="equal">
      <formula>""</formula>
    </cfRule>
  </conditionalFormatting>
  <conditionalFormatting sqref="D49:G64">
    <cfRule type="cellIs" dxfId="0" priority="4" operator="equal">
      <formula>""</formula>
    </cfRule>
  </conditionalFormatting>
  <conditionalFormatting sqref="D68:G83">
    <cfRule type="cellIs" dxfId="0" priority="5" operator="equal">
      <formula>""</formula>
    </cfRule>
  </conditionalFormatting>
  <conditionalFormatting sqref="D87:G102">
    <cfRule type="cellIs" dxfId="0" priority="6" operator="equal">
      <formula>""</formula>
    </cfRule>
  </conditionalFormatting>
  <conditionalFormatting sqref="D106:G121">
    <cfRule type="cellIs" dxfId="0" priority="7" operator="equal">
      <formula>""</formula>
    </cfRule>
  </conditionalFormatting>
  <hyperlinks>
    <hyperlink r:id="rId1" ref="D12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6.29"/>
    <col customWidth="1" min="3" max="3" width="29.14"/>
    <col customWidth="1" min="4" max="4" width="32.71"/>
    <col customWidth="1" min="5" max="5" width="35.57"/>
    <col customWidth="1" min="6" max="6" width="33.71"/>
    <col customWidth="1" min="7" max="7" width="39.29"/>
    <col customWidth="1" min="8" max="12" width="26.43"/>
    <col customWidth="1" min="13" max="13" width="42.14"/>
    <col customWidth="1" min="14" max="14" width="41.71"/>
    <col customWidth="1" min="15" max="28" width="14.57"/>
  </cols>
  <sheetData>
    <row r="1" ht="28.5" customHeight="1">
      <c r="A1" s="2" t="s">
        <v>0</v>
      </c>
      <c r="H1" s="45" t="s">
        <v>523</v>
      </c>
    </row>
    <row r="2" ht="15.0" customHeight="1"/>
    <row r="3" ht="14.25" customHeight="1">
      <c r="A3" s="5" t="s">
        <v>524</v>
      </c>
    </row>
    <row r="4" ht="14.25" customHeight="1">
      <c r="B4" s="47"/>
      <c r="C4" s="47"/>
      <c r="D4" s="47"/>
      <c r="E4" s="47"/>
    </row>
    <row r="5" ht="14.25" customHeight="1">
      <c r="A5" s="46" t="s">
        <v>525</v>
      </c>
      <c r="B5" s="47"/>
      <c r="C5" s="47"/>
      <c r="D5" s="47"/>
      <c r="E5" s="47"/>
    </row>
    <row r="6" ht="14.25" customHeight="1">
      <c r="A6" s="47" t="s">
        <v>412</v>
      </c>
      <c r="C6" s="46"/>
      <c r="E6" s="46"/>
      <c r="G6" s="46"/>
      <c r="I6" s="46"/>
      <c r="L6" s="46"/>
      <c r="N6" s="46"/>
      <c r="P6" s="46"/>
      <c r="R6" s="46"/>
      <c r="T6" s="46"/>
      <c r="V6" s="46"/>
      <c r="X6" s="46"/>
      <c r="Z6" s="46"/>
      <c r="AB6" s="46"/>
    </row>
    <row r="7" ht="14.25" customHeight="1">
      <c r="A7" s="47"/>
      <c r="C7" s="47"/>
      <c r="E7" s="47"/>
      <c r="G7" s="47"/>
      <c r="I7" s="47"/>
      <c r="L7" s="47"/>
      <c r="N7" s="47"/>
      <c r="P7" s="47"/>
      <c r="R7" s="47"/>
      <c r="T7" s="47"/>
      <c r="V7" s="47"/>
      <c r="X7" s="47"/>
      <c r="Z7" s="47"/>
      <c r="AB7" s="47"/>
    </row>
    <row r="8" ht="27.75" customHeight="1">
      <c r="A8" s="47"/>
      <c r="B8" s="205" t="s">
        <v>526</v>
      </c>
      <c r="C8" s="195"/>
      <c r="D8" s="206"/>
      <c r="E8" s="47"/>
      <c r="G8" s="47"/>
      <c r="I8" s="47"/>
      <c r="L8" s="47"/>
      <c r="N8" s="47"/>
      <c r="P8" s="47"/>
      <c r="R8" s="47"/>
      <c r="T8" s="47"/>
      <c r="V8" s="47"/>
      <c r="X8" s="47"/>
      <c r="Z8" s="47"/>
      <c r="AB8" s="47"/>
    </row>
    <row r="9" ht="28.5" customHeight="1">
      <c r="A9" s="47"/>
      <c r="B9" s="207"/>
      <c r="C9" s="208" t="s">
        <v>527</v>
      </c>
      <c r="D9" s="208" t="s">
        <v>528</v>
      </c>
      <c r="E9" s="47"/>
      <c r="G9" s="47"/>
      <c r="I9" s="47"/>
      <c r="N9" s="47"/>
      <c r="P9" s="47"/>
      <c r="R9" s="47"/>
      <c r="T9" s="47"/>
      <c r="V9" s="47"/>
      <c r="X9" s="47"/>
      <c r="Z9" s="47"/>
      <c r="AB9" s="47"/>
    </row>
    <row r="10" ht="30.75" customHeight="1">
      <c r="A10" s="47"/>
      <c r="B10" s="209" t="s">
        <v>440</v>
      </c>
      <c r="C10" s="210">
        <f>IF(ISERROR((D13*100)/(25-D15)),0,(D13*100)/(25-D15))</f>
        <v>84</v>
      </c>
      <c r="D10" s="210">
        <f>'3.1 Gráficas y estadísticas A'!E10</f>
        <v>83.33333333</v>
      </c>
      <c r="E10" s="47"/>
      <c r="G10" s="47"/>
      <c r="I10" s="47"/>
      <c r="N10" s="47"/>
      <c r="P10" s="47"/>
      <c r="R10" s="47"/>
      <c r="T10" s="47"/>
      <c r="V10" s="47"/>
      <c r="X10" s="47"/>
      <c r="Z10" s="47"/>
      <c r="AB10" s="47"/>
    </row>
    <row r="11" ht="30.0" customHeight="1">
      <c r="A11" s="47"/>
      <c r="B11" s="211" t="s">
        <v>441</v>
      </c>
      <c r="C11" s="210">
        <f>IF(ISERROR((D14*100)/(38-D16)),0,(D14*100)/(38-D16))</f>
        <v>71.05263158</v>
      </c>
      <c r="D11" s="210">
        <f>'4.1 Gráficas y estadísticas AA'!E33</f>
        <v>72</v>
      </c>
      <c r="E11" s="47"/>
      <c r="G11" s="47"/>
      <c r="I11" s="47"/>
      <c r="N11" s="47"/>
      <c r="P11" s="47"/>
      <c r="R11" s="47"/>
      <c r="T11" s="47"/>
      <c r="V11" s="47"/>
      <c r="X11" s="47"/>
      <c r="Z11" s="47"/>
      <c r="AB11" s="47"/>
    </row>
    <row r="12" ht="21.75" customHeight="1">
      <c r="A12" s="47"/>
      <c r="C12" s="47"/>
      <c r="E12" s="47"/>
      <c r="G12" s="47"/>
      <c r="I12" s="47"/>
      <c r="N12" s="47"/>
      <c r="P12" s="47"/>
      <c r="R12" s="47"/>
      <c r="T12" s="47"/>
      <c r="V12" s="47"/>
      <c r="X12" s="47"/>
      <c r="Z12" s="47"/>
      <c r="AB12" s="47"/>
    </row>
    <row r="13" ht="20.25" customHeight="1">
      <c r="A13" s="47"/>
      <c r="B13" s="213" t="s">
        <v>531</v>
      </c>
      <c r="D13" s="3">
        <f>COUNTIF('3. Evaluación Nivel A'!D22:D242,Hoja4!A5)+COUNTIF('3. Evaluación Nivel A'!D286:D439,Hoja4!A5)+COUNTIF('3. Evaluación Nivel A'!D528:D660,Hoja4!A5)</f>
        <v>21</v>
      </c>
      <c r="E13" s="47"/>
      <c r="G13" s="47"/>
      <c r="I13" s="47"/>
      <c r="L13" s="47"/>
      <c r="N13" s="47"/>
      <c r="P13" s="47"/>
      <c r="R13" s="47"/>
      <c r="T13" s="47"/>
      <c r="V13" s="47"/>
      <c r="X13" s="47"/>
      <c r="Z13" s="47"/>
      <c r="AB13" s="47"/>
    </row>
    <row r="14" ht="20.25" customHeight="1">
      <c r="A14" s="47"/>
      <c r="B14" s="213" t="s">
        <v>545</v>
      </c>
      <c r="D14" s="3">
        <f>COUNTIF('4. Evaluación Nivel AA'!D21:D43,Hoja4!A5)+COUNTIF('4. Evaluación Nivel AA'!D109:D153,Hoja4!A5)+COUNTIF('4. Evaluación Nivel AA'!D263:D417,Hoja4!A5)+D13</f>
        <v>27</v>
      </c>
      <c r="E14" s="47"/>
      <c r="G14" s="47"/>
      <c r="I14" s="47"/>
      <c r="L14" s="47"/>
      <c r="N14" s="47"/>
      <c r="P14" s="47"/>
      <c r="R14" s="47"/>
      <c r="T14" s="47"/>
      <c r="V14" s="47"/>
      <c r="X14" s="47"/>
      <c r="Z14" s="47"/>
      <c r="AB14" s="47"/>
    </row>
    <row r="15" ht="20.25" customHeight="1">
      <c r="A15" s="47"/>
      <c r="B15" s="213" t="s">
        <v>569</v>
      </c>
      <c r="D15" s="3">
        <f>COUNTIF('3. Evaluación Nivel A'!D22:D242,Hoja4!A7)+COUNTIF('3. Evaluación Nivel A'!D286:D439,Hoja4!A7)+COUNTIF('3. Evaluación Nivel A'!D528:D660,Hoja4!A7)</f>
        <v>0</v>
      </c>
      <c r="E15" s="47"/>
      <c r="G15" s="47"/>
      <c r="I15" s="47"/>
      <c r="L15" s="47"/>
      <c r="N15" s="47"/>
      <c r="P15" s="47"/>
      <c r="R15" s="47"/>
      <c r="T15" s="47"/>
      <c r="V15" s="47"/>
      <c r="X15" s="47"/>
      <c r="Z15" s="47"/>
      <c r="AB15" s="47"/>
    </row>
    <row r="16" ht="20.25" customHeight="1">
      <c r="A16" s="47"/>
      <c r="B16" s="213" t="s">
        <v>578</v>
      </c>
      <c r="D16" s="3">
        <f>COUNTIF('4. Evaluación Nivel AA'!D21:D43,Hoja4!A7)+COUNTIF('4. Evaluación Nivel AA'!D109:D153,Hoja4!A7)+COUNTIF('4. Evaluación Nivel AA'!D263:D417,Hoja4!A7)+D15</f>
        <v>0</v>
      </c>
      <c r="E16" s="47"/>
      <c r="G16" s="47"/>
      <c r="I16" s="47"/>
      <c r="L16" s="47"/>
      <c r="N16" s="47"/>
      <c r="P16" s="47"/>
      <c r="R16" s="47"/>
      <c r="T16" s="47"/>
      <c r="V16" s="47"/>
      <c r="X16" s="47"/>
      <c r="Z16" s="47"/>
      <c r="AB16" s="47"/>
    </row>
    <row r="17" ht="24.75" customHeight="1">
      <c r="A17" s="47"/>
      <c r="C17" s="47"/>
      <c r="E17" s="47"/>
      <c r="G17" s="47"/>
      <c r="I17" s="47"/>
      <c r="L17" s="47"/>
      <c r="N17" s="47"/>
      <c r="P17" s="47"/>
      <c r="R17" s="47"/>
      <c r="T17" s="47"/>
      <c r="V17" s="47"/>
      <c r="X17" s="47"/>
      <c r="Z17" s="47"/>
      <c r="AB17" s="47"/>
    </row>
    <row r="18" ht="60.0" customHeight="1">
      <c r="A18" s="47"/>
      <c r="C18" s="47"/>
      <c r="E18" s="47"/>
      <c r="G18" s="47"/>
      <c r="I18" s="47"/>
      <c r="L18" s="47"/>
      <c r="N18" s="47"/>
      <c r="P18" s="47"/>
      <c r="R18" s="47"/>
      <c r="T18" s="47"/>
      <c r="V18" s="47"/>
      <c r="X18" s="47"/>
      <c r="Z18" s="47"/>
      <c r="AB18" s="47"/>
    </row>
    <row r="19" ht="14.25" customHeight="1">
      <c r="A19" s="47"/>
      <c r="C19" s="47"/>
      <c r="E19" s="47"/>
      <c r="G19" s="47"/>
      <c r="I19" s="47"/>
      <c r="L19" s="47"/>
      <c r="N19" s="47"/>
      <c r="P19" s="47"/>
      <c r="R19" s="47"/>
      <c r="T19" s="47"/>
      <c r="V19" s="47"/>
      <c r="X19" s="47"/>
      <c r="Z19" s="47"/>
      <c r="AB19" s="47"/>
    </row>
    <row r="20" ht="14.25" customHeight="1">
      <c r="A20" s="46" t="s">
        <v>588</v>
      </c>
      <c r="C20" s="47"/>
      <c r="E20" s="47"/>
      <c r="G20" s="47"/>
      <c r="I20" s="47"/>
      <c r="L20" s="47"/>
      <c r="N20" s="47"/>
      <c r="P20" s="47"/>
      <c r="R20" s="47"/>
      <c r="T20" s="47"/>
      <c r="V20" s="47"/>
      <c r="X20" s="47"/>
      <c r="Z20" s="47"/>
      <c r="AB20" s="47"/>
    </row>
    <row r="21" ht="14.25" customHeight="1">
      <c r="A21" s="47"/>
      <c r="C21" s="47"/>
      <c r="E21" s="47"/>
      <c r="G21" s="47"/>
      <c r="I21" s="47"/>
      <c r="L21" s="47"/>
      <c r="N21" s="47"/>
      <c r="P21" s="47"/>
      <c r="R21" s="47"/>
      <c r="T21" s="47"/>
      <c r="V21" s="47"/>
      <c r="X21" s="47"/>
      <c r="Z21" s="47"/>
      <c r="AB21" s="47"/>
    </row>
    <row r="22" ht="14.25" customHeight="1">
      <c r="A22" s="47"/>
      <c r="B22" s="217" t="s">
        <v>458</v>
      </c>
      <c r="C22" s="206"/>
      <c r="D22" s="218" t="s">
        <v>459</v>
      </c>
      <c r="E22" s="218" t="s">
        <v>460</v>
      </c>
      <c r="F22" s="218" t="s">
        <v>461</v>
      </c>
      <c r="G22" s="47"/>
      <c r="I22" s="47"/>
      <c r="L22" s="47"/>
      <c r="N22" s="47"/>
      <c r="P22" s="47"/>
      <c r="R22" s="47"/>
      <c r="T22" s="47"/>
      <c r="V22" s="47"/>
      <c r="X22" s="47"/>
      <c r="Z22" s="47"/>
      <c r="AB22" s="47"/>
    </row>
    <row r="23" ht="14.25" customHeight="1">
      <c r="A23" s="219" t="s">
        <v>463</v>
      </c>
      <c r="B23" s="220" t="s">
        <v>589</v>
      </c>
      <c r="C23" s="221" t="s">
        <v>590</v>
      </c>
      <c r="D23" s="222">
        <f>'3. Evaluación Nivel A'!C266</f>
        <v>0</v>
      </c>
      <c r="E23" s="222">
        <f>'3. Evaluación Nivel A'!C267</f>
        <v>0</v>
      </c>
      <c r="F23" s="222">
        <f>'3. Evaluación Nivel A'!C268</f>
        <v>3</v>
      </c>
      <c r="G23" s="47"/>
      <c r="I23" s="47"/>
      <c r="L23" s="47"/>
      <c r="N23" s="47"/>
      <c r="P23" s="47"/>
      <c r="R23" s="47"/>
      <c r="T23" s="47"/>
      <c r="V23" s="47"/>
      <c r="X23" s="47"/>
      <c r="Z23" s="47"/>
      <c r="AB23" s="47"/>
    </row>
    <row r="24" ht="14.25" customHeight="1">
      <c r="A24" s="219"/>
      <c r="B24" s="220" t="s">
        <v>575</v>
      </c>
      <c r="C24" s="221" t="s">
        <v>591</v>
      </c>
      <c r="D24" s="222">
        <f>'3. Evaluación Nivel A'!C442</f>
        <v>3</v>
      </c>
      <c r="E24" s="222">
        <f>'3. Evaluación Nivel A'!C443</f>
        <v>0</v>
      </c>
      <c r="F24" s="222">
        <f>'3. Evaluación Nivel A'!C444</f>
        <v>0</v>
      </c>
      <c r="G24" s="47"/>
      <c r="I24" s="47"/>
      <c r="L24" s="47"/>
      <c r="N24" s="47"/>
      <c r="P24" s="47"/>
      <c r="R24" s="47"/>
      <c r="T24" s="47"/>
      <c r="V24" s="47"/>
      <c r="X24" s="47"/>
      <c r="Z24" s="47"/>
      <c r="AB24" s="47"/>
    </row>
    <row r="25" ht="14.25" customHeight="1">
      <c r="A25" s="219"/>
      <c r="B25" s="220" t="s">
        <v>577</v>
      </c>
      <c r="C25" s="221" t="s">
        <v>592</v>
      </c>
      <c r="D25" s="222">
        <f>'3. Evaluación Nivel A'!C464</f>
        <v>0</v>
      </c>
      <c r="E25" s="222">
        <f>'3. Evaluación Nivel A'!C465</f>
        <v>3</v>
      </c>
      <c r="F25" s="222">
        <f>'3. Evaluación Nivel A'!C466</f>
        <v>0</v>
      </c>
      <c r="G25" s="47"/>
      <c r="I25" s="47"/>
      <c r="L25" s="47"/>
      <c r="N25" s="47"/>
      <c r="P25" s="47"/>
      <c r="R25" s="47"/>
      <c r="T25" s="47"/>
      <c r="V25" s="47"/>
      <c r="X25" s="47"/>
      <c r="Z25" s="47"/>
      <c r="AB25" s="47"/>
    </row>
    <row r="26" ht="14.25" customHeight="1">
      <c r="A26" s="219"/>
      <c r="B26" s="220" t="s">
        <v>579</v>
      </c>
      <c r="C26" s="221" t="s">
        <v>593</v>
      </c>
      <c r="D26" s="222">
        <f>'3. Evaluación Nivel A'!C486</f>
        <v>3</v>
      </c>
      <c r="E26" s="222">
        <f>'3. Evaluación Nivel A'!C487</f>
        <v>0</v>
      </c>
      <c r="F26" s="222">
        <f>'3. Evaluación Nivel A'!C488</f>
        <v>0</v>
      </c>
      <c r="G26" s="47"/>
      <c r="I26" s="47"/>
      <c r="L26" s="47"/>
      <c r="N26" s="47"/>
      <c r="P26" s="47"/>
      <c r="R26" s="47"/>
      <c r="T26" s="47"/>
      <c r="V26" s="47"/>
      <c r="X26" s="47"/>
      <c r="Z26" s="47"/>
      <c r="AB26" s="47"/>
    </row>
    <row r="27" ht="14.25" customHeight="1">
      <c r="A27" s="219"/>
      <c r="B27" s="220" t="s">
        <v>580</v>
      </c>
      <c r="C27" s="221" t="s">
        <v>594</v>
      </c>
      <c r="D27" s="222">
        <f>'3. Evaluación Nivel A'!C508</f>
        <v>0</v>
      </c>
      <c r="E27" s="222">
        <f>'3. Evaluación Nivel A'!C509</f>
        <v>0</v>
      </c>
      <c r="F27" s="222">
        <f>'3. Evaluación Nivel A'!C510</f>
        <v>3</v>
      </c>
      <c r="G27" s="47"/>
      <c r="I27" s="47"/>
      <c r="L27" s="47"/>
      <c r="N27" s="47"/>
      <c r="P27" s="47"/>
      <c r="R27" s="47"/>
      <c r="T27" s="47"/>
      <c r="V27" s="47"/>
      <c r="X27" s="47"/>
      <c r="Z27" s="47"/>
      <c r="AB27" s="47"/>
    </row>
    <row r="28" ht="14.25" customHeight="1">
      <c r="A28" s="219" t="s">
        <v>14</v>
      </c>
      <c r="B28" s="223" t="s">
        <v>538</v>
      </c>
      <c r="C28" s="224" t="s">
        <v>595</v>
      </c>
      <c r="D28" s="225">
        <f>'4. Evaluación Nivel AA'!C67</f>
        <v>3</v>
      </c>
      <c r="E28" s="225">
        <f>'4. Evaluación Nivel AA'!C68</f>
        <v>0</v>
      </c>
      <c r="F28" s="225">
        <f>'4. Evaluación Nivel AA'!C69</f>
        <v>0</v>
      </c>
      <c r="G28" s="47"/>
      <c r="I28" s="47"/>
      <c r="L28" s="47"/>
      <c r="N28" s="47"/>
      <c r="P28" s="47"/>
      <c r="R28" s="47"/>
      <c r="T28" s="47"/>
      <c r="V28" s="47"/>
      <c r="X28" s="47"/>
      <c r="Z28" s="47"/>
      <c r="AB28" s="47"/>
    </row>
    <row r="29" ht="14.25" customHeight="1">
      <c r="A29" s="47"/>
      <c r="B29" s="223" t="s">
        <v>541</v>
      </c>
      <c r="C29" s="224" t="s">
        <v>596</v>
      </c>
      <c r="D29" s="225">
        <f>'4. Evaluación Nivel AA'!C89</f>
        <v>1</v>
      </c>
      <c r="E29" s="225">
        <f>'4. Evaluación Nivel AA'!C90</f>
        <v>0</v>
      </c>
      <c r="F29" s="225">
        <f>'4. Evaluación Nivel AA'!C91</f>
        <v>2</v>
      </c>
      <c r="G29" s="47"/>
      <c r="I29" s="47"/>
      <c r="L29" s="47"/>
      <c r="N29" s="47"/>
      <c r="P29" s="47"/>
      <c r="R29" s="47"/>
      <c r="T29" s="47"/>
      <c r="V29" s="47"/>
      <c r="X29" s="47"/>
      <c r="Z29" s="47"/>
      <c r="AB29" s="47"/>
    </row>
    <row r="30" ht="14.25" customHeight="1">
      <c r="A30" s="47"/>
      <c r="B30" s="223" t="s">
        <v>551</v>
      </c>
      <c r="C30" s="224" t="s">
        <v>597</v>
      </c>
      <c r="D30" s="225">
        <f>'4. Evaluación Nivel AA'!C177</f>
        <v>3</v>
      </c>
      <c r="E30" s="225">
        <f>'4. Evaluación Nivel AA'!C178</f>
        <v>0</v>
      </c>
      <c r="F30" s="225">
        <f>'4. Evaluación Nivel AA'!C179</f>
        <v>0</v>
      </c>
      <c r="G30" s="47"/>
      <c r="I30" s="47"/>
      <c r="L30" s="47"/>
      <c r="N30" s="47"/>
      <c r="P30" s="47"/>
      <c r="R30" s="47"/>
      <c r="T30" s="47"/>
      <c r="V30" s="47"/>
      <c r="X30" s="47"/>
      <c r="Z30" s="47"/>
      <c r="AB30" s="47"/>
    </row>
    <row r="31" ht="14.25" customHeight="1">
      <c r="A31" s="47"/>
      <c r="B31" s="223" t="s">
        <v>553</v>
      </c>
      <c r="C31" s="224" t="s">
        <v>598</v>
      </c>
      <c r="D31" s="225">
        <f>'4. Evaluación Nivel AA'!C199</f>
        <v>2</v>
      </c>
      <c r="E31" s="225">
        <f>'4. Evaluación Nivel AA'!C200</f>
        <v>1</v>
      </c>
      <c r="F31" s="225">
        <f>'4. Evaluación Nivel AA'!C201</f>
        <v>0</v>
      </c>
      <c r="G31" s="47"/>
      <c r="I31" s="47"/>
      <c r="L31" s="47"/>
      <c r="N31" s="47"/>
      <c r="P31" s="47"/>
      <c r="R31" s="47"/>
      <c r="T31" s="47"/>
      <c r="V31" s="47"/>
      <c r="X31" s="47"/>
      <c r="Z31" s="47"/>
      <c r="AB31" s="47"/>
    </row>
    <row r="32" ht="14.25" customHeight="1">
      <c r="A32" s="47"/>
      <c r="B32" s="223" t="s">
        <v>555</v>
      </c>
      <c r="C32" s="224" t="s">
        <v>599</v>
      </c>
      <c r="D32" s="225">
        <f>'4. Evaluación Nivel AA'!C221</f>
        <v>2</v>
      </c>
      <c r="E32" s="225">
        <f>'4. Evaluación Nivel AA'!C222</f>
        <v>0</v>
      </c>
      <c r="F32" s="225">
        <f>'4. Evaluación Nivel AA'!C223</f>
        <v>1</v>
      </c>
      <c r="G32" s="47"/>
      <c r="I32" s="47"/>
      <c r="L32" s="47"/>
      <c r="N32" s="47"/>
      <c r="P32" s="47"/>
      <c r="R32" s="47"/>
      <c r="T32" s="47"/>
      <c r="V32" s="47"/>
      <c r="X32" s="47"/>
      <c r="Z32" s="47"/>
      <c r="AB32" s="47"/>
    </row>
    <row r="33" ht="14.25" customHeight="1">
      <c r="A33" s="47"/>
      <c r="B33" s="223" t="s">
        <v>557</v>
      </c>
      <c r="C33" s="224" t="s">
        <v>600</v>
      </c>
      <c r="D33" s="225">
        <f>'4. Evaluación Nivel AA'!C243</f>
        <v>2</v>
      </c>
      <c r="E33" s="225">
        <f>'4. Evaluación Nivel AA'!C244</f>
        <v>1</v>
      </c>
      <c r="F33" s="225">
        <f>'4. Evaluación Nivel AA'!C245</f>
        <v>0</v>
      </c>
      <c r="G33" s="47"/>
      <c r="I33" s="47"/>
      <c r="L33" s="47"/>
      <c r="N33" s="47"/>
      <c r="P33" s="47"/>
      <c r="R33" s="47"/>
      <c r="T33" s="47"/>
      <c r="V33" s="47"/>
      <c r="X33" s="47"/>
      <c r="Z33" s="47"/>
      <c r="AB33" s="47"/>
    </row>
    <row r="34" ht="14.25" customHeight="1">
      <c r="A34" s="47"/>
      <c r="B34" s="223" t="s">
        <v>576</v>
      </c>
      <c r="C34" s="224" t="s">
        <v>601</v>
      </c>
      <c r="D34" s="226">
        <f>'4. Evaluación Nivel AA'!C441</f>
        <v>3</v>
      </c>
      <c r="E34" s="226">
        <f>'4. Evaluación Nivel AA'!C442</f>
        <v>0</v>
      </c>
      <c r="F34" s="226">
        <f>'4. Evaluación Nivel AA'!C443</f>
        <v>0</v>
      </c>
      <c r="G34" s="47"/>
      <c r="I34" s="47"/>
      <c r="L34" s="47"/>
      <c r="N34" s="47"/>
      <c r="P34" s="47"/>
      <c r="R34" s="47"/>
      <c r="T34" s="47"/>
      <c r="V34" s="47"/>
      <c r="X34" s="47"/>
      <c r="Z34" s="47"/>
      <c r="AB34" s="47"/>
    </row>
    <row r="35" ht="306.0" customHeight="1">
      <c r="A35" s="47"/>
      <c r="C35" s="47"/>
      <c r="E35" s="47"/>
      <c r="G35" s="47"/>
      <c r="I35" s="47"/>
      <c r="L35" s="47"/>
      <c r="N35" s="47"/>
      <c r="P35" s="47"/>
      <c r="R35" s="47"/>
      <c r="T35" s="47"/>
      <c r="V35" s="47"/>
      <c r="X35" s="47"/>
      <c r="Z35" s="47"/>
      <c r="AB35" s="47"/>
    </row>
    <row r="36" ht="127.5" customHeight="1"/>
    <row r="37" ht="14.25" customHeight="1">
      <c r="A37" s="129"/>
      <c r="B37" s="24"/>
      <c r="C37" s="24"/>
      <c r="D37" s="24"/>
      <c r="E37" s="26"/>
      <c r="F37" s="129"/>
      <c r="G37" s="24"/>
      <c r="H37" s="24"/>
      <c r="I37" s="24"/>
      <c r="J37" s="26"/>
      <c r="K37" s="129"/>
      <c r="L37" s="24"/>
      <c r="M37" s="24"/>
      <c r="N37" s="24"/>
      <c r="O37" s="26"/>
      <c r="P37" s="129"/>
      <c r="Q37" s="24"/>
      <c r="R37" s="24"/>
      <c r="S37" s="24"/>
      <c r="T37" s="26"/>
    </row>
    <row r="38" ht="14.25" customHeight="1">
      <c r="A38" s="100"/>
      <c r="B38" s="130" t="s">
        <v>13</v>
      </c>
      <c r="C38" s="164" t="s">
        <v>16</v>
      </c>
      <c r="D38" s="23"/>
      <c r="E38" s="23"/>
      <c r="F38" s="23"/>
      <c r="G38" s="23"/>
      <c r="H38" s="23"/>
      <c r="I38" s="23"/>
      <c r="J38" s="28"/>
      <c r="K38" s="100"/>
      <c r="L38" s="100"/>
      <c r="M38" s="100"/>
      <c r="N38" s="100"/>
      <c r="O38" s="100"/>
      <c r="P38" s="100"/>
      <c r="Q38" s="100"/>
      <c r="R38" s="100"/>
      <c r="S38" s="100"/>
      <c r="T38" s="100"/>
      <c r="U38" s="4"/>
      <c r="V38" s="4"/>
      <c r="W38" s="4"/>
      <c r="X38" s="4"/>
      <c r="Y38" s="4"/>
      <c r="Z38" s="4"/>
      <c r="AA38" s="4"/>
      <c r="AB38" s="4"/>
    </row>
    <row r="39" ht="14.25" customHeight="1">
      <c r="A39" s="100"/>
      <c r="B39" s="132" t="s">
        <v>23</v>
      </c>
      <c r="C39" s="165" t="s">
        <v>39</v>
      </c>
      <c r="D39" s="23"/>
      <c r="E39" s="23"/>
      <c r="F39" s="23"/>
      <c r="G39" s="23"/>
      <c r="H39" s="23"/>
      <c r="I39" s="23"/>
      <c r="J39" s="28"/>
      <c r="K39" s="100"/>
      <c r="L39" s="100"/>
      <c r="M39" s="100"/>
      <c r="N39" s="100"/>
      <c r="O39" s="100"/>
      <c r="P39" s="100"/>
      <c r="Q39" s="100"/>
      <c r="R39" s="100"/>
      <c r="S39" s="100"/>
      <c r="T39" s="100"/>
      <c r="U39" s="4"/>
      <c r="V39" s="4"/>
      <c r="W39" s="4"/>
      <c r="X39" s="4"/>
      <c r="Y39" s="4"/>
      <c r="Z39" s="4"/>
      <c r="AA39" s="4"/>
      <c r="AB39" s="4"/>
    </row>
    <row r="40" ht="14.25" customHeight="1">
      <c r="A40" s="100"/>
      <c r="B40" s="132" t="s">
        <v>29</v>
      </c>
      <c r="C40" s="136" t="s">
        <v>602</v>
      </c>
      <c r="D40" s="23"/>
      <c r="E40" s="23"/>
      <c r="F40" s="23"/>
      <c r="G40" s="23"/>
      <c r="H40" s="23"/>
      <c r="I40" s="23"/>
      <c r="J40" s="28"/>
      <c r="K40" s="100"/>
      <c r="L40" s="100"/>
      <c r="M40" s="100"/>
      <c r="N40" s="100"/>
      <c r="O40" s="100"/>
      <c r="P40" s="100"/>
      <c r="Q40" s="100"/>
      <c r="R40" s="100"/>
      <c r="S40" s="100"/>
      <c r="T40" s="100"/>
      <c r="U40" s="4"/>
      <c r="V40" s="4"/>
      <c r="W40" s="4"/>
      <c r="X40" s="4"/>
      <c r="Y40" s="4"/>
      <c r="Z40" s="4"/>
      <c r="AA40" s="4"/>
      <c r="AB40" s="4"/>
    </row>
    <row r="41" ht="14.25" customHeight="1">
      <c r="A41" s="100"/>
      <c r="B41" s="138" t="s">
        <v>35</v>
      </c>
      <c r="C41" s="136" t="s">
        <v>36</v>
      </c>
      <c r="D41" s="23"/>
      <c r="E41" s="23"/>
      <c r="F41" s="23"/>
      <c r="G41" s="23"/>
      <c r="H41" s="23"/>
      <c r="I41" s="23"/>
      <c r="J41" s="28"/>
      <c r="K41" s="100"/>
      <c r="L41" s="100"/>
      <c r="M41" s="100"/>
      <c r="N41" s="100"/>
      <c r="O41" s="100"/>
      <c r="P41" s="100"/>
      <c r="Q41" s="100"/>
      <c r="R41" s="100"/>
      <c r="S41" s="100"/>
      <c r="T41" s="100"/>
      <c r="U41" s="4"/>
      <c r="V41" s="4"/>
      <c r="W41" s="4"/>
      <c r="X41" s="4"/>
      <c r="Y41" s="4"/>
      <c r="Z41" s="4"/>
      <c r="AA41" s="4"/>
      <c r="AB41" s="4"/>
    </row>
    <row r="42" ht="14.25" customHeight="1">
      <c r="A42" s="100"/>
      <c r="B42" s="132" t="s">
        <v>37</v>
      </c>
      <c r="C42" s="166" t="s">
        <v>48</v>
      </c>
      <c r="D42" s="23"/>
      <c r="E42" s="23"/>
      <c r="F42" s="23"/>
      <c r="G42" s="23"/>
      <c r="H42" s="23"/>
      <c r="I42" s="23"/>
      <c r="J42" s="28"/>
      <c r="K42" s="100"/>
      <c r="L42" s="100"/>
      <c r="M42" s="100"/>
      <c r="N42" s="100"/>
      <c r="O42" s="100"/>
      <c r="P42" s="100"/>
      <c r="Q42" s="100"/>
      <c r="R42" s="100"/>
      <c r="S42" s="100"/>
      <c r="T42" s="100"/>
      <c r="U42" s="4"/>
      <c r="V42" s="4"/>
      <c r="W42" s="4"/>
      <c r="X42" s="4"/>
      <c r="Y42" s="4"/>
      <c r="Z42" s="4"/>
      <c r="AA42" s="4"/>
      <c r="AB42" s="4"/>
    </row>
    <row r="43" ht="14.25" customHeight="1">
      <c r="A43" s="100"/>
      <c r="B43" s="100"/>
      <c r="C43" s="100"/>
      <c r="D43" s="100"/>
      <c r="E43" s="100"/>
      <c r="F43" s="100"/>
      <c r="G43" s="100"/>
      <c r="H43" s="100"/>
      <c r="I43" s="100"/>
      <c r="J43" s="100"/>
      <c r="K43" s="100"/>
      <c r="L43" s="100"/>
      <c r="M43" s="100"/>
      <c r="N43" s="100"/>
      <c r="O43" s="100"/>
      <c r="P43" s="100"/>
      <c r="Q43" s="100"/>
      <c r="R43" s="100"/>
      <c r="S43" s="100"/>
      <c r="T43" s="100"/>
      <c r="U43" s="4"/>
      <c r="V43" s="4"/>
      <c r="W43" s="4"/>
      <c r="X43" s="4"/>
      <c r="Y43" s="4"/>
      <c r="Z43" s="4"/>
      <c r="AA43" s="4"/>
      <c r="AB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16">
    <mergeCell ref="A1:F2"/>
    <mergeCell ref="B8:D8"/>
    <mergeCell ref="B13:C13"/>
    <mergeCell ref="B14:C14"/>
    <mergeCell ref="B15:C15"/>
    <mergeCell ref="B16:C16"/>
    <mergeCell ref="B22:C22"/>
    <mergeCell ref="K37:O37"/>
    <mergeCell ref="P37:T37"/>
    <mergeCell ref="C39:J39"/>
    <mergeCell ref="C38:J38"/>
    <mergeCell ref="C40:J40"/>
    <mergeCell ref="C41:J41"/>
    <mergeCell ref="C42:J42"/>
    <mergeCell ref="A37:E37"/>
    <mergeCell ref="F37:J37"/>
  </mergeCells>
  <hyperlinks>
    <hyperlink r:id="rId1" ref="C39"/>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57"/>
    <col customWidth="1" min="2" max="13" width="13.43"/>
    <col customWidth="1" min="14" max="26" width="8.71"/>
  </cols>
  <sheetData>
    <row r="1" ht="14.25" customHeight="1"/>
    <row r="2" ht="14.25" customHeight="1"/>
    <row r="3" ht="14.25" customHeight="1"/>
    <row r="4" ht="14.25" customHeight="1">
      <c r="A4" s="4"/>
      <c r="B4" s="4"/>
      <c r="C4" s="4"/>
      <c r="D4" s="4"/>
    </row>
    <row r="5" ht="14.25" customHeight="1">
      <c r="A5" s="47" t="s">
        <v>54</v>
      </c>
      <c r="B5" s="4"/>
      <c r="C5" s="4"/>
      <c r="D5" s="4"/>
    </row>
    <row r="6" ht="14.25" customHeight="1">
      <c r="A6" s="47" t="s">
        <v>32</v>
      </c>
      <c r="B6" s="4"/>
      <c r="C6" s="4"/>
      <c r="D6" s="4"/>
    </row>
    <row r="7" ht="14.25" customHeight="1">
      <c r="A7" s="47" t="s">
        <v>87</v>
      </c>
      <c r="B7" s="4"/>
      <c r="C7" s="4"/>
      <c r="D7" s="4"/>
    </row>
    <row r="8" ht="14.25" customHeight="1">
      <c r="A8" s="4"/>
      <c r="B8" s="4"/>
      <c r="C8" s="4"/>
      <c r="D8" s="4"/>
    </row>
    <row r="9" ht="14.25" customHeight="1">
      <c r="A9" s="4"/>
      <c r="B9" s="4"/>
      <c r="C9" s="4"/>
      <c r="D9" s="4"/>
    </row>
    <row r="10" ht="14.25" customHeight="1">
      <c r="A10" s="4"/>
      <c r="B10" s="4"/>
      <c r="C10" s="4"/>
      <c r="D10" s="4"/>
    </row>
    <row r="11" ht="14.25" customHeight="1">
      <c r="A11" s="4"/>
      <c r="B11" s="4"/>
      <c r="C11" s="4"/>
      <c r="D11" s="4"/>
      <c r="K11" t="s">
        <v>529</v>
      </c>
    </row>
    <row r="12" ht="14.25" customHeight="1">
      <c r="A12" s="4"/>
      <c r="B12" s="4"/>
      <c r="C12" s="4"/>
      <c r="D12" s="4"/>
      <c r="L12" t="s">
        <v>463</v>
      </c>
      <c r="M12" t="s">
        <v>14</v>
      </c>
    </row>
    <row r="13" ht="14.25" customHeight="1">
      <c r="A13" s="212" t="s">
        <v>530</v>
      </c>
      <c r="B13" s="4"/>
      <c r="C13" s="161" t="s">
        <v>532</v>
      </c>
      <c r="D13" s="4"/>
      <c r="E13" t="s">
        <v>463</v>
      </c>
      <c r="F13" t="s">
        <v>533</v>
      </c>
      <c r="H13">
        <v>1.0</v>
      </c>
      <c r="K13" t="s">
        <v>512</v>
      </c>
      <c r="L13">
        <v>9.0</v>
      </c>
      <c r="M13">
        <v>20.0</v>
      </c>
    </row>
    <row r="14" ht="14.25" customHeight="1">
      <c r="A14" s="145" t="s">
        <v>534</v>
      </c>
      <c r="B14" s="4"/>
      <c r="C14" s="149" t="s">
        <v>535</v>
      </c>
      <c r="D14" s="4"/>
      <c r="E14" t="s">
        <v>14</v>
      </c>
      <c r="F14" t="s">
        <v>536</v>
      </c>
      <c r="H14">
        <v>2.0</v>
      </c>
      <c r="K14" t="s">
        <v>521</v>
      </c>
      <c r="L14">
        <v>14.0</v>
      </c>
      <c r="M14">
        <v>17.0</v>
      </c>
    </row>
    <row r="15" ht="14.25" customHeight="1">
      <c r="A15" s="147" t="s">
        <v>537</v>
      </c>
      <c r="B15" s="4"/>
      <c r="C15" s="161" t="s">
        <v>538</v>
      </c>
      <c r="D15" s="4"/>
      <c r="H15">
        <v>3.0</v>
      </c>
      <c r="K15" t="s">
        <v>539</v>
      </c>
      <c r="L15">
        <v>5.0</v>
      </c>
      <c r="M15">
        <v>10.0</v>
      </c>
    </row>
    <row r="16" ht="14.25" customHeight="1">
      <c r="A16" s="149" t="s">
        <v>540</v>
      </c>
      <c r="B16" s="4"/>
      <c r="C16" s="149" t="s">
        <v>541</v>
      </c>
      <c r="D16" s="4"/>
      <c r="H16">
        <v>4.0</v>
      </c>
      <c r="K16" t="s">
        <v>542</v>
      </c>
      <c r="L16">
        <v>2.0</v>
      </c>
      <c r="M16">
        <v>3.0</v>
      </c>
    </row>
    <row r="17" ht="14.25" customHeight="1">
      <c r="A17" s="150" t="s">
        <v>543</v>
      </c>
      <c r="B17" s="4"/>
      <c r="C17" s="161" t="s">
        <v>544</v>
      </c>
      <c r="D17" s="4"/>
      <c r="H17">
        <v>5.0</v>
      </c>
      <c r="L17">
        <f t="shared" ref="L17:M17" si="1">SUM(L13:L16)</f>
        <v>30</v>
      </c>
      <c r="M17">
        <f t="shared" si="1"/>
        <v>50</v>
      </c>
    </row>
    <row r="18" ht="14.25" customHeight="1">
      <c r="A18" s="149" t="s">
        <v>546</v>
      </c>
      <c r="B18" s="4"/>
      <c r="C18" s="149" t="s">
        <v>547</v>
      </c>
      <c r="D18" s="4"/>
      <c r="H18">
        <v>6.0</v>
      </c>
    </row>
    <row r="19" ht="14.25" customHeight="1">
      <c r="A19" s="150" t="s">
        <v>548</v>
      </c>
      <c r="B19" s="4"/>
      <c r="C19" s="161" t="s">
        <v>549</v>
      </c>
      <c r="D19" s="4"/>
      <c r="H19">
        <v>7.0</v>
      </c>
    </row>
    <row r="20" ht="14.25" customHeight="1">
      <c r="A20" s="149" t="s">
        <v>550</v>
      </c>
      <c r="B20" s="4"/>
      <c r="C20" s="149" t="s">
        <v>551</v>
      </c>
      <c r="D20" s="4"/>
      <c r="H20">
        <v>8.0</v>
      </c>
    </row>
    <row r="21" ht="14.25" customHeight="1">
      <c r="A21" s="150" t="s">
        <v>552</v>
      </c>
      <c r="B21" s="4"/>
      <c r="C21" s="161" t="s">
        <v>553</v>
      </c>
      <c r="D21" s="4"/>
      <c r="H21">
        <v>9.0</v>
      </c>
    </row>
    <row r="22" ht="14.25" customHeight="1">
      <c r="A22" s="149" t="s">
        <v>554</v>
      </c>
      <c r="B22" s="4"/>
      <c r="C22" s="149" t="s">
        <v>555</v>
      </c>
      <c r="D22" s="4"/>
      <c r="H22">
        <v>10.0</v>
      </c>
    </row>
    <row r="23" ht="14.25" customHeight="1">
      <c r="A23" s="150" t="s">
        <v>556</v>
      </c>
      <c r="B23" s="4"/>
      <c r="C23" s="161" t="s">
        <v>557</v>
      </c>
      <c r="D23" s="4"/>
      <c r="H23">
        <v>11.0</v>
      </c>
    </row>
    <row r="24" ht="14.25" customHeight="1">
      <c r="A24" s="150" t="s">
        <v>558</v>
      </c>
      <c r="B24" s="4"/>
      <c r="C24" s="149" t="s">
        <v>559</v>
      </c>
      <c r="D24" s="4"/>
      <c r="H24">
        <v>12.0</v>
      </c>
    </row>
    <row r="25" ht="14.25" customHeight="1">
      <c r="A25" s="149" t="s">
        <v>560</v>
      </c>
      <c r="B25" s="4"/>
      <c r="C25" s="161" t="s">
        <v>561</v>
      </c>
      <c r="D25" s="4"/>
      <c r="H25">
        <v>13.0</v>
      </c>
    </row>
    <row r="26" ht="14.25" customHeight="1">
      <c r="A26" s="150" t="s">
        <v>562</v>
      </c>
      <c r="B26" s="4"/>
      <c r="C26" s="149" t="s">
        <v>563</v>
      </c>
      <c r="D26" s="4"/>
      <c r="H26">
        <v>14.0</v>
      </c>
    </row>
    <row r="27" ht="14.25" customHeight="1">
      <c r="A27" s="149" t="s">
        <v>564</v>
      </c>
      <c r="B27" s="4"/>
      <c r="C27" s="161" t="s">
        <v>565</v>
      </c>
      <c r="D27" s="4"/>
      <c r="H27">
        <v>15.0</v>
      </c>
    </row>
    <row r="28" ht="14.25" customHeight="1">
      <c r="A28" s="150" t="s">
        <v>566</v>
      </c>
      <c r="B28" s="4"/>
      <c r="C28" s="149" t="s">
        <v>567</v>
      </c>
      <c r="D28" s="4"/>
    </row>
    <row r="29" ht="14.25" customHeight="1">
      <c r="A29" s="149" t="s">
        <v>568</v>
      </c>
      <c r="B29" s="4"/>
      <c r="C29" s="161" t="s">
        <v>570</v>
      </c>
      <c r="D29" s="4"/>
    </row>
    <row r="30" ht="14.25" customHeight="1">
      <c r="A30" s="150" t="s">
        <v>571</v>
      </c>
      <c r="B30" s="4"/>
      <c r="C30" s="149" t="s">
        <v>572</v>
      </c>
      <c r="D30" s="4"/>
    </row>
    <row r="31" ht="14.25" customHeight="1">
      <c r="A31" s="149" t="s">
        <v>573</v>
      </c>
      <c r="B31" s="4"/>
      <c r="C31" s="161" t="s">
        <v>574</v>
      </c>
      <c r="D31" s="4"/>
    </row>
    <row r="32" ht="14.25" customHeight="1">
      <c r="A32" s="149" t="s">
        <v>575</v>
      </c>
      <c r="B32" s="4"/>
      <c r="C32" s="215" t="s">
        <v>576</v>
      </c>
      <c r="D32" s="4"/>
    </row>
    <row r="33" ht="14.25" customHeight="1">
      <c r="A33" s="149" t="s">
        <v>577</v>
      </c>
      <c r="B33" s="4"/>
      <c r="C33" s="4"/>
      <c r="D33" s="4"/>
    </row>
    <row r="34" ht="14.25" customHeight="1">
      <c r="A34" s="149" t="s">
        <v>579</v>
      </c>
      <c r="B34" s="4"/>
      <c r="C34" s="4"/>
      <c r="D34" s="4"/>
    </row>
    <row r="35" ht="14.25" customHeight="1">
      <c r="A35" s="149" t="s">
        <v>580</v>
      </c>
      <c r="B35" s="4"/>
      <c r="C35" s="4"/>
      <c r="D35" s="4"/>
    </row>
    <row r="36" ht="14.25" customHeight="1">
      <c r="A36" s="150" t="s">
        <v>581</v>
      </c>
      <c r="B36" s="4"/>
      <c r="D36" s="4"/>
    </row>
    <row r="37" ht="14.25" customHeight="1">
      <c r="A37" s="149" t="s">
        <v>582</v>
      </c>
      <c r="B37" s="4"/>
      <c r="D37" s="4"/>
    </row>
    <row r="38" ht="14.25" customHeight="1">
      <c r="A38" s="150" t="s">
        <v>583</v>
      </c>
      <c r="B38" s="4"/>
      <c r="D38" s="4"/>
    </row>
    <row r="39" ht="14.25" customHeight="1">
      <c r="A39" s="149" t="s">
        <v>584</v>
      </c>
      <c r="B39" s="4"/>
      <c r="D39" s="4"/>
    </row>
    <row r="40" ht="14.25" customHeight="1">
      <c r="A40" s="150" t="s">
        <v>585</v>
      </c>
      <c r="B40" s="4"/>
      <c r="D40" s="4"/>
    </row>
    <row r="41" ht="14.25" customHeight="1">
      <c r="A41" s="149" t="s">
        <v>586</v>
      </c>
      <c r="B41" s="4"/>
      <c r="D41" s="4"/>
    </row>
    <row r="42" ht="14.25" customHeight="1">
      <c r="A42" s="150" t="s">
        <v>587</v>
      </c>
      <c r="B42" s="4"/>
      <c r="D42" s="4"/>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