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den fortress math" sheetId="1" r:id="rId4"/>
    <sheet state="visible" name="CR calculator" sheetId="2" r:id="rId5"/>
  </sheets>
  <definedNames/>
  <calcPr/>
</workbook>
</file>

<file path=xl/sharedStrings.xml><?xml version="1.0" encoding="utf-8"?>
<sst xmlns="http://schemas.openxmlformats.org/spreadsheetml/2006/main" count="69" uniqueCount="65">
  <si>
    <t>armySize</t>
  </si>
  <si>
    <t>enemy_pats</t>
  </si>
  <si>
    <t>base dead (armySize - remain)</t>
  </si>
  <si>
    <t xml:space="preserve">randbetween(0,H3) result </t>
  </si>
  <si>
    <t>real new remain</t>
  </si>
  <si>
    <t>patrols</t>
  </si>
  <si>
    <t>remain</t>
  </si>
  <si>
    <t>detector/2</t>
  </si>
  <si>
    <t>dead+roll result</t>
  </si>
  <si>
    <t>troops value</t>
  </si>
  <si>
    <t>camouflage</t>
  </si>
  <si>
    <t>use else?</t>
  </si>
  <si>
    <t>actual cap for dead rolls</t>
  </si>
  <si>
    <t>armor roll</t>
  </si>
  <si>
    <t>damage roll</t>
  </si>
  <si>
    <t>armor</t>
  </si>
  <si>
    <t>max armor reduction</t>
  </si>
  <si>
    <t>dead after armor</t>
  </si>
  <si>
    <t>Roll / 50 if it didn't floor</t>
  </si>
  <si>
    <t>soldier CR</t>
  </si>
  <si>
    <t>max dead after clamp</t>
  </si>
  <si>
    <t>final clamped dead</t>
  </si>
  <si>
    <t xml:space="preserve">actual damage </t>
  </si>
  <si>
    <t>min possible dead(base-max armor)</t>
  </si>
  <si>
    <t>new remain best case</t>
  </si>
  <si>
    <t>average damage roll</t>
  </si>
  <si>
    <t>max possible dead(base+max roll)</t>
  </si>
  <si>
    <t>new remain worst case</t>
  </si>
  <si>
    <t>minimum dead roll for any suvivors</t>
  </si>
  <si>
    <t>troops max value</t>
  </si>
  <si>
    <t>absolute max possible damage</t>
  </si>
  <si>
    <t>troops min value</t>
  </si>
  <si>
    <t>worst case troops max damage</t>
  </si>
  <si>
    <t>single remain max damage</t>
  </si>
  <si>
    <t>average armor benefit</t>
  </si>
  <si>
    <t>armor result probability</t>
  </si>
  <si>
    <t>expected damage per remain</t>
  </si>
  <si>
    <t>effective average remain</t>
  </si>
  <si>
    <t>probability of any survivors</t>
  </si>
  <si>
    <t>chance to deal any damage</t>
  </si>
  <si>
    <t>average survivors numerator</t>
  </si>
  <si>
    <t>average survivors</t>
  </si>
  <si>
    <t>expected damage per attack</t>
  </si>
  <si>
    <t>average survivors denominator</t>
  </si>
  <si>
    <t>aggregate expected armor benefit</t>
  </si>
  <si>
    <t>probability of survivors</t>
  </si>
  <si>
    <t>aggregate sum of counts pre-armor</t>
  </si>
  <si>
    <t>per armor sum of successful counts</t>
  </si>
  <si>
    <t xml:space="preserve">per armor probability divisor </t>
  </si>
  <si>
    <t>.</t>
  </si>
  <si>
    <t>base</t>
  </si>
  <si>
    <t>military</t>
  </si>
  <si>
    <t>sniper modifier</t>
  </si>
  <si>
    <t>weaponry level</t>
  </si>
  <si>
    <t>weapon mod</t>
  </si>
  <si>
    <t>weapon w/ sniper</t>
  </si>
  <si>
    <t>sniper gain</t>
  </si>
  <si>
    <t>w/  other mods</t>
  </si>
  <si>
    <t>modifiers</t>
  </si>
  <si>
    <t>rank</t>
  </si>
  <si>
    <t>gene cost</t>
  </si>
  <si>
    <t>modifier</t>
  </si>
  <si>
    <t>sniper</t>
  </si>
  <si>
    <t>grenadier</t>
  </si>
  <si>
    <t>ocular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</si>
</sst>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1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8" fillId="0" fontId="1" numFmtId="0" xfId="0" applyAlignment="1" applyBorder="1" applyFont="1">
      <alignment shrinkToFit="0" vertical="center" wrapText="0"/>
    </xf>
    <xf borderId="7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shrinkToFit="0" vertical="center" wrapText="0"/>
    </xf>
    <xf borderId="12" fillId="0" fontId="1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2">
    <tableStyle count="3" pivot="0" name="CR calculator-style">
      <tableStyleElement dxfId="1" type="headerRow"/>
      <tableStyleElement dxfId="2" type="firstRowStripe"/>
      <tableStyleElement dxfId="3" type="secondRowStripe"/>
    </tableStyle>
    <tableStyle count="3" pivot="0" name="CR calculator-style 2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H2:O24" displayName="Table1" name="Table1" id="1">
  <tableColumns count="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</tableColumns>
  <tableStyleInfo name="CR calculator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ref="A4:D11" displayName="Table2" name="Table2" id="2">
  <tableColumns count="4">
    <tableColumn name="modifiers" id="1"/>
    <tableColumn name="rank" id="2"/>
    <tableColumn name="gene cost" id="3"/>
    <tableColumn name="modifier" id="4"/>
  </tableColumns>
  <tableStyleInfo name="CR calculator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38"/>
    <col customWidth="1" min="2" max="2" width="10.88"/>
    <col customWidth="1" min="3" max="3" width="5.63"/>
    <col customWidth="1" min="4" max="4" width="10.75"/>
    <col customWidth="1" min="5" max="5" width="9.5"/>
    <col customWidth="1" min="6" max="6" width="5.88"/>
    <col customWidth="1" min="7" max="7" width="27.5"/>
    <col customWidth="1" min="8" max="8" width="10.75"/>
    <col customWidth="1" min="9" max="9" width="6.0"/>
    <col customWidth="1" min="10" max="10" width="20.75"/>
    <col customWidth="1" min="11" max="11" width="11.38"/>
    <col customWidth="1" min="12" max="12" width="10.25"/>
    <col customWidth="1" min="13" max="13" width="24.13"/>
    <col customWidth="1" min="14" max="14" width="14.25"/>
    <col customWidth="1" min="15" max="15" width="15.25"/>
    <col customWidth="1" min="16" max="17" width="16.0"/>
  </cols>
  <sheetData>
    <row r="1">
      <c r="A1" s="1" t="s">
        <v>0</v>
      </c>
      <c r="B1" s="1">
        <v>50.0</v>
      </c>
      <c r="C1" s="1"/>
      <c r="D1" s="1" t="s">
        <v>1</v>
      </c>
      <c r="E1" s="2">
        <f>B3*2.5</f>
        <v>37.5</v>
      </c>
      <c r="G1" s="1" t="s">
        <v>2</v>
      </c>
      <c r="H1" s="2">
        <f>B1-E3</f>
        <v>37</v>
      </c>
      <c r="J1" s="1" t="s">
        <v>3</v>
      </c>
      <c r="K1" s="2">
        <f>floor(RANDBETWEEN(0,H5),1)</f>
        <v>39</v>
      </c>
      <c r="M1" s="1" t="s">
        <v>4</v>
      </c>
      <c r="N1" s="2">
        <f>B1-K9</f>
        <v>0</v>
      </c>
    </row>
    <row r="2">
      <c r="G2" s="1"/>
    </row>
    <row r="3">
      <c r="A3" s="1" t="s">
        <v>5</v>
      </c>
      <c r="B3" s="1">
        <v>15.0</v>
      </c>
      <c r="D3" s="1" t="s">
        <v>6</v>
      </c>
      <c r="E3" s="2">
        <f>CEILING(B1-E1,1)</f>
        <v>13</v>
      </c>
      <c r="G3" s="1" t="s">
        <v>7</v>
      </c>
      <c r="H3" s="1">
        <f>((100-(B5*10))/2)</f>
        <v>40</v>
      </c>
      <c r="J3" s="1" t="s">
        <v>8</v>
      </c>
      <c r="K3" s="2">
        <f>H1+K1</f>
        <v>76</v>
      </c>
      <c r="M3" s="1" t="s">
        <v>9</v>
      </c>
      <c r="N3" s="2">
        <f>N1*B9</f>
        <v>0</v>
      </c>
    </row>
    <row r="5">
      <c r="A5" s="1" t="s">
        <v>10</v>
      </c>
      <c r="B5" s="1">
        <v>2.0</v>
      </c>
      <c r="D5" s="1" t="s">
        <v>11</v>
      </c>
      <c r="E5" s="2" t="b">
        <f>E3&gt;0</f>
        <v>1</v>
      </c>
      <c r="G5" s="1" t="s">
        <v>12</v>
      </c>
      <c r="H5" s="2">
        <f>H3-1</f>
        <v>39</v>
      </c>
      <c r="J5" s="1" t="s">
        <v>13</v>
      </c>
      <c r="K5" s="2">
        <f>RANDBETWEEN(0,H7)</f>
        <v>3</v>
      </c>
      <c r="M5" s="1" t="s">
        <v>14</v>
      </c>
      <c r="N5" s="2">
        <f>RANDBETWEEN(0,N3)</f>
        <v>0</v>
      </c>
    </row>
    <row r="7">
      <c r="A7" s="1" t="s">
        <v>15</v>
      </c>
      <c r="B7" s="1">
        <v>4.0</v>
      </c>
      <c r="G7" s="1" t="s">
        <v>16</v>
      </c>
      <c r="H7" s="2">
        <f>B7-1</f>
        <v>3</v>
      </c>
      <c r="J7" s="1" t="s">
        <v>17</v>
      </c>
      <c r="K7" s="2">
        <f>K3-K5</f>
        <v>73</v>
      </c>
      <c r="L7" s="1"/>
      <c r="M7" s="1" t="s">
        <v>18</v>
      </c>
      <c r="N7" s="2">
        <f>N5/50</f>
        <v>0</v>
      </c>
    </row>
    <row r="9">
      <c r="A9" s="1" t="s">
        <v>19</v>
      </c>
      <c r="B9" s="1">
        <v>244.0</v>
      </c>
      <c r="G9" s="1" t="s">
        <v>20</v>
      </c>
      <c r="H9" s="2">
        <f>min(50,H13)</f>
        <v>50</v>
      </c>
      <c r="J9" s="1" t="s">
        <v>21</v>
      </c>
      <c r="K9" s="2">
        <f>min(50, MAX(0, K7))</f>
        <v>50</v>
      </c>
      <c r="M9" s="1" t="s">
        <v>22</v>
      </c>
      <c r="N9" s="2">
        <f>FLOOR(N5/50,1)</f>
        <v>0</v>
      </c>
    </row>
    <row r="10">
      <c r="O10" s="1"/>
    </row>
    <row r="11">
      <c r="A11" s="1"/>
      <c r="B11" s="1"/>
      <c r="G11" s="1" t="s">
        <v>23</v>
      </c>
      <c r="H11" s="2">
        <f>H1-H7</f>
        <v>34</v>
      </c>
      <c r="J11" s="1" t="s">
        <v>24</v>
      </c>
      <c r="K11" s="2">
        <f>B1-H11</f>
        <v>16</v>
      </c>
      <c r="M11" s="1" t="s">
        <v>25</v>
      </c>
      <c r="N11" s="2">
        <f>FLOOR((N3/2)/50,1)</f>
        <v>0</v>
      </c>
    </row>
    <row r="13">
      <c r="G13" s="1" t="s">
        <v>26</v>
      </c>
      <c r="H13" s="2">
        <f>H1+H5-0</f>
        <v>76</v>
      </c>
      <c r="I13" s="1"/>
      <c r="J13" s="1" t="s">
        <v>27</v>
      </c>
      <c r="K13" s="2">
        <f>MAX(0,B1-H9)</f>
        <v>0</v>
      </c>
    </row>
    <row r="15">
      <c r="G15" s="1" t="s">
        <v>28</v>
      </c>
      <c r="H15" s="2">
        <f>E3-1</f>
        <v>12</v>
      </c>
      <c r="J15" s="1" t="s">
        <v>29</v>
      </c>
      <c r="K15" s="2">
        <f>B9*K11</f>
        <v>3904</v>
      </c>
      <c r="M15" s="1" t="s">
        <v>30</v>
      </c>
      <c r="N15" s="2">
        <f>FLOOR(K15/50,1)</f>
        <v>78</v>
      </c>
    </row>
    <row r="17">
      <c r="J17" s="1" t="s">
        <v>31</v>
      </c>
      <c r="K17" s="1">
        <f>K13*B9</f>
        <v>0</v>
      </c>
      <c r="M17" s="1" t="s">
        <v>32</v>
      </c>
      <c r="N17" s="2">
        <f>FLOOR(K17/50,1)</f>
        <v>0</v>
      </c>
    </row>
    <row r="19">
      <c r="M19" s="1" t="s">
        <v>33</v>
      </c>
      <c r="N19" s="2">
        <f>FLOOR(B9/50,1)</f>
        <v>4</v>
      </c>
    </row>
    <row r="21">
      <c r="G21" s="1" t="s">
        <v>34</v>
      </c>
      <c r="H21" s="2">
        <f>H7/2</f>
        <v>1.5</v>
      </c>
    </row>
    <row r="23">
      <c r="G23" s="1" t="s">
        <v>35</v>
      </c>
      <c r="H23" s="2">
        <f>1/B7</f>
        <v>0.25</v>
      </c>
      <c r="M23" s="1" t="s">
        <v>36</v>
      </c>
      <c r="N23" s="2">
        <f>FLOOR((B9/2)/50,1)</f>
        <v>2</v>
      </c>
    </row>
    <row r="24">
      <c r="M24" s="1"/>
    </row>
    <row r="25">
      <c r="G25" s="1" t="s">
        <v>37</v>
      </c>
      <c r="H25" s="2">
        <f>E3+H21</f>
        <v>14.5</v>
      </c>
      <c r="J25" s="1" t="s">
        <v>38</v>
      </c>
      <c r="K25" s="2">
        <f>(E3+H21)/(H3)</f>
        <v>0.3625</v>
      </c>
      <c r="M25" s="1" t="s">
        <v>39</v>
      </c>
      <c r="N25" s="1"/>
    </row>
    <row r="27">
      <c r="G27" s="1" t="s">
        <v>40</v>
      </c>
      <c r="H27" s="2">
        <f>H25*(H25+1)</f>
        <v>224.75</v>
      </c>
      <c r="J27" s="1" t="s">
        <v>41</v>
      </c>
      <c r="K27" s="2">
        <f>H27/H29</f>
        <v>2.809375</v>
      </c>
      <c r="M27" s="1" t="s">
        <v>42</v>
      </c>
      <c r="N27" s="2">
        <f>K27*N23</f>
        <v>5.61875</v>
      </c>
    </row>
    <row r="29">
      <c r="G29" s="1" t="s">
        <v>43</v>
      </c>
      <c r="H29" s="2">
        <f>2*H3</f>
        <v>80</v>
      </c>
    </row>
    <row r="34">
      <c r="G34" s="1" t="s">
        <v>44</v>
      </c>
      <c r="H34" s="2">
        <f>H21*B7</f>
        <v>6</v>
      </c>
      <c r="J34" s="1" t="s">
        <v>45</v>
      </c>
      <c r="K34" s="2">
        <f>H38/H40</f>
        <v>0.3625</v>
      </c>
    </row>
    <row r="36">
      <c r="G36" s="1" t="s">
        <v>46</v>
      </c>
      <c r="H36" s="2">
        <f>(H15+1)*B7</f>
        <v>52</v>
      </c>
    </row>
    <row r="38">
      <c r="G38" s="1" t="s">
        <v>47</v>
      </c>
      <c r="H38" s="2">
        <f>H36+H34</f>
        <v>58</v>
      </c>
    </row>
    <row r="40">
      <c r="G40" s="1" t="s">
        <v>48</v>
      </c>
      <c r="H40" s="2">
        <f>(H3*B7)</f>
        <v>160</v>
      </c>
    </row>
    <row r="41">
      <c r="P41" s="1" t="s">
        <v>49</v>
      </c>
    </row>
    <row r="50">
      <c r="R50" s="2">
        <f t="array" ref="R50:R53">SEQUENCE(H7+1,1,0,1)</f>
        <v>0</v>
      </c>
      <c r="S50" s="2">
        <f>1/(B7)</f>
        <v>0.25</v>
      </c>
    </row>
    <row r="51">
      <c r="R51" s="2">
        <v>1.0</v>
      </c>
      <c r="S51" s="2">
        <f>1/(H7+1)</f>
        <v>0.25</v>
      </c>
    </row>
    <row r="52">
      <c r="R52" s="2">
        <v>2.0</v>
      </c>
      <c r="S52" s="2">
        <f>1/(H7+1)</f>
        <v>0.25</v>
      </c>
    </row>
    <row r="53">
      <c r="R53" s="2">
        <v>3.0</v>
      </c>
      <c r="S53" s="2">
        <f>1/(H7+1)</f>
        <v>0.25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6.63"/>
    <col customWidth="1" min="6" max="6" width="14.0"/>
    <col customWidth="1" min="7" max="7" width="14.25"/>
    <col customWidth="1" min="8" max="8" width="18.38"/>
    <col customWidth="1" min="9" max="9" width="13.13"/>
    <col customWidth="1" min="10" max="10" width="16.25"/>
  </cols>
  <sheetData>
    <row r="1">
      <c r="A1" s="1" t="s">
        <v>50</v>
      </c>
      <c r="B1" s="1">
        <v>1.0</v>
      </c>
    </row>
    <row r="2">
      <c r="A2" s="1" t="s">
        <v>51</v>
      </c>
      <c r="B2" s="1">
        <v>12.0</v>
      </c>
      <c r="C2" s="2">
        <f>if(B2&gt;=5,B2-2,B2-1)</f>
        <v>10</v>
      </c>
      <c r="F2" s="1" t="s">
        <v>52</v>
      </c>
      <c r="G2" s="1" t="s">
        <v>53</v>
      </c>
      <c r="H2" s="3" t="s">
        <v>50</v>
      </c>
      <c r="I2" s="4" t="s">
        <v>54</v>
      </c>
      <c r="J2" s="5" t="s">
        <v>55</v>
      </c>
      <c r="K2" s="4" t="s">
        <v>56</v>
      </c>
      <c r="L2" s="5" t="s">
        <v>57</v>
      </c>
      <c r="M2" s="5" t="s">
        <v>58</v>
      </c>
      <c r="N2" s="5" t="s">
        <v>50</v>
      </c>
      <c r="O2" s="6" t="s">
        <v>58</v>
      </c>
    </row>
    <row r="3">
      <c r="E3" s="2">
        <f t="shared" ref="E3:E12" si="1">0.08</f>
        <v>0.08</v>
      </c>
      <c r="F3" s="2">
        <f t="shared" ref="F3:F12" si="2">1+(E3*G3)</f>
        <v>1.08</v>
      </c>
      <c r="G3" s="1">
        <v>1.0</v>
      </c>
      <c r="H3" s="7">
        <v>1.0</v>
      </c>
      <c r="I3" s="8">
        <f t="shared" ref="I3:I12" si="3">H3+G3</f>
        <v>2</v>
      </c>
      <c r="J3" s="8">
        <f t="shared" ref="J3:J12" si="4">1+H3*(G3*(1+(E3*G3)))</f>
        <v>2.08</v>
      </c>
      <c r="K3" s="8">
        <f t="shared" ref="K3:K12" si="5">ROUND(J3/I3,5)</f>
        <v>1.04</v>
      </c>
      <c r="L3" s="8">
        <f>H3*(1+D6)</f>
        <v>4</v>
      </c>
    </row>
    <row r="4">
      <c r="A4" s="9" t="s">
        <v>58</v>
      </c>
      <c r="B4" s="4" t="s">
        <v>59</v>
      </c>
      <c r="C4" s="4" t="s">
        <v>60</v>
      </c>
      <c r="D4" s="10" t="s">
        <v>61</v>
      </c>
      <c r="E4" s="2">
        <f t="shared" si="1"/>
        <v>0.08</v>
      </c>
      <c r="F4" s="2">
        <f t="shared" si="2"/>
        <v>1.16</v>
      </c>
      <c r="G4" s="1">
        <v>2.0</v>
      </c>
      <c r="H4" s="11">
        <v>1.0</v>
      </c>
      <c r="I4" s="12">
        <f t="shared" si="3"/>
        <v>3</v>
      </c>
      <c r="J4" s="12">
        <f t="shared" si="4"/>
        <v>3.32</v>
      </c>
      <c r="K4" s="12">
        <f t="shared" si="5"/>
        <v>1.10667</v>
      </c>
    </row>
    <row r="5">
      <c r="A5" s="7" t="s">
        <v>62</v>
      </c>
      <c r="B5" s="13">
        <v>1.0</v>
      </c>
      <c r="C5" s="13">
        <v>7.0</v>
      </c>
      <c r="D5" s="14">
        <v>0.08</v>
      </c>
      <c r="E5" s="2">
        <f t="shared" si="1"/>
        <v>0.08</v>
      </c>
      <c r="F5" s="2">
        <f t="shared" si="2"/>
        <v>1.24</v>
      </c>
      <c r="G5" s="1">
        <v>3.0</v>
      </c>
      <c r="H5" s="7">
        <v>1.0</v>
      </c>
      <c r="I5" s="8">
        <f t="shared" si="3"/>
        <v>4</v>
      </c>
      <c r="J5" s="8">
        <f t="shared" si="4"/>
        <v>4.72</v>
      </c>
      <c r="K5" s="8">
        <f t="shared" si="5"/>
        <v>1.18</v>
      </c>
    </row>
    <row r="6">
      <c r="A6" s="11" t="s">
        <v>63</v>
      </c>
      <c r="B6" s="15">
        <v>3.0</v>
      </c>
      <c r="C6" s="15">
        <v>11.0</v>
      </c>
      <c r="D6" s="16">
        <f>if(B6&gt;=0.25,2.25+(0.25*FLOOR(B6,1)),2.1)</f>
        <v>3</v>
      </c>
      <c r="E6" s="2">
        <f t="shared" si="1"/>
        <v>0.08</v>
      </c>
      <c r="F6" s="2">
        <f t="shared" si="2"/>
        <v>1.32</v>
      </c>
      <c r="G6" s="1">
        <v>4.0</v>
      </c>
      <c r="H6" s="11">
        <v>1.0</v>
      </c>
      <c r="I6" s="12">
        <f t="shared" si="3"/>
        <v>5</v>
      </c>
      <c r="J6" s="12">
        <f t="shared" si="4"/>
        <v>6.28</v>
      </c>
      <c r="K6" s="12">
        <f t="shared" si="5"/>
        <v>1.256</v>
      </c>
    </row>
    <row r="7">
      <c r="A7" s="7" t="s">
        <v>64</v>
      </c>
      <c r="E7" s="2">
        <f t="shared" si="1"/>
        <v>0.08</v>
      </c>
      <c r="F7" s="2">
        <f t="shared" si="2"/>
        <v>1.4</v>
      </c>
      <c r="G7" s="1">
        <v>5.0</v>
      </c>
      <c r="H7" s="7">
        <v>1.0</v>
      </c>
      <c r="I7" s="8">
        <f t="shared" si="3"/>
        <v>6</v>
      </c>
      <c r="J7" s="8">
        <f t="shared" si="4"/>
        <v>8</v>
      </c>
      <c r="K7" s="8">
        <f t="shared" si="5"/>
        <v>1.33333</v>
      </c>
    </row>
    <row r="8">
      <c r="E8" s="2">
        <f t="shared" si="1"/>
        <v>0.08</v>
      </c>
      <c r="F8" s="2">
        <f t="shared" si="2"/>
        <v>1.48</v>
      </c>
      <c r="G8" s="1">
        <v>6.0</v>
      </c>
      <c r="H8" s="11">
        <v>1.0</v>
      </c>
      <c r="I8" s="12">
        <f t="shared" si="3"/>
        <v>7</v>
      </c>
      <c r="J8" s="12">
        <f t="shared" si="4"/>
        <v>9.88</v>
      </c>
      <c r="K8" s="12">
        <f t="shared" si="5"/>
        <v>1.41143</v>
      </c>
    </row>
    <row r="9">
      <c r="E9" s="2">
        <f t="shared" si="1"/>
        <v>0.08</v>
      </c>
      <c r="F9" s="2">
        <f t="shared" si="2"/>
        <v>1.56</v>
      </c>
      <c r="G9" s="1">
        <v>7.0</v>
      </c>
      <c r="H9" s="7">
        <v>1.0</v>
      </c>
      <c r="I9" s="8">
        <f t="shared" si="3"/>
        <v>8</v>
      </c>
      <c r="J9" s="8">
        <f t="shared" si="4"/>
        <v>11.92</v>
      </c>
      <c r="K9" s="8">
        <f t="shared" si="5"/>
        <v>1.49</v>
      </c>
    </row>
    <row r="10">
      <c r="E10" s="2">
        <f t="shared" si="1"/>
        <v>0.08</v>
      </c>
      <c r="F10" s="2">
        <f t="shared" si="2"/>
        <v>1.64</v>
      </c>
      <c r="G10" s="1">
        <v>8.0</v>
      </c>
      <c r="H10" s="11">
        <v>1.0</v>
      </c>
      <c r="I10" s="12">
        <f t="shared" si="3"/>
        <v>9</v>
      </c>
      <c r="J10" s="12">
        <f t="shared" si="4"/>
        <v>14.12</v>
      </c>
      <c r="K10" s="12">
        <f t="shared" si="5"/>
        <v>1.56889</v>
      </c>
    </row>
    <row r="11">
      <c r="E11" s="2">
        <f t="shared" si="1"/>
        <v>0.08</v>
      </c>
      <c r="F11" s="2">
        <f t="shared" si="2"/>
        <v>1.72</v>
      </c>
      <c r="G11" s="1">
        <v>9.0</v>
      </c>
      <c r="H11" s="7">
        <v>1.0</v>
      </c>
      <c r="I11" s="8">
        <f t="shared" si="3"/>
        <v>10</v>
      </c>
      <c r="J11" s="8">
        <f t="shared" si="4"/>
        <v>16.48</v>
      </c>
      <c r="K11" s="8">
        <f t="shared" si="5"/>
        <v>1.648</v>
      </c>
    </row>
    <row r="12">
      <c r="E12" s="2">
        <f t="shared" si="1"/>
        <v>0.08</v>
      </c>
      <c r="F12" s="2">
        <f t="shared" si="2"/>
        <v>1.8</v>
      </c>
      <c r="G12" s="1">
        <v>10.0</v>
      </c>
      <c r="H12" s="11">
        <v>1.0</v>
      </c>
      <c r="I12" s="12">
        <f t="shared" si="3"/>
        <v>11</v>
      </c>
      <c r="J12" s="12">
        <f t="shared" si="4"/>
        <v>19</v>
      </c>
      <c r="K12" s="12">
        <f t="shared" si="5"/>
        <v>1.72727</v>
      </c>
    </row>
    <row r="13">
      <c r="G13" s="1"/>
      <c r="I13" s="17"/>
      <c r="J13" s="17"/>
      <c r="K13" s="17"/>
      <c r="L13" s="17"/>
      <c r="M13" s="17"/>
      <c r="N13" s="17"/>
      <c r="O13" s="18"/>
    </row>
    <row r="15">
      <c r="E15" s="2">
        <f t="shared" ref="E15:E24" si="6">0.09</f>
        <v>0.09</v>
      </c>
      <c r="F15" s="2">
        <f t="shared" ref="F15:F24" si="7">1+(E15*G15)</f>
        <v>1.09</v>
      </c>
      <c r="G15" s="1">
        <v>1.0</v>
      </c>
      <c r="H15" s="7">
        <v>1.0</v>
      </c>
      <c r="I15" s="17">
        <f t="shared" ref="I15:I24" si="8">H15+G15</f>
        <v>2</v>
      </c>
      <c r="J15" s="17">
        <f t="shared" ref="J15:J24" si="9">1+H15*(G15*(1+(E15*G15)))</f>
        <v>2.09</v>
      </c>
      <c r="K15" s="17">
        <f t="shared" ref="K15:K24" si="10">ROUND(J15/I15,5)</f>
        <v>1.045</v>
      </c>
      <c r="L15" s="17"/>
      <c r="M15" s="17"/>
      <c r="N15" s="17"/>
      <c r="O15" s="18"/>
    </row>
    <row r="16">
      <c r="E16" s="2">
        <f t="shared" si="6"/>
        <v>0.09</v>
      </c>
      <c r="F16" s="2">
        <f t="shared" si="7"/>
        <v>1.18</v>
      </c>
      <c r="G16" s="1">
        <v>2.0</v>
      </c>
      <c r="H16" s="11">
        <v>1.0</v>
      </c>
      <c r="I16" s="19">
        <f t="shared" si="8"/>
        <v>3</v>
      </c>
      <c r="J16" s="19">
        <f t="shared" si="9"/>
        <v>3.36</v>
      </c>
      <c r="K16" s="19">
        <f t="shared" si="10"/>
        <v>1.12</v>
      </c>
      <c r="L16" s="19"/>
      <c r="M16" s="19"/>
      <c r="N16" s="19"/>
      <c r="O16" s="20"/>
    </row>
    <row r="17">
      <c r="E17" s="2">
        <f t="shared" si="6"/>
        <v>0.09</v>
      </c>
      <c r="F17" s="2">
        <f t="shared" si="7"/>
        <v>1.27</v>
      </c>
      <c r="G17" s="1">
        <v>3.0</v>
      </c>
      <c r="H17" s="7">
        <v>1.0</v>
      </c>
      <c r="I17" s="17">
        <f t="shared" si="8"/>
        <v>4</v>
      </c>
      <c r="J17" s="17">
        <f t="shared" si="9"/>
        <v>4.81</v>
      </c>
      <c r="K17" s="17">
        <f t="shared" si="10"/>
        <v>1.2025</v>
      </c>
      <c r="L17" s="17"/>
      <c r="M17" s="17"/>
      <c r="N17" s="17"/>
      <c r="O17" s="18"/>
    </row>
    <row r="18">
      <c r="E18" s="2">
        <f t="shared" si="6"/>
        <v>0.09</v>
      </c>
      <c r="F18" s="2">
        <f t="shared" si="7"/>
        <v>1.36</v>
      </c>
      <c r="G18" s="1">
        <v>4.0</v>
      </c>
      <c r="H18" s="11">
        <v>1.0</v>
      </c>
      <c r="I18" s="19">
        <f t="shared" si="8"/>
        <v>5</v>
      </c>
      <c r="J18" s="19">
        <f t="shared" si="9"/>
        <v>6.44</v>
      </c>
      <c r="K18" s="19">
        <f t="shared" si="10"/>
        <v>1.288</v>
      </c>
      <c r="L18" s="19"/>
      <c r="M18" s="19"/>
      <c r="N18" s="19"/>
      <c r="O18" s="20"/>
    </row>
    <row r="19">
      <c r="E19" s="2">
        <f t="shared" si="6"/>
        <v>0.09</v>
      </c>
      <c r="F19" s="2">
        <f t="shared" si="7"/>
        <v>1.45</v>
      </c>
      <c r="G19" s="1">
        <v>5.0</v>
      </c>
      <c r="H19" s="7">
        <v>1.0</v>
      </c>
      <c r="I19" s="17">
        <f t="shared" si="8"/>
        <v>6</v>
      </c>
      <c r="J19" s="17">
        <f t="shared" si="9"/>
        <v>8.25</v>
      </c>
      <c r="K19" s="17">
        <f t="shared" si="10"/>
        <v>1.375</v>
      </c>
      <c r="L19" s="17"/>
      <c r="M19" s="17"/>
      <c r="N19" s="17"/>
      <c r="O19" s="18"/>
    </row>
    <row r="20">
      <c r="E20" s="2">
        <f t="shared" si="6"/>
        <v>0.09</v>
      </c>
      <c r="F20" s="2">
        <f t="shared" si="7"/>
        <v>1.54</v>
      </c>
      <c r="G20" s="1">
        <v>6.0</v>
      </c>
      <c r="H20" s="11">
        <v>1.0</v>
      </c>
      <c r="I20" s="19">
        <f t="shared" si="8"/>
        <v>7</v>
      </c>
      <c r="J20" s="19">
        <f t="shared" si="9"/>
        <v>10.24</v>
      </c>
      <c r="K20" s="19">
        <f t="shared" si="10"/>
        <v>1.46286</v>
      </c>
      <c r="L20" s="19"/>
      <c r="M20" s="19"/>
      <c r="N20" s="19"/>
      <c r="O20" s="20"/>
    </row>
    <row r="21">
      <c r="E21" s="2">
        <f t="shared" si="6"/>
        <v>0.09</v>
      </c>
      <c r="F21" s="2">
        <f t="shared" si="7"/>
        <v>1.63</v>
      </c>
      <c r="G21" s="1">
        <v>7.0</v>
      </c>
      <c r="H21" s="7">
        <v>1.0</v>
      </c>
      <c r="I21" s="17">
        <f t="shared" si="8"/>
        <v>8</v>
      </c>
      <c r="J21" s="17">
        <f t="shared" si="9"/>
        <v>12.41</v>
      </c>
      <c r="K21" s="17">
        <f t="shared" si="10"/>
        <v>1.55125</v>
      </c>
      <c r="L21" s="17"/>
      <c r="M21" s="17"/>
      <c r="N21" s="17"/>
      <c r="O21" s="18"/>
    </row>
    <row r="22">
      <c r="E22" s="2">
        <f t="shared" si="6"/>
        <v>0.09</v>
      </c>
      <c r="F22" s="2">
        <f t="shared" si="7"/>
        <v>1.72</v>
      </c>
      <c r="G22" s="1">
        <v>8.0</v>
      </c>
      <c r="H22" s="11">
        <v>1.0</v>
      </c>
      <c r="I22" s="19">
        <f t="shared" si="8"/>
        <v>9</v>
      </c>
      <c r="J22" s="19">
        <f t="shared" si="9"/>
        <v>14.76</v>
      </c>
      <c r="K22" s="19">
        <f t="shared" si="10"/>
        <v>1.64</v>
      </c>
      <c r="L22" s="19"/>
      <c r="M22" s="19"/>
      <c r="N22" s="19"/>
      <c r="O22" s="20"/>
    </row>
    <row r="23">
      <c r="E23" s="2">
        <f t="shared" si="6"/>
        <v>0.09</v>
      </c>
      <c r="F23" s="2">
        <f t="shared" si="7"/>
        <v>1.81</v>
      </c>
      <c r="G23" s="1">
        <v>9.0</v>
      </c>
      <c r="H23" s="7">
        <v>1.0</v>
      </c>
      <c r="I23" s="17">
        <f t="shared" si="8"/>
        <v>10</v>
      </c>
      <c r="J23" s="17">
        <f t="shared" si="9"/>
        <v>17.29</v>
      </c>
      <c r="K23" s="17">
        <f t="shared" si="10"/>
        <v>1.729</v>
      </c>
      <c r="L23" s="17"/>
      <c r="M23" s="17"/>
      <c r="N23" s="17"/>
      <c r="O23" s="18"/>
    </row>
    <row r="24">
      <c r="E24" s="2">
        <f t="shared" si="6"/>
        <v>0.09</v>
      </c>
      <c r="F24" s="2">
        <f t="shared" si="7"/>
        <v>1.9</v>
      </c>
      <c r="G24" s="1">
        <v>10.0</v>
      </c>
      <c r="H24" s="21">
        <v>1.0</v>
      </c>
      <c r="I24" s="22">
        <f t="shared" si="8"/>
        <v>11</v>
      </c>
      <c r="J24" s="22">
        <f t="shared" si="9"/>
        <v>20</v>
      </c>
      <c r="K24" s="22">
        <f t="shared" si="10"/>
        <v>1.81818</v>
      </c>
      <c r="L24" s="22"/>
      <c r="M24" s="22"/>
      <c r="N24" s="22"/>
      <c r="O24" s="23"/>
    </row>
  </sheetData>
  <drawing r:id="rId1"/>
  <tableParts count="2">
    <tablePart r:id="rId4"/>
    <tablePart r:id="rId5"/>
  </tableParts>
</worksheet>
</file>