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11430" activeTab="3"/>
  </bookViews>
  <sheets>
    <sheet name="Korean" sheetId="1" r:id="rId1"/>
    <sheet name="Updated SAXTON model" sheetId="2" r:id="rId2"/>
    <sheet name="SAXTON model, Euler model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D17" i="4" l="1"/>
  <c r="G10" i="4"/>
  <c r="P24" i="4" l="1"/>
  <c r="O19" i="4"/>
  <c r="O20" i="4" s="1"/>
  <c r="M19" i="4"/>
  <c r="M20" i="4" s="1"/>
  <c r="N23" i="4" s="1"/>
  <c r="K19" i="4"/>
  <c r="K20" i="4" s="1"/>
  <c r="N24" i="4" s="1"/>
  <c r="F6" i="4"/>
  <c r="F7" i="4" s="1"/>
  <c r="D6" i="4"/>
  <c r="D7" i="4" s="1"/>
  <c r="B6" i="4"/>
  <c r="B7" i="4" s="1"/>
  <c r="E11" i="4" s="1"/>
  <c r="O21" i="4" l="1"/>
  <c r="Q19" i="4"/>
  <c r="Q20" i="4" s="1"/>
  <c r="F8" i="4"/>
  <c r="E12" i="4" s="1"/>
  <c r="E10" i="4"/>
  <c r="H6" i="4"/>
  <c r="H7" i="4" s="1"/>
  <c r="B10" i="4"/>
  <c r="F6" i="3"/>
  <c r="F7" i="3" s="1"/>
  <c r="D6" i="3"/>
  <c r="D7" i="3" s="1"/>
  <c r="B6" i="3"/>
  <c r="B7" i="3" s="1"/>
  <c r="E11" i="3" s="1"/>
  <c r="F17" i="4" l="1"/>
  <c r="H17" i="4" s="1"/>
  <c r="E17" i="4"/>
  <c r="P25" i="4"/>
  <c r="Q21" i="4"/>
  <c r="P23" i="4" s="1"/>
  <c r="G12" i="4"/>
  <c r="H8" i="4"/>
  <c r="G11" i="4" s="1"/>
  <c r="A17" i="4" s="1"/>
  <c r="F8" i="3"/>
  <c r="H6" i="3"/>
  <c r="H7" i="3" s="1"/>
  <c r="E10" i="3"/>
  <c r="B10" i="3"/>
  <c r="C17" i="4" l="1"/>
  <c r="B12" i="4"/>
  <c r="H8" i="3"/>
  <c r="G10" i="3" s="1"/>
  <c r="G12" i="3"/>
  <c r="F6" i="2"/>
  <c r="F7" i="2" s="1"/>
  <c r="D6" i="2"/>
  <c r="D7" i="2" s="1"/>
  <c r="B6" i="2"/>
  <c r="B7" i="2" s="1"/>
  <c r="E11" i="2" s="1"/>
  <c r="B18" i="4" l="1"/>
  <c r="B13" i="4"/>
  <c r="B14" i="4" s="1"/>
  <c r="G11" i="3"/>
  <c r="A17" i="3" s="1"/>
  <c r="E10" i="2"/>
  <c r="H6" i="2"/>
  <c r="H7" i="2" s="1"/>
  <c r="F8" i="2"/>
  <c r="G21" i="1"/>
  <c r="B12" i="1"/>
  <c r="D23" i="1"/>
  <c r="B10" i="1"/>
  <c r="B17" i="1"/>
  <c r="D8" i="1"/>
  <c r="D6" i="1"/>
  <c r="D5" i="1"/>
  <c r="D7" i="1"/>
  <c r="D17" i="3" l="1"/>
  <c r="C17" i="3"/>
  <c r="E17" i="3" s="1"/>
  <c r="A18" i="4"/>
  <c r="G17" i="4"/>
  <c r="B12" i="3"/>
  <c r="B13" i="3" s="1"/>
  <c r="B14" i="3" s="1"/>
  <c r="D12" i="3"/>
  <c r="D13" i="3" s="1"/>
  <c r="D14" i="3" s="1"/>
  <c r="B18" i="2"/>
  <c r="H8" i="2"/>
  <c r="G10" i="2" s="1"/>
  <c r="G11" i="2" s="1"/>
  <c r="G12" i="2"/>
  <c r="D11" i="1"/>
  <c r="D10" i="1"/>
  <c r="B11" i="1"/>
  <c r="F14" i="1" s="1"/>
  <c r="C18" i="4" l="1"/>
  <c r="D18" i="4"/>
  <c r="F18" i="4"/>
  <c r="H18" i="4" s="1"/>
  <c r="E18" i="4"/>
  <c r="A18" i="2"/>
  <c r="C18" i="2" s="1"/>
  <c r="B18" i="3"/>
  <c r="D12" i="2"/>
  <c r="D13" i="2" s="1"/>
  <c r="D14" i="2" s="1"/>
  <c r="B12" i="2"/>
  <c r="B13" i="2" s="1"/>
  <c r="B14" i="2" s="1"/>
  <c r="B19" i="2"/>
  <c r="A19" i="2" s="1"/>
  <c r="C19" i="2" s="1"/>
  <c r="D19" i="2" s="1"/>
  <c r="A18" i="3" l="1"/>
  <c r="D18" i="3" s="1"/>
  <c r="D18" i="2"/>
  <c r="B20" i="2"/>
  <c r="A20" i="2" s="1"/>
  <c r="C20" i="2" s="1"/>
  <c r="D20" i="2" s="1"/>
  <c r="B19" i="4" l="1"/>
  <c r="A19" i="4" s="1"/>
  <c r="G18" i="4"/>
  <c r="C18" i="3"/>
  <c r="B21" i="2"/>
  <c r="A21" i="2" s="1"/>
  <c r="C21" i="2" s="1"/>
  <c r="D21" i="2" s="1"/>
  <c r="C19" i="4" l="1"/>
  <c r="D19" i="4"/>
  <c r="F19" i="4"/>
  <c r="H19" i="4" s="1"/>
  <c r="E19" i="4"/>
  <c r="E18" i="3"/>
  <c r="B19" i="3"/>
  <c r="B22" i="2"/>
  <c r="A22" i="2" s="1"/>
  <c r="C22" i="2" s="1"/>
  <c r="D22" i="2" s="1"/>
  <c r="A19" i="3" l="1"/>
  <c r="D19" i="3" s="1"/>
  <c r="B23" i="2"/>
  <c r="A23" i="2" s="1"/>
  <c r="C23" i="2" s="1"/>
  <c r="D23" i="2" s="1"/>
  <c r="B20" i="4" l="1"/>
  <c r="A20" i="4" s="1"/>
  <c r="G19" i="4"/>
  <c r="C19" i="3"/>
  <c r="B24" i="2"/>
  <c r="A24" i="2" s="1"/>
  <c r="C24" i="2" s="1"/>
  <c r="D24" i="2" s="1"/>
  <c r="C20" i="4" l="1"/>
  <c r="D20" i="4"/>
  <c r="F20" i="4"/>
  <c r="H20" i="4" s="1"/>
  <c r="E20" i="4"/>
  <c r="E19" i="3"/>
  <c r="B20" i="3"/>
  <c r="B25" i="2"/>
  <c r="A25" i="2" s="1"/>
  <c r="A20" i="3" l="1"/>
  <c r="D20" i="3" s="1"/>
  <c r="C25" i="2"/>
  <c r="D25" i="2" s="1"/>
  <c r="B26" i="2"/>
  <c r="B21" i="4" l="1"/>
  <c r="A21" i="4" s="1"/>
  <c r="G20" i="4"/>
  <c r="C26" i="2"/>
  <c r="D26" i="2" s="1"/>
  <c r="A26" i="2"/>
  <c r="C20" i="3"/>
  <c r="B27" i="2"/>
  <c r="A27" i="2" s="1"/>
  <c r="C27" i="2" s="1"/>
  <c r="D27" i="2" s="1"/>
  <c r="C21" i="4" l="1"/>
  <c r="D21" i="4"/>
  <c r="F21" i="4"/>
  <c r="H21" i="4" s="1"/>
  <c r="E21" i="4"/>
  <c r="E20" i="3"/>
  <c r="B21" i="3"/>
  <c r="B28" i="2"/>
  <c r="A28" i="2" s="1"/>
  <c r="C28" i="2" s="1"/>
  <c r="D28" i="2" s="1"/>
  <c r="A21" i="3" l="1"/>
  <c r="D21" i="3" s="1"/>
  <c r="B29" i="2"/>
  <c r="A29" i="2" s="1"/>
  <c r="C29" i="2" s="1"/>
  <c r="D29" i="2" s="1"/>
  <c r="B22" i="4" l="1"/>
  <c r="A22" i="4" s="1"/>
  <c r="G21" i="4"/>
  <c r="C21" i="3"/>
  <c r="B30" i="2"/>
  <c r="A30" i="2" s="1"/>
  <c r="C30" i="2" s="1"/>
  <c r="D30" i="2" s="1"/>
  <c r="C22" i="4" l="1"/>
  <c r="D22" i="4"/>
  <c r="F22" i="4"/>
  <c r="H22" i="4" s="1"/>
  <c r="E22" i="4"/>
  <c r="E21" i="3"/>
  <c r="B22" i="3"/>
  <c r="B31" i="2"/>
  <c r="A31" i="2" s="1"/>
  <c r="C31" i="2" s="1"/>
  <c r="D31" i="2" s="1"/>
  <c r="A22" i="3" l="1"/>
  <c r="D22" i="3" s="1"/>
  <c r="B32" i="2"/>
  <c r="A32" i="2" s="1"/>
  <c r="C32" i="2" s="1"/>
  <c r="D32" i="2" s="1"/>
  <c r="B23" i="4" l="1"/>
  <c r="A23" i="4" s="1"/>
  <c r="G22" i="4"/>
  <c r="C22" i="3"/>
  <c r="B33" i="2"/>
  <c r="A33" i="2" s="1"/>
  <c r="C33" i="2" s="1"/>
  <c r="D33" i="2" s="1"/>
  <c r="C23" i="4" l="1"/>
  <c r="D23" i="4"/>
  <c r="F23" i="4"/>
  <c r="H23" i="4" s="1"/>
  <c r="E23" i="4"/>
  <c r="E22" i="3"/>
  <c r="B23" i="3"/>
  <c r="A23" i="3" s="1"/>
  <c r="D23" i="3" s="1"/>
  <c r="B34" i="2"/>
  <c r="A34" i="2" s="1"/>
  <c r="C34" i="2" s="1"/>
  <c r="D34" i="2" s="1"/>
  <c r="C23" i="3" l="1"/>
  <c r="B24" i="3" s="1"/>
  <c r="B35" i="2"/>
  <c r="A35" i="2" s="1"/>
  <c r="C35" i="2" s="1"/>
  <c r="D35" i="2" s="1"/>
  <c r="B24" i="4" l="1"/>
  <c r="A24" i="4" s="1"/>
  <c r="G23" i="4"/>
  <c r="A24" i="3"/>
  <c r="D24" i="3" s="1"/>
  <c r="E23" i="3"/>
  <c r="B36" i="2"/>
  <c r="A36" i="2" s="1"/>
  <c r="C36" i="2" s="1"/>
  <c r="D36" i="2" s="1"/>
  <c r="C24" i="4" l="1"/>
  <c r="D24" i="4"/>
  <c r="F24" i="4"/>
  <c r="H24" i="4" s="1"/>
  <c r="E24" i="4"/>
  <c r="C24" i="3"/>
  <c r="B37" i="2"/>
  <c r="A37" i="2" s="1"/>
  <c r="C37" i="2" s="1"/>
  <c r="D37" i="2" s="1"/>
  <c r="E24" i="3" l="1"/>
  <c r="B25" i="3"/>
  <c r="B38" i="2"/>
  <c r="A38" i="2" s="1"/>
  <c r="C38" i="2" s="1"/>
  <c r="D38" i="2" s="1"/>
  <c r="B25" i="4" l="1"/>
  <c r="A25" i="4" s="1"/>
  <c r="G24" i="4"/>
  <c r="A25" i="3"/>
  <c r="D25" i="3" s="1"/>
  <c r="B39" i="2"/>
  <c r="A39" i="2" s="1"/>
  <c r="C39" i="2" s="1"/>
  <c r="D39" i="2" s="1"/>
  <c r="C25" i="4" l="1"/>
  <c r="D25" i="4"/>
  <c r="F25" i="4"/>
  <c r="H25" i="4" s="1"/>
  <c r="E25" i="4"/>
  <c r="C25" i="3"/>
  <c r="B40" i="2"/>
  <c r="A40" i="2" s="1"/>
  <c r="C40" i="2" s="1"/>
  <c r="D40" i="2" s="1"/>
  <c r="E25" i="3" l="1"/>
  <c r="B26" i="3"/>
  <c r="A26" i="3" s="1"/>
  <c r="D26" i="3" s="1"/>
  <c r="B41" i="2"/>
  <c r="A41" i="2" s="1"/>
  <c r="C41" i="2" s="1"/>
  <c r="D41" i="2" s="1"/>
  <c r="B26" i="4" l="1"/>
  <c r="A26" i="4" s="1"/>
  <c r="G25" i="4"/>
  <c r="C26" i="3"/>
  <c r="B42" i="2"/>
  <c r="A42" i="2" s="1"/>
  <c r="C42" i="2" s="1"/>
  <c r="D42" i="2" s="1"/>
  <c r="C26" i="4" l="1"/>
  <c r="D26" i="4"/>
  <c r="F26" i="4"/>
  <c r="H26" i="4" s="1"/>
  <c r="E26" i="4"/>
  <c r="E26" i="3"/>
  <c r="B27" i="3"/>
  <c r="B43" i="2"/>
  <c r="A43" i="2" s="1"/>
  <c r="C43" i="2" s="1"/>
  <c r="D43" i="2" s="1"/>
  <c r="A27" i="3" l="1"/>
  <c r="D27" i="3" s="1"/>
  <c r="B44" i="2"/>
  <c r="A44" i="2" s="1"/>
  <c r="B27" i="4" l="1"/>
  <c r="A27" i="4" s="1"/>
  <c r="G26" i="4"/>
  <c r="C44" i="2"/>
  <c r="D44" i="2" s="1"/>
  <c r="C27" i="3"/>
  <c r="B45" i="2"/>
  <c r="A45" i="2" s="1"/>
  <c r="C45" i="2" s="1"/>
  <c r="D45" i="2" s="1"/>
  <c r="C27" i="4" l="1"/>
  <c r="D27" i="4"/>
  <c r="F27" i="4"/>
  <c r="H27" i="4" s="1"/>
  <c r="E27" i="4"/>
  <c r="E27" i="3"/>
  <c r="B28" i="3"/>
  <c r="B46" i="2"/>
  <c r="A46" i="2" s="1"/>
  <c r="C46" i="2" s="1"/>
  <c r="D46" i="2" s="1"/>
  <c r="A28" i="3" l="1"/>
  <c r="D28" i="3" s="1"/>
  <c r="B47" i="2"/>
  <c r="A47" i="2" s="1"/>
  <c r="C47" i="2" s="1"/>
  <c r="D47" i="2" s="1"/>
  <c r="B28" i="4" l="1"/>
  <c r="A28" i="4" s="1"/>
  <c r="G27" i="4"/>
  <c r="C28" i="3"/>
  <c r="B48" i="2"/>
  <c r="A48" i="2" s="1"/>
  <c r="C48" i="2" s="1"/>
  <c r="D48" i="2" s="1"/>
  <c r="C28" i="4" l="1"/>
  <c r="D28" i="4"/>
  <c r="F28" i="4"/>
  <c r="H28" i="4" s="1"/>
  <c r="E28" i="4"/>
  <c r="E28" i="3"/>
  <c r="B29" i="3"/>
  <c r="B49" i="2"/>
  <c r="A49" i="2" s="1"/>
  <c r="C49" i="2" s="1"/>
  <c r="D49" i="2" s="1"/>
  <c r="A29" i="3" l="1"/>
  <c r="D29" i="3" s="1"/>
  <c r="B50" i="2"/>
  <c r="A50" i="2" s="1"/>
  <c r="C50" i="2" s="1"/>
  <c r="D50" i="2" s="1"/>
  <c r="B29" i="4" l="1"/>
  <c r="A29" i="4" s="1"/>
  <c r="G28" i="4"/>
  <c r="C29" i="3"/>
  <c r="B51" i="2"/>
  <c r="A51" i="2" s="1"/>
  <c r="C51" i="2" s="1"/>
  <c r="D51" i="2" s="1"/>
  <c r="C29" i="4" l="1"/>
  <c r="D29" i="4"/>
  <c r="E29" i="4"/>
  <c r="F29" i="4"/>
  <c r="H29" i="4" s="1"/>
  <c r="E29" i="3"/>
  <c r="B30" i="3"/>
  <c r="B52" i="2"/>
  <c r="A52" i="2" s="1"/>
  <c r="C52" i="2" s="1"/>
  <c r="D52" i="2" s="1"/>
  <c r="A30" i="3" l="1"/>
  <c r="D30" i="3" s="1"/>
  <c r="B53" i="2"/>
  <c r="A53" i="2" s="1"/>
  <c r="C53" i="2" s="1"/>
  <c r="D53" i="2" s="1"/>
  <c r="B30" i="4" l="1"/>
  <c r="A30" i="4" s="1"/>
  <c r="G29" i="4"/>
  <c r="C30" i="3"/>
  <c r="B54" i="2"/>
  <c r="A54" i="2" s="1"/>
  <c r="C54" i="2" s="1"/>
  <c r="D54" i="2" s="1"/>
  <c r="C30" i="4" l="1"/>
  <c r="D30" i="4"/>
  <c r="F30" i="4"/>
  <c r="H30" i="4" s="1"/>
  <c r="E30" i="4"/>
  <c r="E30" i="3"/>
  <c r="B31" i="3"/>
  <c r="B55" i="2"/>
  <c r="A55" i="2" s="1"/>
  <c r="C55" i="2" s="1"/>
  <c r="D55" i="2" s="1"/>
  <c r="A31" i="3" l="1"/>
  <c r="D31" i="3" s="1"/>
  <c r="B56" i="2"/>
  <c r="A56" i="2" s="1"/>
  <c r="C56" i="2" s="1"/>
  <c r="D56" i="2" s="1"/>
  <c r="B31" i="4" l="1"/>
  <c r="A31" i="4" s="1"/>
  <c r="G30" i="4"/>
  <c r="C31" i="3"/>
  <c r="B57" i="2"/>
  <c r="A57" i="2" s="1"/>
  <c r="C57" i="2" s="1"/>
  <c r="D57" i="2" s="1"/>
  <c r="C31" i="4" l="1"/>
  <c r="D31" i="4"/>
  <c r="F31" i="4"/>
  <c r="H31" i="4" s="1"/>
  <c r="E31" i="4"/>
  <c r="E31" i="3"/>
  <c r="B32" i="3"/>
  <c r="B58" i="2"/>
  <c r="A58" i="2" s="1"/>
  <c r="C58" i="2" s="1"/>
  <c r="D58" i="2" s="1"/>
  <c r="A32" i="3" l="1"/>
  <c r="D32" i="3" s="1"/>
  <c r="B59" i="2"/>
  <c r="A59" i="2" s="1"/>
  <c r="C59" i="2" s="1"/>
  <c r="D59" i="2" s="1"/>
  <c r="B32" i="4" l="1"/>
  <c r="A32" i="4" s="1"/>
  <c r="G31" i="4"/>
  <c r="C32" i="3"/>
  <c r="B60" i="2"/>
  <c r="A60" i="2" s="1"/>
  <c r="C60" i="2" s="1"/>
  <c r="D60" i="2" s="1"/>
  <c r="C32" i="4" l="1"/>
  <c r="D32" i="4"/>
  <c r="E32" i="4"/>
  <c r="F32" i="4"/>
  <c r="H32" i="4" s="1"/>
  <c r="E32" i="3"/>
  <c r="B33" i="3"/>
  <c r="B61" i="2"/>
  <c r="A61" i="2" s="1"/>
  <c r="C61" i="2" s="1"/>
  <c r="D61" i="2" s="1"/>
  <c r="A33" i="3" l="1"/>
  <c r="D33" i="3" s="1"/>
  <c r="B62" i="2"/>
  <c r="A62" i="2" s="1"/>
  <c r="C62" i="2" s="1"/>
  <c r="D62" i="2" s="1"/>
  <c r="B33" i="4" l="1"/>
  <c r="A33" i="4" s="1"/>
  <c r="G32" i="4"/>
  <c r="C33" i="3"/>
  <c r="B63" i="2"/>
  <c r="A63" i="2" s="1"/>
  <c r="C63" i="2" s="1"/>
  <c r="D63" i="2" s="1"/>
  <c r="C33" i="4" l="1"/>
  <c r="D33" i="4"/>
  <c r="F33" i="4"/>
  <c r="H33" i="4" s="1"/>
  <c r="E33" i="4"/>
  <c r="E33" i="3"/>
  <c r="B34" i="3"/>
  <c r="B64" i="2"/>
  <c r="A64" i="2" s="1"/>
  <c r="C64" i="2" s="1"/>
  <c r="D64" i="2" s="1"/>
  <c r="A34" i="3" l="1"/>
  <c r="D34" i="3" s="1"/>
  <c r="B65" i="2"/>
  <c r="A65" i="2" s="1"/>
  <c r="C65" i="2" s="1"/>
  <c r="D65" i="2" s="1"/>
  <c r="B34" i="4" l="1"/>
  <c r="A34" i="4" s="1"/>
  <c r="G33" i="4"/>
  <c r="C34" i="3"/>
  <c r="B66" i="2"/>
  <c r="A66" i="2" s="1"/>
  <c r="C66" i="2" s="1"/>
  <c r="D66" i="2" s="1"/>
  <c r="C34" i="4" l="1"/>
  <c r="D34" i="4"/>
  <c r="F34" i="4"/>
  <c r="H34" i="4" s="1"/>
  <c r="E34" i="4"/>
  <c r="E34" i="3"/>
  <c r="B35" i="3"/>
  <c r="B67" i="2"/>
  <c r="A67" i="2" s="1"/>
  <c r="C67" i="2" s="1"/>
  <c r="D67" i="2" s="1"/>
  <c r="A35" i="3" l="1"/>
  <c r="D35" i="3" s="1"/>
  <c r="B68" i="2"/>
  <c r="A68" i="2" s="1"/>
  <c r="C68" i="2" s="1"/>
  <c r="D68" i="2" s="1"/>
  <c r="B35" i="4" l="1"/>
  <c r="A35" i="4" s="1"/>
  <c r="G34" i="4"/>
  <c r="C35" i="3"/>
  <c r="B69" i="2"/>
  <c r="A69" i="2" s="1"/>
  <c r="C69" i="2" s="1"/>
  <c r="D69" i="2" s="1"/>
  <c r="C35" i="4" l="1"/>
  <c r="D35" i="4"/>
  <c r="E35" i="4"/>
  <c r="F35" i="4"/>
  <c r="H35" i="4" s="1"/>
  <c r="E35" i="3"/>
  <c r="B36" i="3"/>
  <c r="B70" i="2"/>
  <c r="A70" i="2" s="1"/>
  <c r="C70" i="2" s="1"/>
  <c r="D70" i="2" s="1"/>
  <c r="A36" i="3" l="1"/>
  <c r="D36" i="3" s="1"/>
  <c r="B71" i="2"/>
  <c r="A71" i="2" s="1"/>
  <c r="C71" i="2" s="1"/>
  <c r="D71" i="2" s="1"/>
  <c r="B36" i="4" l="1"/>
  <c r="A36" i="4" s="1"/>
  <c r="G35" i="4"/>
  <c r="C36" i="3"/>
  <c r="B37" i="3" s="1"/>
  <c r="A37" i="3" s="1"/>
  <c r="D37" i="3" s="1"/>
  <c r="B72" i="2"/>
  <c r="A72" i="2" s="1"/>
  <c r="C72" i="2" s="1"/>
  <c r="D72" i="2" s="1"/>
  <c r="C36" i="4" l="1"/>
  <c r="D36" i="4"/>
  <c r="E36" i="4"/>
  <c r="F36" i="4"/>
  <c r="H36" i="4" s="1"/>
  <c r="E36" i="3"/>
  <c r="C37" i="3"/>
  <c r="B73" i="2"/>
  <c r="A73" i="2" s="1"/>
  <c r="C73" i="2" s="1"/>
  <c r="D73" i="2" s="1"/>
  <c r="E37" i="3" l="1"/>
  <c r="B38" i="3"/>
  <c r="B74" i="2"/>
  <c r="A74" i="2" s="1"/>
  <c r="C74" i="2" s="1"/>
  <c r="D74" i="2" s="1"/>
  <c r="B37" i="4" l="1"/>
  <c r="A37" i="4" s="1"/>
  <c r="G36" i="4"/>
  <c r="A38" i="3"/>
  <c r="D38" i="3" s="1"/>
  <c r="B75" i="2"/>
  <c r="A75" i="2" s="1"/>
  <c r="C75" i="2" s="1"/>
  <c r="D75" i="2" s="1"/>
  <c r="C37" i="4" l="1"/>
  <c r="D37" i="4"/>
  <c r="E37" i="4"/>
  <c r="F37" i="4"/>
  <c r="H37" i="4" s="1"/>
  <c r="C38" i="3"/>
  <c r="B76" i="2"/>
  <c r="A76" i="2" s="1"/>
  <c r="C76" i="2" s="1"/>
  <c r="D76" i="2" s="1"/>
  <c r="E38" i="3" l="1"/>
  <c r="B39" i="3"/>
  <c r="A39" i="3" s="1"/>
  <c r="D39" i="3" s="1"/>
  <c r="B77" i="2"/>
  <c r="A77" i="2" s="1"/>
  <c r="C77" i="2" s="1"/>
  <c r="D77" i="2" s="1"/>
  <c r="B38" i="4" l="1"/>
  <c r="A38" i="4" s="1"/>
  <c r="G37" i="4"/>
  <c r="C39" i="3"/>
  <c r="B78" i="2"/>
  <c r="A78" i="2" s="1"/>
  <c r="C78" i="2" s="1"/>
  <c r="D78" i="2" s="1"/>
  <c r="C38" i="4" l="1"/>
  <c r="D38" i="4"/>
  <c r="F38" i="4"/>
  <c r="H38" i="4" s="1"/>
  <c r="E38" i="4"/>
  <c r="E39" i="3"/>
  <c r="B79" i="2"/>
  <c r="A79" i="2" s="1"/>
  <c r="C79" i="2" s="1"/>
  <c r="D79" i="2" s="1"/>
  <c r="B80" i="2" l="1"/>
  <c r="A80" i="2" s="1"/>
  <c r="B39" i="4" l="1"/>
  <c r="A39" i="4" s="1"/>
  <c r="G38" i="4"/>
  <c r="C80" i="2"/>
  <c r="D80" i="2"/>
  <c r="B81" i="2"/>
  <c r="A81" i="2" s="1"/>
  <c r="C81" i="2" s="1"/>
  <c r="D81" i="2" s="1"/>
  <c r="C39" i="4" l="1"/>
  <c r="D39" i="4"/>
  <c r="F39" i="4"/>
  <c r="H39" i="4" s="1"/>
  <c r="E39" i="4"/>
  <c r="B82" i="2"/>
  <c r="A82" i="2" s="1"/>
  <c r="C82" i="2" s="1"/>
  <c r="D82" i="2" s="1"/>
  <c r="B83" i="2" l="1"/>
  <c r="A83" i="2" s="1"/>
  <c r="C83" i="2" s="1"/>
  <c r="D83" i="2" s="1"/>
  <c r="G39" i="4" l="1"/>
  <c r="B40" i="4"/>
  <c r="A40" i="4" s="1"/>
  <c r="B84" i="2"/>
  <c r="A84" i="2" s="1"/>
  <c r="C84" i="2" s="1"/>
  <c r="D84" i="2" s="1"/>
  <c r="C40" i="4" l="1"/>
  <c r="D40" i="4"/>
  <c r="F40" i="4"/>
  <c r="H40" i="4" s="1"/>
  <c r="E40" i="4"/>
  <c r="B85" i="2"/>
  <c r="A85" i="2" s="1"/>
  <c r="C85" i="2" s="1"/>
  <c r="D85" i="2" s="1"/>
  <c r="B86" i="2" l="1"/>
  <c r="A86" i="2" s="1"/>
  <c r="C86" i="2" s="1"/>
  <c r="D86" i="2" s="1"/>
  <c r="G40" i="4" l="1"/>
  <c r="B41" i="4"/>
  <c r="A41" i="4" s="1"/>
  <c r="B87" i="2"/>
  <c r="A87" i="2" s="1"/>
  <c r="C87" i="2" s="1"/>
  <c r="D87" i="2" s="1"/>
  <c r="C41" i="4" l="1"/>
  <c r="D41" i="4"/>
  <c r="F41" i="4"/>
  <c r="H41" i="4" s="1"/>
  <c r="E41" i="4"/>
  <c r="B88" i="2"/>
  <c r="A88" i="2" s="1"/>
  <c r="C88" i="2" s="1"/>
  <c r="D88" i="2" s="1"/>
  <c r="B89" i="2" l="1"/>
  <c r="A89" i="2" s="1"/>
  <c r="C89" i="2" s="1"/>
  <c r="D89" i="2" s="1"/>
  <c r="G41" i="4" l="1"/>
  <c r="B42" i="4"/>
  <c r="A42" i="4" s="1"/>
  <c r="B90" i="2"/>
  <c r="A90" i="2" s="1"/>
  <c r="C90" i="2" s="1"/>
  <c r="D90" i="2" s="1"/>
  <c r="C42" i="4" l="1"/>
  <c r="D42" i="4"/>
  <c r="F42" i="4"/>
  <c r="H42" i="4" s="1"/>
  <c r="E42" i="4"/>
  <c r="B91" i="2"/>
  <c r="A91" i="2" s="1"/>
  <c r="C91" i="2" s="1"/>
  <c r="D91" i="2" s="1"/>
  <c r="B92" i="2" l="1"/>
  <c r="A92" i="2" s="1"/>
  <c r="C92" i="2" s="1"/>
  <c r="D92" i="2" s="1"/>
  <c r="G42" i="4" l="1"/>
  <c r="B43" i="4"/>
  <c r="A43" i="4" s="1"/>
  <c r="B93" i="2"/>
  <c r="A93" i="2" s="1"/>
  <c r="C93" i="2" s="1"/>
  <c r="D93" i="2" s="1"/>
  <c r="C43" i="4" l="1"/>
  <c r="D43" i="4"/>
  <c r="F43" i="4"/>
  <c r="H43" i="4" s="1"/>
  <c r="E43" i="4"/>
  <c r="B94" i="2"/>
  <c r="A94" i="2" s="1"/>
  <c r="C94" i="2" s="1"/>
  <c r="D94" i="2" s="1"/>
  <c r="B95" i="2" l="1"/>
  <c r="A95" i="2" s="1"/>
  <c r="C95" i="2" s="1"/>
  <c r="D95" i="2" s="1"/>
  <c r="G43" i="4" l="1"/>
  <c r="B44" i="4"/>
  <c r="A44" i="4" s="1"/>
  <c r="B96" i="2"/>
  <c r="A96" i="2" s="1"/>
  <c r="C96" i="2" s="1"/>
  <c r="D96" i="2" s="1"/>
  <c r="C44" i="4" l="1"/>
  <c r="D44" i="4"/>
  <c r="F44" i="4"/>
  <c r="H44" i="4" s="1"/>
  <c r="E44" i="4"/>
  <c r="B97" i="2"/>
  <c r="A97" i="2" s="1"/>
  <c r="C97" i="2" s="1"/>
  <c r="D97" i="2" s="1"/>
  <c r="B98" i="2" l="1"/>
  <c r="A98" i="2" s="1"/>
  <c r="C98" i="2" s="1"/>
  <c r="D98" i="2" s="1"/>
  <c r="G44" i="4" l="1"/>
  <c r="B45" i="4"/>
  <c r="A45" i="4" s="1"/>
  <c r="B99" i="2"/>
  <c r="A99" i="2" s="1"/>
  <c r="C99" i="2" s="1"/>
  <c r="D99" i="2" s="1"/>
  <c r="C45" i="4" l="1"/>
  <c r="D45" i="4"/>
  <c r="F45" i="4"/>
  <c r="H45" i="4" s="1"/>
  <c r="E45" i="4"/>
  <c r="B100" i="2"/>
  <c r="A100" i="2" s="1"/>
  <c r="C100" i="2" s="1"/>
  <c r="D100" i="2" s="1"/>
  <c r="B101" i="2" l="1"/>
  <c r="A101" i="2" s="1"/>
  <c r="C101" i="2" s="1"/>
  <c r="D101" i="2" s="1"/>
  <c r="G45" i="4" l="1"/>
  <c r="B46" i="4"/>
  <c r="A46" i="4" s="1"/>
  <c r="B102" i="2"/>
  <c r="A102" i="2" s="1"/>
  <c r="C102" i="2" s="1"/>
  <c r="D102" i="2" s="1"/>
  <c r="C46" i="4" l="1"/>
  <c r="D46" i="4"/>
  <c r="F46" i="4"/>
  <c r="H46" i="4" s="1"/>
  <c r="E46" i="4"/>
  <c r="B103" i="2"/>
  <c r="A103" i="2" s="1"/>
  <c r="C103" i="2" s="1"/>
  <c r="D103" i="2" s="1"/>
  <c r="B104" i="2" l="1"/>
  <c r="A104" i="2" s="1"/>
  <c r="C104" i="2" s="1"/>
  <c r="D104" i="2" s="1"/>
  <c r="G46" i="4" l="1"/>
  <c r="B47" i="4"/>
  <c r="A47" i="4" s="1"/>
  <c r="B105" i="2"/>
  <c r="A105" i="2" s="1"/>
  <c r="C105" i="2" s="1"/>
  <c r="D105" i="2" s="1"/>
  <c r="C47" i="4" l="1"/>
  <c r="D47" i="4"/>
  <c r="F47" i="4"/>
  <c r="H47" i="4" s="1"/>
  <c r="E47" i="4"/>
  <c r="B106" i="2"/>
  <c r="A106" i="2" s="1"/>
  <c r="C106" i="2" s="1"/>
  <c r="D106" i="2" s="1"/>
  <c r="B107" i="2" l="1"/>
  <c r="A107" i="2" s="1"/>
  <c r="C107" i="2" s="1"/>
  <c r="D107" i="2" s="1"/>
  <c r="G47" i="4" l="1"/>
  <c r="B48" i="4"/>
  <c r="A48" i="4" s="1"/>
  <c r="B108" i="2"/>
  <c r="A108" i="2" s="1"/>
  <c r="C108" i="2" s="1"/>
  <c r="D108" i="2" s="1"/>
  <c r="C48" i="4" l="1"/>
  <c r="D48" i="4"/>
  <c r="F48" i="4"/>
  <c r="H48" i="4" s="1"/>
  <c r="E48" i="4"/>
  <c r="B109" i="2"/>
  <c r="A109" i="2" s="1"/>
  <c r="C109" i="2" s="1"/>
  <c r="D109" i="2" s="1"/>
  <c r="B110" i="2" l="1"/>
  <c r="A110" i="2" s="1"/>
  <c r="C110" i="2" s="1"/>
  <c r="D110" i="2" s="1"/>
  <c r="G48" i="4" l="1"/>
  <c r="B49" i="4"/>
  <c r="A49" i="4" s="1"/>
  <c r="B111" i="2"/>
  <c r="A111" i="2" s="1"/>
  <c r="C111" i="2" s="1"/>
  <c r="D111" i="2" s="1"/>
  <c r="C49" i="4" l="1"/>
  <c r="D49" i="4"/>
  <c r="F49" i="4"/>
  <c r="H49" i="4" s="1"/>
  <c r="E49" i="4"/>
  <c r="B112" i="2"/>
  <c r="A112" i="2" s="1"/>
  <c r="C112" i="2" s="1"/>
  <c r="D112" i="2" s="1"/>
  <c r="B113" i="2" l="1"/>
  <c r="A113" i="2" s="1"/>
  <c r="C113" i="2" s="1"/>
  <c r="D113" i="2" s="1"/>
  <c r="G49" i="4" l="1"/>
  <c r="B50" i="4"/>
  <c r="A50" i="4" s="1"/>
  <c r="B114" i="2"/>
  <c r="A114" i="2" s="1"/>
  <c r="C114" i="2" s="1"/>
  <c r="D114" i="2" s="1"/>
  <c r="C50" i="4" l="1"/>
  <c r="D50" i="4"/>
  <c r="F50" i="4"/>
  <c r="H50" i="4" s="1"/>
  <c r="E50" i="4"/>
  <c r="B115" i="2"/>
  <c r="A115" i="2" s="1"/>
  <c r="C115" i="2" s="1"/>
  <c r="D115" i="2" s="1"/>
  <c r="B116" i="2" l="1"/>
  <c r="A116" i="2" s="1"/>
  <c r="C116" i="2" s="1"/>
  <c r="D116" i="2" s="1"/>
  <c r="G50" i="4" l="1"/>
  <c r="B51" i="4"/>
  <c r="A51" i="4" s="1"/>
  <c r="B117" i="2"/>
  <c r="A117" i="2" s="1"/>
  <c r="C117" i="2" s="1"/>
  <c r="D117" i="2" s="1"/>
  <c r="C51" i="4" l="1"/>
  <c r="D51" i="4"/>
  <c r="F51" i="4"/>
  <c r="H51" i="4" s="1"/>
  <c r="E51" i="4"/>
  <c r="B118" i="2"/>
  <c r="A118" i="2" s="1"/>
  <c r="C118" i="2" s="1"/>
  <c r="D118" i="2" s="1"/>
  <c r="B119" i="2" l="1"/>
  <c r="A119" i="2" s="1"/>
  <c r="C119" i="2" s="1"/>
  <c r="D119" i="2" s="1"/>
  <c r="G51" i="4" l="1"/>
  <c r="B52" i="4"/>
  <c r="A52" i="4" s="1"/>
  <c r="B120" i="2"/>
  <c r="A120" i="2" s="1"/>
  <c r="C120" i="2" s="1"/>
  <c r="D120" i="2" s="1"/>
  <c r="C52" i="4" l="1"/>
  <c r="D52" i="4"/>
  <c r="F52" i="4"/>
  <c r="H52" i="4" s="1"/>
  <c r="E52" i="4"/>
  <c r="B121" i="2"/>
  <c r="A121" i="2" s="1"/>
  <c r="C121" i="2" s="1"/>
  <c r="D121" i="2" s="1"/>
  <c r="B122" i="2" l="1"/>
  <c r="A122" i="2" s="1"/>
  <c r="C122" i="2" s="1"/>
  <c r="D122" i="2" s="1"/>
  <c r="G52" i="4" l="1"/>
  <c r="B53" i="4"/>
  <c r="A53" i="4" s="1"/>
  <c r="B123" i="2"/>
  <c r="A123" i="2" s="1"/>
  <c r="C123" i="2" s="1"/>
  <c r="D123" i="2" s="1"/>
  <c r="C53" i="4" l="1"/>
  <c r="D53" i="4"/>
  <c r="F53" i="4"/>
  <c r="H53" i="4" s="1"/>
  <c r="E53" i="4"/>
  <c r="B124" i="2"/>
  <c r="A124" i="2" s="1"/>
  <c r="C124" i="2" s="1"/>
  <c r="D124" i="2" s="1"/>
  <c r="B125" i="2" l="1"/>
  <c r="A125" i="2" s="1"/>
  <c r="C125" i="2" s="1"/>
  <c r="D125" i="2" s="1"/>
  <c r="G53" i="4" l="1"/>
  <c r="B54" i="4"/>
  <c r="A54" i="4" s="1"/>
  <c r="B126" i="2"/>
  <c r="A126" i="2" s="1"/>
  <c r="C126" i="2" s="1"/>
  <c r="D126" i="2" s="1"/>
  <c r="C54" i="4" l="1"/>
  <c r="D54" i="4"/>
  <c r="F54" i="4"/>
  <c r="H54" i="4" s="1"/>
  <c r="E54" i="4"/>
  <c r="B127" i="2"/>
  <c r="A127" i="2" s="1"/>
  <c r="C127" i="2" s="1"/>
  <c r="D127" i="2" s="1"/>
  <c r="B128" i="2" l="1"/>
  <c r="A128" i="2" s="1"/>
  <c r="C128" i="2" s="1"/>
  <c r="D128" i="2" s="1"/>
  <c r="G54" i="4" l="1"/>
  <c r="B55" i="4"/>
  <c r="A55" i="4" s="1"/>
  <c r="B129" i="2"/>
  <c r="A129" i="2" s="1"/>
  <c r="C129" i="2" s="1"/>
  <c r="D129" i="2" s="1"/>
  <c r="C55" i="4" l="1"/>
  <c r="D55" i="4"/>
  <c r="F55" i="4"/>
  <c r="H55" i="4" s="1"/>
  <c r="E55" i="4"/>
  <c r="B130" i="2"/>
  <c r="A130" i="2" s="1"/>
  <c r="C130" i="2" s="1"/>
  <c r="D130" i="2" s="1"/>
  <c r="B131" i="2" l="1"/>
  <c r="A131" i="2" s="1"/>
  <c r="C131" i="2" s="1"/>
  <c r="D131" i="2" s="1"/>
  <c r="G55" i="4" l="1"/>
  <c r="B56" i="4"/>
  <c r="A56" i="4" s="1"/>
  <c r="B132" i="2"/>
  <c r="A132" i="2" s="1"/>
  <c r="C132" i="2" s="1"/>
  <c r="D132" i="2" s="1"/>
  <c r="C56" i="4" l="1"/>
  <c r="D56" i="4"/>
  <c r="F56" i="4"/>
  <c r="H56" i="4" s="1"/>
  <c r="E56" i="4"/>
  <c r="B133" i="2"/>
  <c r="A133" i="2" s="1"/>
  <c r="C133" i="2" s="1"/>
  <c r="D133" i="2" s="1"/>
  <c r="B134" i="2" l="1"/>
  <c r="A134" i="2" s="1"/>
  <c r="C134" i="2" s="1"/>
  <c r="D134" i="2" s="1"/>
  <c r="G56" i="4" l="1"/>
  <c r="B57" i="4"/>
  <c r="A57" i="4" s="1"/>
  <c r="B135" i="2"/>
  <c r="A135" i="2" s="1"/>
  <c r="C135" i="2" s="1"/>
  <c r="D135" i="2" s="1"/>
  <c r="C57" i="4" l="1"/>
  <c r="D57" i="4"/>
  <c r="F57" i="4"/>
  <c r="H57" i="4" s="1"/>
  <c r="E57" i="4"/>
  <c r="B136" i="2"/>
  <c r="A136" i="2" s="1"/>
  <c r="C136" i="2" s="1"/>
  <c r="D136" i="2" s="1"/>
  <c r="B137" i="2" l="1"/>
  <c r="A137" i="2" s="1"/>
  <c r="C137" i="2" s="1"/>
  <c r="D137" i="2" s="1"/>
  <c r="G57" i="4" l="1"/>
  <c r="B58" i="4"/>
  <c r="A58" i="4" s="1"/>
  <c r="B138" i="2"/>
  <c r="A138" i="2" s="1"/>
  <c r="C138" i="2" s="1"/>
  <c r="D138" i="2" s="1"/>
  <c r="C58" i="4" l="1"/>
  <c r="D58" i="4"/>
  <c r="F58" i="4"/>
  <c r="H58" i="4" s="1"/>
  <c r="E58" i="4"/>
  <c r="B139" i="2"/>
  <c r="A139" i="2" s="1"/>
  <c r="C139" i="2" s="1"/>
  <c r="D139" i="2" s="1"/>
  <c r="B140" i="2" l="1"/>
  <c r="A140" i="2" s="1"/>
  <c r="G58" i="4" l="1"/>
  <c r="B59" i="4"/>
  <c r="A59" i="4" s="1"/>
  <c r="C140" i="2"/>
  <c r="D140" i="2"/>
  <c r="B141" i="2"/>
  <c r="A141" i="2" s="1"/>
  <c r="C141" i="2" s="1"/>
  <c r="D141" i="2" s="1"/>
  <c r="C59" i="4" l="1"/>
  <c r="D59" i="4"/>
  <c r="F59" i="4"/>
  <c r="H59" i="4" s="1"/>
  <c r="E59" i="4"/>
  <c r="B142" i="2"/>
  <c r="A142" i="2" s="1"/>
  <c r="C142" i="2" s="1"/>
  <c r="D142" i="2" s="1"/>
  <c r="B143" i="2" l="1"/>
  <c r="A143" i="2" s="1"/>
  <c r="C143" i="2" s="1"/>
  <c r="D143" i="2" s="1"/>
  <c r="G59" i="4" l="1"/>
  <c r="B60" i="4"/>
  <c r="A60" i="4" s="1"/>
  <c r="B144" i="2"/>
  <c r="A144" i="2" s="1"/>
  <c r="C144" i="2" s="1"/>
  <c r="D144" i="2" s="1"/>
  <c r="C60" i="4" l="1"/>
  <c r="D60" i="4"/>
  <c r="F60" i="4"/>
  <c r="H60" i="4" s="1"/>
  <c r="E60" i="4"/>
  <c r="B145" i="2"/>
  <c r="A145" i="2" s="1"/>
  <c r="C145" i="2" s="1"/>
  <c r="D145" i="2" s="1"/>
  <c r="B146" i="2" l="1"/>
  <c r="A146" i="2" s="1"/>
  <c r="C146" i="2" s="1"/>
  <c r="D146" i="2" s="1"/>
  <c r="G60" i="4" l="1"/>
  <c r="B61" i="4"/>
  <c r="A61" i="4" s="1"/>
  <c r="B147" i="2"/>
  <c r="A147" i="2" s="1"/>
  <c r="C147" i="2" s="1"/>
  <c r="D147" i="2" s="1"/>
  <c r="C61" i="4" l="1"/>
  <c r="D61" i="4"/>
  <c r="F61" i="4"/>
  <c r="H61" i="4" s="1"/>
  <c r="E61" i="4"/>
  <c r="B148" i="2"/>
  <c r="A148" i="2" s="1"/>
  <c r="C148" i="2" s="1"/>
  <c r="D148" i="2" s="1"/>
  <c r="B149" i="2" l="1"/>
  <c r="A149" i="2" s="1"/>
  <c r="C149" i="2" s="1"/>
  <c r="D149" i="2" s="1"/>
  <c r="G61" i="4" l="1"/>
  <c r="B62" i="4"/>
  <c r="A62" i="4" s="1"/>
  <c r="B150" i="2"/>
  <c r="A150" i="2" s="1"/>
  <c r="C150" i="2" s="1"/>
  <c r="D150" i="2" s="1"/>
  <c r="C62" i="4" l="1"/>
  <c r="D62" i="4"/>
  <c r="F62" i="4"/>
  <c r="H62" i="4" s="1"/>
  <c r="E62" i="4"/>
  <c r="B151" i="2"/>
  <c r="A151" i="2" s="1"/>
  <c r="C151" i="2" s="1"/>
  <c r="D151" i="2" s="1"/>
  <c r="B152" i="2" l="1"/>
  <c r="A152" i="2" s="1"/>
  <c r="C152" i="2" s="1"/>
  <c r="D152" i="2" s="1"/>
  <c r="G62" i="4" l="1"/>
  <c r="B63" i="4"/>
  <c r="A63" i="4" s="1"/>
  <c r="B153" i="2"/>
  <c r="A153" i="2" s="1"/>
  <c r="C153" i="2" s="1"/>
  <c r="D153" i="2" s="1"/>
  <c r="C63" i="4" l="1"/>
  <c r="D63" i="4"/>
  <c r="F63" i="4"/>
  <c r="H63" i="4" s="1"/>
  <c r="E63" i="4"/>
  <c r="B154" i="2"/>
  <c r="A154" i="2" s="1"/>
  <c r="C154" i="2" s="1"/>
  <c r="D154" i="2" s="1"/>
  <c r="B155" i="2" l="1"/>
  <c r="A155" i="2" s="1"/>
  <c r="C155" i="2" s="1"/>
  <c r="D155" i="2" s="1"/>
  <c r="G63" i="4" l="1"/>
  <c r="B64" i="4"/>
  <c r="A64" i="4" s="1"/>
  <c r="B156" i="2"/>
  <c r="A156" i="2" s="1"/>
  <c r="C156" i="2" s="1"/>
  <c r="D156" i="2" s="1"/>
  <c r="C64" i="4" l="1"/>
  <c r="D64" i="4"/>
  <c r="F64" i="4"/>
  <c r="H64" i="4" s="1"/>
  <c r="E64" i="4"/>
  <c r="B157" i="2"/>
  <c r="A157" i="2" s="1"/>
  <c r="C157" i="2" s="1"/>
  <c r="D157" i="2" s="1"/>
  <c r="B158" i="2" l="1"/>
  <c r="A158" i="2" s="1"/>
  <c r="C158" i="2" s="1"/>
  <c r="D158" i="2" s="1"/>
  <c r="G64" i="4" l="1"/>
  <c r="B65" i="4"/>
  <c r="A65" i="4" s="1"/>
  <c r="B159" i="2"/>
  <c r="A159" i="2" s="1"/>
  <c r="C159" i="2" s="1"/>
  <c r="D159" i="2" s="1"/>
  <c r="C65" i="4" l="1"/>
  <c r="D65" i="4"/>
  <c r="F65" i="4"/>
  <c r="H65" i="4" s="1"/>
  <c r="E65" i="4"/>
  <c r="B160" i="2"/>
  <c r="A160" i="2" s="1"/>
  <c r="C160" i="2" s="1"/>
  <c r="D160" i="2" s="1"/>
  <c r="B161" i="2" l="1"/>
  <c r="A161" i="2" s="1"/>
  <c r="C161" i="2" s="1"/>
  <c r="D161" i="2" s="1"/>
  <c r="G65" i="4" l="1"/>
  <c r="B66" i="4"/>
  <c r="A66" i="4" s="1"/>
  <c r="B162" i="2"/>
  <c r="A162" i="2" s="1"/>
  <c r="C162" i="2" s="1"/>
  <c r="D162" i="2" s="1"/>
  <c r="C66" i="4" l="1"/>
  <c r="D66" i="4"/>
  <c r="F66" i="4"/>
  <c r="H66" i="4" s="1"/>
  <c r="E66" i="4"/>
  <c r="B163" i="2"/>
  <c r="A163" i="2" s="1"/>
  <c r="C163" i="2" s="1"/>
  <c r="D163" i="2" s="1"/>
  <c r="B164" i="2" l="1"/>
  <c r="A164" i="2" s="1"/>
  <c r="C164" i="2" s="1"/>
  <c r="D164" i="2" s="1"/>
  <c r="G66" i="4" l="1"/>
  <c r="B67" i="4"/>
  <c r="A67" i="4" s="1"/>
  <c r="B165" i="2"/>
  <c r="A165" i="2" s="1"/>
  <c r="C165" i="2" s="1"/>
  <c r="D165" i="2" s="1"/>
  <c r="C67" i="4" l="1"/>
  <c r="D67" i="4"/>
  <c r="F67" i="4"/>
  <c r="H67" i="4" s="1"/>
  <c r="E67" i="4"/>
  <c r="B166" i="2"/>
  <c r="A166" i="2" s="1"/>
  <c r="C166" i="2" s="1"/>
  <c r="D166" i="2" s="1"/>
  <c r="B167" i="2" l="1"/>
  <c r="A167" i="2" s="1"/>
  <c r="C167" i="2" s="1"/>
  <c r="D167" i="2" s="1"/>
  <c r="G67" i="4" l="1"/>
  <c r="B68" i="4"/>
  <c r="A68" i="4" s="1"/>
  <c r="B168" i="2"/>
  <c r="A168" i="2" s="1"/>
  <c r="C168" i="2" s="1"/>
  <c r="D168" i="2" s="1"/>
  <c r="C68" i="4" l="1"/>
  <c r="D68" i="4"/>
  <c r="F68" i="4"/>
  <c r="H68" i="4" s="1"/>
  <c r="E68" i="4"/>
  <c r="B169" i="2"/>
  <c r="A169" i="2" s="1"/>
  <c r="C169" i="2" s="1"/>
  <c r="D169" i="2" s="1"/>
  <c r="B170" i="2" l="1"/>
  <c r="A170" i="2" s="1"/>
  <c r="C170" i="2" s="1"/>
  <c r="D170" i="2" s="1"/>
  <c r="G68" i="4" l="1"/>
  <c r="B69" i="4"/>
  <c r="A69" i="4" s="1"/>
  <c r="B171" i="2"/>
  <c r="A171" i="2" s="1"/>
  <c r="C171" i="2" s="1"/>
  <c r="D171" i="2" s="1"/>
  <c r="C69" i="4" l="1"/>
  <c r="D69" i="4"/>
  <c r="F69" i="4"/>
  <c r="H69" i="4" s="1"/>
  <c r="E69" i="4"/>
  <c r="B172" i="2"/>
  <c r="A172" i="2" s="1"/>
  <c r="C172" i="2" s="1"/>
  <c r="D172" i="2" s="1"/>
  <c r="B173" i="2" l="1"/>
  <c r="A173" i="2" s="1"/>
  <c r="C173" i="2" s="1"/>
  <c r="D173" i="2" s="1"/>
  <c r="G69" i="4" l="1"/>
  <c r="B70" i="4"/>
  <c r="A70" i="4" s="1"/>
  <c r="B174" i="2"/>
  <c r="A174" i="2" s="1"/>
  <c r="C174" i="2" s="1"/>
  <c r="D174" i="2" s="1"/>
  <c r="C70" i="4" l="1"/>
  <c r="D70" i="4"/>
  <c r="F70" i="4"/>
  <c r="E70" i="4"/>
  <c r="B175" i="2"/>
  <c r="A175" i="2" s="1"/>
  <c r="C175" i="2" s="1"/>
  <c r="D175" i="2" s="1"/>
  <c r="B176" i="2" l="1"/>
  <c r="A176" i="2" s="1"/>
  <c r="C176" i="2" s="1"/>
  <c r="D176" i="2" s="1"/>
  <c r="G70" i="4" l="1"/>
  <c r="B71" i="4"/>
  <c r="A71" i="4" s="1"/>
  <c r="B177" i="2"/>
  <c r="A177" i="2" s="1"/>
  <c r="C177" i="2" s="1"/>
  <c r="D177" i="2" s="1"/>
  <c r="C71" i="4" l="1"/>
  <c r="D71" i="4"/>
  <c r="F71" i="4"/>
  <c r="E71" i="4"/>
  <c r="B178" i="2"/>
  <c r="A178" i="2" s="1"/>
  <c r="C178" i="2" s="1"/>
  <c r="D178" i="2" s="1"/>
  <c r="B179" i="2" l="1"/>
  <c r="A179" i="2" s="1"/>
  <c r="C179" i="2" s="1"/>
  <c r="D179" i="2" s="1"/>
  <c r="G71" i="4" l="1"/>
  <c r="B72" i="4"/>
  <c r="A72" i="4" s="1"/>
  <c r="B180" i="2"/>
  <c r="A180" i="2" s="1"/>
  <c r="C180" i="2" s="1"/>
  <c r="D180" i="2" s="1"/>
  <c r="C72" i="4" l="1"/>
  <c r="D72" i="4"/>
  <c r="F72" i="4"/>
  <c r="E72" i="4"/>
  <c r="B181" i="2"/>
  <c r="A181" i="2" s="1"/>
  <c r="C181" i="2" s="1"/>
  <c r="D181" i="2" s="1"/>
  <c r="B182" i="2" l="1"/>
  <c r="A182" i="2" s="1"/>
  <c r="C182" i="2" s="1"/>
  <c r="D182" i="2" s="1"/>
  <c r="G72" i="4" l="1"/>
  <c r="B73" i="4"/>
  <c r="A73" i="4" s="1"/>
  <c r="B183" i="2"/>
  <c r="A183" i="2" s="1"/>
  <c r="C183" i="2" s="1"/>
  <c r="D183" i="2" s="1"/>
  <c r="C73" i="4" l="1"/>
  <c r="D73" i="4"/>
  <c r="F73" i="4"/>
  <c r="E73" i="4"/>
  <c r="B184" i="2"/>
  <c r="A184" i="2" s="1"/>
  <c r="C184" i="2" s="1"/>
  <c r="D184" i="2" s="1"/>
  <c r="B185" i="2" l="1"/>
  <c r="A185" i="2" s="1"/>
  <c r="C185" i="2" s="1"/>
  <c r="D185" i="2" s="1"/>
  <c r="G73" i="4" l="1"/>
  <c r="B74" i="4"/>
  <c r="A74" i="4" s="1"/>
  <c r="B186" i="2"/>
  <c r="A186" i="2" s="1"/>
  <c r="C186" i="2" s="1"/>
  <c r="D186" i="2" s="1"/>
  <c r="C74" i="4" l="1"/>
  <c r="D74" i="4"/>
  <c r="F74" i="4"/>
  <c r="E74" i="4"/>
  <c r="B187" i="2"/>
  <c r="A187" i="2" s="1"/>
  <c r="C187" i="2" s="1"/>
  <c r="D187" i="2" s="1"/>
  <c r="B188" i="2" l="1"/>
  <c r="A188" i="2" s="1"/>
  <c r="C188" i="2" s="1"/>
  <c r="D188" i="2" s="1"/>
  <c r="G74" i="4" l="1"/>
  <c r="B75" i="4"/>
  <c r="A75" i="4" s="1"/>
  <c r="B189" i="2"/>
  <c r="A189" i="2" s="1"/>
  <c r="C189" i="2" s="1"/>
  <c r="D189" i="2" s="1"/>
  <c r="C75" i="4" l="1"/>
  <c r="D75" i="4"/>
  <c r="F75" i="4"/>
  <c r="E75" i="4"/>
  <c r="B190" i="2"/>
  <c r="A190" i="2" s="1"/>
  <c r="C190" i="2" s="1"/>
  <c r="D190" i="2" s="1"/>
  <c r="B191" i="2" l="1"/>
  <c r="A191" i="2" s="1"/>
  <c r="C191" i="2" s="1"/>
  <c r="D191" i="2" s="1"/>
  <c r="G75" i="4" l="1"/>
  <c r="B76" i="4"/>
  <c r="A76" i="4" s="1"/>
  <c r="B192" i="2"/>
  <c r="A192" i="2" s="1"/>
  <c r="C192" i="2" s="1"/>
  <c r="D192" i="2" s="1"/>
  <c r="C76" i="4" l="1"/>
  <c r="D76" i="4"/>
  <c r="F76" i="4"/>
  <c r="E76" i="4"/>
  <c r="B193" i="2"/>
  <c r="A193" i="2" s="1"/>
  <c r="C193" i="2" s="1"/>
  <c r="D193" i="2" s="1"/>
  <c r="B194" i="2" l="1"/>
  <c r="A194" i="2" s="1"/>
  <c r="C194" i="2" s="1"/>
  <c r="D194" i="2" s="1"/>
  <c r="G76" i="4" l="1"/>
  <c r="B77" i="4"/>
  <c r="A77" i="4" s="1"/>
  <c r="B195" i="2"/>
  <c r="A195" i="2" s="1"/>
  <c r="C195" i="2" s="1"/>
  <c r="D195" i="2" s="1"/>
  <c r="C77" i="4" l="1"/>
  <c r="D77" i="4"/>
  <c r="F77" i="4"/>
  <c r="E77" i="4"/>
  <c r="B196" i="2"/>
  <c r="A196" i="2" s="1"/>
  <c r="C196" i="2" s="1"/>
  <c r="D196" i="2" s="1"/>
  <c r="B197" i="2" l="1"/>
  <c r="A197" i="2" s="1"/>
  <c r="C197" i="2" s="1"/>
  <c r="D197" i="2" s="1"/>
  <c r="G77" i="4" l="1"/>
  <c r="B78" i="4"/>
  <c r="A78" i="4" s="1"/>
  <c r="B198" i="2"/>
  <c r="A198" i="2" s="1"/>
  <c r="C198" i="2" s="1"/>
  <c r="D198" i="2" s="1"/>
  <c r="C78" i="4" l="1"/>
  <c r="D78" i="4"/>
  <c r="F78" i="4"/>
  <c r="E78" i="4"/>
  <c r="B199" i="2"/>
  <c r="A199" i="2" s="1"/>
  <c r="C199" i="2" s="1"/>
  <c r="D199" i="2" s="1"/>
  <c r="B200" i="2" l="1"/>
  <c r="A200" i="2" s="1"/>
  <c r="C200" i="2" s="1"/>
  <c r="D200" i="2" s="1"/>
  <c r="G78" i="4" l="1"/>
  <c r="B79" i="4"/>
  <c r="A79" i="4" s="1"/>
  <c r="B201" i="2"/>
  <c r="A201" i="2" s="1"/>
  <c r="C201" i="2" s="1"/>
  <c r="D201" i="2" s="1"/>
  <c r="C79" i="4" l="1"/>
  <c r="D79" i="4"/>
  <c r="F79" i="4"/>
  <c r="E79" i="4"/>
  <c r="G79" i="4" l="1"/>
  <c r="B80" i="4"/>
  <c r="A80" i="4" s="1"/>
  <c r="C80" i="4" l="1"/>
  <c r="D80" i="4"/>
  <c r="F80" i="4"/>
  <c r="E80" i="4"/>
  <c r="G80" i="4" l="1"/>
  <c r="B81" i="4"/>
  <c r="A81" i="4" s="1"/>
  <c r="C81" i="4" l="1"/>
  <c r="D81" i="4"/>
  <c r="F81" i="4"/>
  <c r="E81" i="4"/>
  <c r="G81" i="4" l="1"/>
  <c r="B82" i="4"/>
  <c r="A82" i="4" s="1"/>
  <c r="C82" i="4" l="1"/>
  <c r="D82" i="4"/>
  <c r="F82" i="4"/>
  <c r="E82" i="4"/>
  <c r="G82" i="4" l="1"/>
  <c r="B83" i="4"/>
  <c r="A83" i="4" s="1"/>
  <c r="C83" i="4" l="1"/>
  <c r="D83" i="4"/>
  <c r="F83" i="4"/>
  <c r="E83" i="4"/>
  <c r="G83" i="4" l="1"/>
  <c r="B84" i="4"/>
  <c r="A84" i="4" s="1"/>
  <c r="C84" i="4" l="1"/>
  <c r="D84" i="4"/>
  <c r="F84" i="4"/>
  <c r="E84" i="4"/>
  <c r="G84" i="4" l="1"/>
  <c r="B85" i="4"/>
  <c r="A85" i="4" s="1"/>
  <c r="C85" i="4" l="1"/>
  <c r="D85" i="4"/>
  <c r="F85" i="4"/>
  <c r="E85" i="4"/>
  <c r="G85" i="4" l="1"/>
  <c r="B86" i="4"/>
  <c r="A86" i="4" s="1"/>
  <c r="C86" i="4" l="1"/>
  <c r="D86" i="4"/>
  <c r="F86" i="4"/>
  <c r="E86" i="4"/>
  <c r="G86" i="4" l="1"/>
  <c r="B87" i="4"/>
  <c r="A87" i="4" s="1"/>
  <c r="C87" i="4" l="1"/>
  <c r="D87" i="4"/>
  <c r="F87" i="4"/>
  <c r="E87" i="4"/>
  <c r="G87" i="4" l="1"/>
  <c r="B88" i="4"/>
  <c r="A88" i="4" s="1"/>
  <c r="C88" i="4" l="1"/>
  <c r="D88" i="4"/>
  <c r="F88" i="4"/>
  <c r="E88" i="4"/>
  <c r="G88" i="4" l="1"/>
  <c r="B89" i="4"/>
  <c r="A89" i="4" s="1"/>
  <c r="C89" i="4" l="1"/>
  <c r="D89" i="4"/>
  <c r="F89" i="4"/>
  <c r="E89" i="4"/>
  <c r="G89" i="4" l="1"/>
  <c r="B90" i="4"/>
  <c r="A90" i="4" s="1"/>
  <c r="C90" i="4" l="1"/>
  <c r="D90" i="4"/>
  <c r="F90" i="4"/>
  <c r="E90" i="4"/>
  <c r="G90" i="4" l="1"/>
  <c r="B91" i="4"/>
  <c r="A91" i="4" s="1"/>
  <c r="C91" i="4" l="1"/>
  <c r="D91" i="4"/>
  <c r="F91" i="4"/>
  <c r="E91" i="4"/>
  <c r="G91" i="4" l="1"/>
  <c r="B92" i="4"/>
  <c r="A92" i="4" s="1"/>
  <c r="C92" i="4" l="1"/>
  <c r="D92" i="4"/>
  <c r="F92" i="4"/>
  <c r="E92" i="4"/>
  <c r="G92" i="4" l="1"/>
  <c r="B93" i="4"/>
  <c r="A93" i="4" s="1"/>
  <c r="C93" i="4" l="1"/>
  <c r="D93" i="4"/>
  <c r="F93" i="4"/>
  <c r="E93" i="4"/>
  <c r="G93" i="4" l="1"/>
  <c r="B94" i="4"/>
  <c r="A94" i="4" s="1"/>
  <c r="C94" i="4" l="1"/>
  <c r="D94" i="4"/>
  <c r="F94" i="4"/>
  <c r="E94" i="4"/>
  <c r="G94" i="4" l="1"/>
  <c r="B95" i="4"/>
  <c r="A95" i="4" s="1"/>
  <c r="C95" i="4" l="1"/>
  <c r="D95" i="4"/>
  <c r="F95" i="4"/>
  <c r="E95" i="4"/>
  <c r="G95" i="4" l="1"/>
  <c r="B96" i="4"/>
  <c r="A96" i="4" s="1"/>
  <c r="C96" i="4" l="1"/>
  <c r="D96" i="4"/>
  <c r="F96" i="4"/>
  <c r="E96" i="4"/>
  <c r="G96" i="4" l="1"/>
  <c r="B97" i="4"/>
  <c r="A97" i="4" s="1"/>
  <c r="C97" i="4" l="1"/>
  <c r="D97" i="4"/>
  <c r="F97" i="4"/>
  <c r="E97" i="4"/>
  <c r="G97" i="4" l="1"/>
  <c r="B98" i="4"/>
  <c r="A98" i="4" s="1"/>
  <c r="C98" i="4" l="1"/>
  <c r="D98" i="4"/>
  <c r="F98" i="4"/>
  <c r="E98" i="4"/>
  <c r="G98" i="4" l="1"/>
  <c r="B99" i="4"/>
  <c r="A99" i="4" s="1"/>
  <c r="C99" i="4" l="1"/>
  <c r="D99" i="4"/>
  <c r="F99" i="4"/>
  <c r="E99" i="4"/>
  <c r="G99" i="4" l="1"/>
  <c r="B100" i="4"/>
  <c r="A100" i="4" s="1"/>
  <c r="C100" i="4" l="1"/>
  <c r="D100" i="4"/>
  <c r="F100" i="4"/>
  <c r="E100" i="4"/>
  <c r="G100" i="4" l="1"/>
  <c r="B101" i="4"/>
  <c r="A101" i="4" s="1"/>
  <c r="C101" i="4" l="1"/>
  <c r="D101" i="4"/>
  <c r="F101" i="4"/>
  <c r="E101" i="4"/>
  <c r="G101" i="4" l="1"/>
  <c r="B102" i="4"/>
  <c r="A102" i="4" s="1"/>
  <c r="C102" i="4" l="1"/>
  <c r="D102" i="4"/>
  <c r="F102" i="4"/>
  <c r="E102" i="4"/>
  <c r="G102" i="4" l="1"/>
  <c r="B103" i="4"/>
  <c r="A103" i="4" s="1"/>
  <c r="C103" i="4" l="1"/>
  <c r="D103" i="4"/>
  <c r="F103" i="4"/>
  <c r="E103" i="4"/>
  <c r="G103" i="4" l="1"/>
  <c r="B104" i="4"/>
  <c r="A104" i="4" s="1"/>
  <c r="C104" i="4" l="1"/>
  <c r="D104" i="4"/>
  <c r="F104" i="4"/>
  <c r="E104" i="4"/>
  <c r="G104" i="4" l="1"/>
  <c r="B105" i="4"/>
  <c r="A105" i="4" s="1"/>
  <c r="C105" i="4" l="1"/>
  <c r="D105" i="4"/>
  <c r="F105" i="4"/>
  <c r="E105" i="4"/>
  <c r="G105" i="4" l="1"/>
  <c r="B106" i="4"/>
  <c r="A106" i="4" s="1"/>
  <c r="C106" i="4" l="1"/>
  <c r="D106" i="4"/>
  <c r="F106" i="4"/>
  <c r="E106" i="4"/>
  <c r="G106" i="4" l="1"/>
  <c r="B107" i="4"/>
  <c r="A107" i="4" s="1"/>
  <c r="C107" i="4" l="1"/>
  <c r="D107" i="4"/>
  <c r="F107" i="4"/>
  <c r="E107" i="4"/>
  <c r="G107" i="4" l="1"/>
  <c r="B108" i="4"/>
  <c r="A108" i="4" s="1"/>
  <c r="C108" i="4" l="1"/>
  <c r="D108" i="4"/>
  <c r="F108" i="4"/>
  <c r="E108" i="4"/>
  <c r="G108" i="4" l="1"/>
  <c r="B109" i="4"/>
  <c r="A109" i="4" s="1"/>
  <c r="C109" i="4" l="1"/>
  <c r="D109" i="4"/>
  <c r="F109" i="4"/>
  <c r="E109" i="4"/>
  <c r="G109" i="4" l="1"/>
  <c r="B110" i="4"/>
  <c r="A110" i="4" s="1"/>
  <c r="C110" i="4" l="1"/>
  <c r="D110" i="4"/>
  <c r="F110" i="4"/>
  <c r="E110" i="4"/>
  <c r="G110" i="4" l="1"/>
  <c r="B111" i="4"/>
  <c r="A111" i="4" s="1"/>
  <c r="C111" i="4" l="1"/>
  <c r="D111" i="4"/>
  <c r="F111" i="4"/>
  <c r="E111" i="4"/>
  <c r="G111" i="4" l="1"/>
  <c r="B112" i="4"/>
  <c r="A112" i="4" s="1"/>
  <c r="C112" i="4" l="1"/>
  <c r="D112" i="4"/>
  <c r="F112" i="4"/>
  <c r="E112" i="4"/>
  <c r="G112" i="4" l="1"/>
  <c r="B113" i="4"/>
  <c r="A113" i="4" s="1"/>
  <c r="C113" i="4" l="1"/>
  <c r="D113" i="4"/>
  <c r="F113" i="4"/>
  <c r="E113" i="4"/>
  <c r="G113" i="4" l="1"/>
  <c r="B114" i="4"/>
  <c r="A114" i="4" s="1"/>
  <c r="C114" i="4" l="1"/>
  <c r="D114" i="4"/>
  <c r="F114" i="4"/>
  <c r="E114" i="4"/>
  <c r="G114" i="4" l="1"/>
  <c r="B115" i="4"/>
  <c r="A115" i="4" s="1"/>
  <c r="C115" i="4" l="1"/>
  <c r="D115" i="4"/>
  <c r="F115" i="4"/>
  <c r="E115" i="4"/>
  <c r="G115" i="4" l="1"/>
  <c r="B116" i="4"/>
  <c r="A116" i="4" s="1"/>
  <c r="C116" i="4" l="1"/>
  <c r="D116" i="4"/>
  <c r="F116" i="4"/>
  <c r="E116" i="4"/>
  <c r="G116" i="4" l="1"/>
  <c r="B117" i="4"/>
  <c r="A117" i="4" s="1"/>
  <c r="C117" i="4" l="1"/>
  <c r="D117" i="4"/>
  <c r="F117" i="4"/>
  <c r="E117" i="4"/>
  <c r="G117" i="4" l="1"/>
  <c r="B118" i="4"/>
  <c r="A118" i="4" s="1"/>
  <c r="C118" i="4" l="1"/>
  <c r="D118" i="4"/>
  <c r="F118" i="4"/>
  <c r="E118" i="4"/>
  <c r="G118" i="4" l="1"/>
  <c r="B119" i="4"/>
  <c r="A119" i="4" s="1"/>
  <c r="C119" i="4" l="1"/>
  <c r="D119" i="4"/>
  <c r="F119" i="4"/>
  <c r="E119" i="4"/>
  <c r="G119" i="4" l="1"/>
  <c r="B120" i="4"/>
  <c r="A120" i="4" s="1"/>
  <c r="C120" i="4" l="1"/>
  <c r="D120" i="4"/>
  <c r="F120" i="4"/>
  <c r="E120" i="4"/>
  <c r="G120" i="4" l="1"/>
  <c r="B121" i="4"/>
  <c r="A121" i="4" s="1"/>
  <c r="C121" i="4" l="1"/>
  <c r="D121" i="4"/>
  <c r="F121" i="4"/>
  <c r="E121" i="4"/>
  <c r="G121" i="4" l="1"/>
  <c r="B122" i="4"/>
  <c r="A122" i="4" s="1"/>
  <c r="C122" i="4" l="1"/>
  <c r="D122" i="4"/>
  <c r="F122" i="4"/>
  <c r="E122" i="4"/>
  <c r="G122" i="4" l="1"/>
  <c r="B123" i="4"/>
  <c r="A123" i="4" s="1"/>
  <c r="C123" i="4" l="1"/>
  <c r="D123" i="4"/>
  <c r="F123" i="4"/>
  <c r="E123" i="4"/>
  <c r="G123" i="4" l="1"/>
  <c r="B124" i="4"/>
  <c r="A124" i="4" s="1"/>
  <c r="C124" i="4" l="1"/>
  <c r="D124" i="4"/>
  <c r="F124" i="4"/>
  <c r="E124" i="4"/>
  <c r="G124" i="4" l="1"/>
  <c r="B125" i="4"/>
  <c r="A125" i="4" s="1"/>
  <c r="C125" i="4" l="1"/>
  <c r="D125" i="4"/>
  <c r="F125" i="4"/>
  <c r="E125" i="4"/>
  <c r="G125" i="4" l="1"/>
  <c r="B126" i="4"/>
  <c r="A126" i="4" s="1"/>
  <c r="C126" i="4" l="1"/>
  <c r="D126" i="4"/>
  <c r="F126" i="4"/>
  <c r="E126" i="4"/>
  <c r="G126" i="4" l="1"/>
  <c r="B127" i="4"/>
  <c r="A127" i="4" s="1"/>
  <c r="C127" i="4" l="1"/>
  <c r="D127" i="4"/>
  <c r="F127" i="4"/>
  <c r="E127" i="4"/>
  <c r="G127" i="4" l="1"/>
  <c r="B128" i="4"/>
  <c r="A128" i="4" s="1"/>
  <c r="C128" i="4" l="1"/>
  <c r="D128" i="4"/>
  <c r="F128" i="4"/>
  <c r="E128" i="4"/>
  <c r="G128" i="4" l="1"/>
  <c r="B129" i="4"/>
  <c r="A129" i="4" s="1"/>
  <c r="C129" i="4" l="1"/>
  <c r="D129" i="4"/>
  <c r="F129" i="4"/>
  <c r="E129" i="4"/>
  <c r="G129" i="4" l="1"/>
  <c r="B130" i="4"/>
  <c r="A130" i="4" s="1"/>
  <c r="C130" i="4" l="1"/>
  <c r="D130" i="4"/>
  <c r="F130" i="4"/>
  <c r="E130" i="4"/>
  <c r="G130" i="4" l="1"/>
  <c r="B131" i="4"/>
  <c r="A131" i="4" s="1"/>
  <c r="C131" i="4" l="1"/>
  <c r="D131" i="4"/>
  <c r="F131" i="4"/>
  <c r="E131" i="4"/>
  <c r="G131" i="4" l="1"/>
  <c r="B132" i="4"/>
  <c r="A132" i="4" s="1"/>
  <c r="C132" i="4" l="1"/>
  <c r="D132" i="4"/>
  <c r="F132" i="4"/>
  <c r="E132" i="4"/>
  <c r="G132" i="4" l="1"/>
  <c r="B133" i="4"/>
  <c r="A133" i="4" s="1"/>
  <c r="C133" i="4" l="1"/>
  <c r="D133" i="4"/>
  <c r="F133" i="4"/>
  <c r="E133" i="4"/>
  <c r="G133" i="4" l="1"/>
  <c r="B134" i="4"/>
  <c r="A134" i="4" s="1"/>
  <c r="C134" i="4" l="1"/>
  <c r="D134" i="4"/>
  <c r="F134" i="4"/>
  <c r="E134" i="4"/>
  <c r="G134" i="4" l="1"/>
  <c r="B135" i="4"/>
  <c r="A135" i="4" s="1"/>
  <c r="C135" i="4" l="1"/>
  <c r="D135" i="4"/>
  <c r="F135" i="4"/>
  <c r="E135" i="4"/>
  <c r="G135" i="4" l="1"/>
  <c r="B136" i="4"/>
  <c r="A136" i="4" s="1"/>
  <c r="C136" i="4" l="1"/>
  <c r="D136" i="4"/>
  <c r="F136" i="4"/>
  <c r="F137" i="4" s="1"/>
  <c r="E136" i="4"/>
  <c r="G136" i="4" l="1"/>
  <c r="G137" i="4" s="1"/>
</calcChain>
</file>

<file path=xl/sharedStrings.xml><?xml version="1.0" encoding="utf-8"?>
<sst xmlns="http://schemas.openxmlformats.org/spreadsheetml/2006/main" count="172" uniqueCount="66">
  <si>
    <t>θ(1.5MPa)</t>
    <phoneticPr fontId="1" type="noConversion"/>
  </si>
  <si>
    <t>=26.8 - 3.99 ln[S] + 2.36√[Si] + 2.88[OM]</t>
    <phoneticPr fontId="1" type="noConversion"/>
  </si>
  <si>
    <t>=15.75-2.86 ln[S] + 0.55√[Si] + 0.7[OM]</t>
    <phoneticPr fontId="1" type="noConversion"/>
  </si>
  <si>
    <t>θ(10 KPa)</t>
    <phoneticPr fontId="1" type="noConversion"/>
  </si>
  <si>
    <t>Sand</t>
    <phoneticPr fontId="1" type="noConversion"/>
  </si>
  <si>
    <t>Clay</t>
    <phoneticPr fontId="1" type="noConversion"/>
  </si>
  <si>
    <t>Silt</t>
    <phoneticPr fontId="1" type="noConversion"/>
  </si>
  <si>
    <t>Organic</t>
    <phoneticPr fontId="1" type="noConversion"/>
  </si>
  <si>
    <t>1.5 MPa</t>
    <phoneticPr fontId="1" type="noConversion"/>
  </si>
  <si>
    <t>10 KPa</t>
    <phoneticPr fontId="1" type="noConversion"/>
  </si>
  <si>
    <t>%</t>
    <phoneticPr fontId="1" type="noConversion"/>
  </si>
  <si>
    <t>To convert to mm</t>
    <phoneticPr fontId="1" type="noConversion"/>
  </si>
  <si>
    <t>input</t>
    <phoneticPr fontId="1" type="noConversion"/>
  </si>
  <si>
    <t>output</t>
    <phoneticPr fontId="1" type="noConversion"/>
  </si>
  <si>
    <t>depth</t>
    <phoneticPr fontId="1" type="noConversion"/>
  </si>
  <si>
    <t>cm</t>
    <phoneticPr fontId="1" type="noConversion"/>
  </si>
  <si>
    <t>POROSITY</t>
    <phoneticPr fontId="1" type="noConversion"/>
  </si>
  <si>
    <t>(0,1)</t>
    <phoneticPr fontId="1" type="noConversion"/>
  </si>
  <si>
    <t>granite</t>
    <phoneticPr fontId="1" type="noConversion"/>
  </si>
  <si>
    <t>&lt;0.01</t>
    <phoneticPr fontId="1" type="noConversion"/>
  </si>
  <si>
    <t>clay</t>
    <phoneticPr fontId="1" type="noConversion"/>
  </si>
  <si>
    <t>&gt;0.5</t>
    <phoneticPr fontId="1" type="noConversion"/>
  </si>
  <si>
    <t>saturated water content</t>
    <phoneticPr fontId="1" type="noConversion"/>
  </si>
  <si>
    <t>Sat</t>
    <phoneticPr fontId="1" type="noConversion"/>
  </si>
  <si>
    <t>S</t>
    <phoneticPr fontId="1" type="noConversion"/>
  </si>
  <si>
    <t>C</t>
    <phoneticPr fontId="1" type="noConversion"/>
  </si>
  <si>
    <t>OM</t>
    <phoneticPr fontId="1" type="noConversion"/>
  </si>
  <si>
    <t>1500 kPa moisture</t>
    <phoneticPr fontId="1" type="noConversion"/>
  </si>
  <si>
    <t>first calc</t>
    <phoneticPr fontId="1" type="noConversion"/>
  </si>
  <si>
    <t>final</t>
    <phoneticPr fontId="1" type="noConversion"/>
  </si>
  <si>
    <t>33 kPa moisture</t>
    <phoneticPr fontId="1" type="noConversion"/>
  </si>
  <si>
    <t>first</t>
    <phoneticPr fontId="1" type="noConversion"/>
  </si>
  <si>
    <t>Saturated moisture</t>
    <phoneticPr fontId="1" type="noConversion"/>
  </si>
  <si>
    <t>S-33</t>
    <phoneticPr fontId="1" type="noConversion"/>
  </si>
  <si>
    <t>Sat hydraulic cond</t>
    <phoneticPr fontId="1" type="noConversion"/>
  </si>
  <si>
    <t>Ks</t>
    <phoneticPr fontId="1" type="noConversion"/>
  </si>
  <si>
    <t>B</t>
    <phoneticPr fontId="1" type="noConversion"/>
  </si>
  <si>
    <t>λ</t>
  </si>
  <si>
    <t>O+QH</t>
    <phoneticPr fontId="1" type="noConversion"/>
  </si>
  <si>
    <t>SW</t>
    <phoneticPr fontId="1" type="noConversion"/>
  </si>
  <si>
    <t>mm</t>
    <phoneticPr fontId="1" type="noConversion"/>
  </si>
  <si>
    <t>thickness</t>
    <phoneticPr fontId="1" type="noConversion"/>
  </si>
  <si>
    <t>FC</t>
    <phoneticPr fontId="1" type="noConversion"/>
  </si>
  <si>
    <t>WP</t>
    <phoneticPr fontId="1" type="noConversion"/>
  </si>
  <si>
    <t>TT</t>
    <phoneticPr fontId="1" type="noConversion"/>
  </si>
  <si>
    <t>S</t>
    <phoneticPr fontId="1" type="noConversion"/>
  </si>
  <si>
    <t>O</t>
    <phoneticPr fontId="1" type="noConversion"/>
  </si>
  <si>
    <t>QH</t>
    <phoneticPr fontId="1" type="noConversion"/>
  </si>
  <si>
    <t>alt QH</t>
    <phoneticPr fontId="1" type="noConversion"/>
  </si>
  <si>
    <t>TT(H)</t>
    <phoneticPr fontId="1" type="noConversion"/>
  </si>
  <si>
    <t>SW</t>
    <phoneticPr fontId="1" type="noConversion"/>
  </si>
  <si>
    <t>O+QH</t>
    <phoneticPr fontId="1" type="noConversion"/>
  </si>
  <si>
    <t>O</t>
    <phoneticPr fontId="1" type="noConversion"/>
  </si>
  <si>
    <t>QH</t>
    <phoneticPr fontId="1" type="noConversion"/>
  </si>
  <si>
    <t>satmois</t>
    <phoneticPr fontId="1" type="noConversion"/>
  </si>
  <si>
    <t>Soil-water properties per SW</t>
    <phoneticPr fontId="1" type="noConversion"/>
  </si>
  <si>
    <t>O+QH%</t>
    <phoneticPr fontId="1" type="noConversion"/>
  </si>
  <si>
    <t>Upwards Flow</t>
    <phoneticPr fontId="1" type="noConversion"/>
  </si>
  <si>
    <t>Other layer</t>
    <phoneticPr fontId="1" type="noConversion"/>
  </si>
  <si>
    <t>Sat</t>
    <phoneticPr fontId="1" type="noConversion"/>
  </si>
  <si>
    <t>SW</t>
    <phoneticPr fontId="1" type="noConversion"/>
  </si>
  <si>
    <t>QH before</t>
    <phoneticPr fontId="1" type="noConversion"/>
  </si>
  <si>
    <t>O+QH%</t>
    <phoneticPr fontId="1" type="noConversion"/>
  </si>
  <si>
    <t>O before edit</t>
    <phoneticPr fontId="1" type="noConversion"/>
  </si>
  <si>
    <t xml:space="preserve"> / (24*$G$10)</t>
  </si>
  <si>
    <t xml:space="preserve"> / (1 + (24*$G$10))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</si>
</sst>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Soil-water</a:t>
            </a:r>
            <a:r>
              <a:rPr lang="en-US" altLang="ko-KR" baseline="0"/>
              <a:t> properties per SW</a:t>
            </a:r>
            <a:endParaRPr lang="ko-KR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'Updated SAXTON model'!$B$17</c:f>
              <c:strCache>
                <c:ptCount val="1"/>
                <c:pt idx="0">
                  <c:v>SW</c:v>
                </c:pt>
              </c:strCache>
            </c:strRef>
          </c:tx>
          <c:marker>
            <c:symbol val="none"/>
          </c:marker>
          <c:val>
            <c:numRef>
              <c:f>'Updated SAXTON model'!$B$18:$B$201</c:f>
              <c:numCache>
                <c:formatCode>General</c:formatCode>
                <c:ptCount val="184"/>
                <c:pt idx="0">
                  <c:v>71.944372055735002</c:v>
                </c:pt>
                <c:pt idx="1">
                  <c:v>72.444372055735002</c:v>
                </c:pt>
                <c:pt idx="2">
                  <c:v>72.944372055735002</c:v>
                </c:pt>
                <c:pt idx="3">
                  <c:v>73.444372055735002</c:v>
                </c:pt>
                <c:pt idx="4">
                  <c:v>73.944372055735002</c:v>
                </c:pt>
                <c:pt idx="5">
                  <c:v>74.444372055735002</c:v>
                </c:pt>
                <c:pt idx="6">
                  <c:v>74.944372055735002</c:v>
                </c:pt>
                <c:pt idx="7">
                  <c:v>75.444372055735002</c:v>
                </c:pt>
                <c:pt idx="8">
                  <c:v>75.944372055735002</c:v>
                </c:pt>
                <c:pt idx="9">
                  <c:v>76.444372055735002</c:v>
                </c:pt>
                <c:pt idx="10">
                  <c:v>76.944372055735002</c:v>
                </c:pt>
                <c:pt idx="11">
                  <c:v>77.444372055735002</c:v>
                </c:pt>
                <c:pt idx="12">
                  <c:v>77.944372055735002</c:v>
                </c:pt>
                <c:pt idx="13">
                  <c:v>78.444372055735002</c:v>
                </c:pt>
                <c:pt idx="14">
                  <c:v>78.944372055735002</c:v>
                </c:pt>
                <c:pt idx="15">
                  <c:v>79.444372055735002</c:v>
                </c:pt>
                <c:pt idx="16">
                  <c:v>79.944372055735002</c:v>
                </c:pt>
                <c:pt idx="17">
                  <c:v>80.444372055735002</c:v>
                </c:pt>
                <c:pt idx="18">
                  <c:v>80.944372055735002</c:v>
                </c:pt>
                <c:pt idx="19">
                  <c:v>81.444372055735002</c:v>
                </c:pt>
                <c:pt idx="20">
                  <c:v>81.944372055735002</c:v>
                </c:pt>
                <c:pt idx="21">
                  <c:v>82.444372055735002</c:v>
                </c:pt>
                <c:pt idx="22">
                  <c:v>82.944372055735002</c:v>
                </c:pt>
                <c:pt idx="23">
                  <c:v>83.444372055735002</c:v>
                </c:pt>
                <c:pt idx="24">
                  <c:v>83.944372055735002</c:v>
                </c:pt>
                <c:pt idx="25">
                  <c:v>84.444372055735002</c:v>
                </c:pt>
                <c:pt idx="26">
                  <c:v>84.944372055735002</c:v>
                </c:pt>
                <c:pt idx="27">
                  <c:v>85.444372055735002</c:v>
                </c:pt>
                <c:pt idx="28">
                  <c:v>85.944372055735002</c:v>
                </c:pt>
                <c:pt idx="29">
                  <c:v>86.444372055735002</c:v>
                </c:pt>
                <c:pt idx="30">
                  <c:v>86.944372055735002</c:v>
                </c:pt>
                <c:pt idx="31">
                  <c:v>87.444372055735002</c:v>
                </c:pt>
                <c:pt idx="32">
                  <c:v>87.944372055735002</c:v>
                </c:pt>
                <c:pt idx="33">
                  <c:v>88.444372055735002</c:v>
                </c:pt>
                <c:pt idx="34">
                  <c:v>88.944372055735002</c:v>
                </c:pt>
                <c:pt idx="35">
                  <c:v>89.444372055735002</c:v>
                </c:pt>
                <c:pt idx="36">
                  <c:v>89.944372055735002</c:v>
                </c:pt>
                <c:pt idx="37">
                  <c:v>90.444372055735002</c:v>
                </c:pt>
                <c:pt idx="38">
                  <c:v>90.944372055735002</c:v>
                </c:pt>
                <c:pt idx="39">
                  <c:v>91.444372055735002</c:v>
                </c:pt>
                <c:pt idx="40">
                  <c:v>91.944372055735002</c:v>
                </c:pt>
                <c:pt idx="41">
                  <c:v>92.444372055735002</c:v>
                </c:pt>
                <c:pt idx="42">
                  <c:v>92.944372055735002</c:v>
                </c:pt>
                <c:pt idx="43">
                  <c:v>93.444372055735002</c:v>
                </c:pt>
                <c:pt idx="44">
                  <c:v>93.944372055735002</c:v>
                </c:pt>
                <c:pt idx="45">
                  <c:v>94.444372055735002</c:v>
                </c:pt>
                <c:pt idx="46">
                  <c:v>94.944372055735002</c:v>
                </c:pt>
                <c:pt idx="47">
                  <c:v>95.444372055735002</c:v>
                </c:pt>
                <c:pt idx="48">
                  <c:v>95.944372055735002</c:v>
                </c:pt>
                <c:pt idx="49">
                  <c:v>96.444372055735002</c:v>
                </c:pt>
                <c:pt idx="50">
                  <c:v>96.944372055735002</c:v>
                </c:pt>
                <c:pt idx="51">
                  <c:v>97.444372055735002</c:v>
                </c:pt>
                <c:pt idx="52">
                  <c:v>97.944372055735002</c:v>
                </c:pt>
                <c:pt idx="53">
                  <c:v>98.444372055735002</c:v>
                </c:pt>
                <c:pt idx="54">
                  <c:v>98.944372055735002</c:v>
                </c:pt>
                <c:pt idx="55">
                  <c:v>99.444372055735002</c:v>
                </c:pt>
                <c:pt idx="56">
                  <c:v>99.944372055735002</c:v>
                </c:pt>
                <c:pt idx="57">
                  <c:v>100.444372055735</c:v>
                </c:pt>
                <c:pt idx="58">
                  <c:v>100.944372055735</c:v>
                </c:pt>
                <c:pt idx="59">
                  <c:v>101.444372055735</c:v>
                </c:pt>
                <c:pt idx="60">
                  <c:v>101.944372055735</c:v>
                </c:pt>
                <c:pt idx="61">
                  <c:v>102.444372055735</c:v>
                </c:pt>
                <c:pt idx="62">
                  <c:v>102.944372055735</c:v>
                </c:pt>
                <c:pt idx="63">
                  <c:v>103.444372055735</c:v>
                </c:pt>
                <c:pt idx="64">
                  <c:v>103.944372055735</c:v>
                </c:pt>
                <c:pt idx="65">
                  <c:v>104.444372055735</c:v>
                </c:pt>
                <c:pt idx="66">
                  <c:v>104.944372055735</c:v>
                </c:pt>
                <c:pt idx="67">
                  <c:v>105.444372055735</c:v>
                </c:pt>
                <c:pt idx="68">
                  <c:v>105.944372055735</c:v>
                </c:pt>
                <c:pt idx="69">
                  <c:v>106.444372055735</c:v>
                </c:pt>
                <c:pt idx="70">
                  <c:v>106.944372055735</c:v>
                </c:pt>
                <c:pt idx="71">
                  <c:v>107.444372055735</c:v>
                </c:pt>
                <c:pt idx="72">
                  <c:v>107.944372055735</c:v>
                </c:pt>
                <c:pt idx="73">
                  <c:v>108.444372055735</c:v>
                </c:pt>
                <c:pt idx="74">
                  <c:v>108.944372055735</c:v>
                </c:pt>
                <c:pt idx="75">
                  <c:v>109.444372055735</c:v>
                </c:pt>
                <c:pt idx="76">
                  <c:v>109.944372055735</c:v>
                </c:pt>
                <c:pt idx="77">
                  <c:v>110.444372055735</c:v>
                </c:pt>
                <c:pt idx="78">
                  <c:v>110.944372055735</c:v>
                </c:pt>
                <c:pt idx="79">
                  <c:v>111.444372055735</c:v>
                </c:pt>
                <c:pt idx="80">
                  <c:v>111.944372055735</c:v>
                </c:pt>
                <c:pt idx="81">
                  <c:v>112.444372055735</c:v>
                </c:pt>
                <c:pt idx="82">
                  <c:v>112.944372055735</c:v>
                </c:pt>
                <c:pt idx="83">
                  <c:v>113.444372055735</c:v>
                </c:pt>
                <c:pt idx="84">
                  <c:v>113.944372055735</c:v>
                </c:pt>
                <c:pt idx="85">
                  <c:v>114.444372055735</c:v>
                </c:pt>
                <c:pt idx="86">
                  <c:v>114.944372055735</c:v>
                </c:pt>
                <c:pt idx="87">
                  <c:v>115.444372055735</c:v>
                </c:pt>
                <c:pt idx="88">
                  <c:v>115.944372055735</c:v>
                </c:pt>
                <c:pt idx="89">
                  <c:v>116.444372055735</c:v>
                </c:pt>
                <c:pt idx="90">
                  <c:v>116.944372055735</c:v>
                </c:pt>
                <c:pt idx="91">
                  <c:v>117.444372055735</c:v>
                </c:pt>
                <c:pt idx="92">
                  <c:v>117.944372055735</c:v>
                </c:pt>
                <c:pt idx="93">
                  <c:v>118.444372055735</c:v>
                </c:pt>
                <c:pt idx="94">
                  <c:v>118.944372055735</c:v>
                </c:pt>
                <c:pt idx="95">
                  <c:v>119.444372055735</c:v>
                </c:pt>
                <c:pt idx="96">
                  <c:v>119.944372055735</c:v>
                </c:pt>
                <c:pt idx="97">
                  <c:v>120.444372055735</c:v>
                </c:pt>
                <c:pt idx="98">
                  <c:v>120.944372055735</c:v>
                </c:pt>
                <c:pt idx="99">
                  <c:v>121.444372055735</c:v>
                </c:pt>
                <c:pt idx="100">
                  <c:v>121.944372055735</c:v>
                </c:pt>
                <c:pt idx="101">
                  <c:v>122.444372055735</c:v>
                </c:pt>
                <c:pt idx="102">
                  <c:v>122.944372055735</c:v>
                </c:pt>
                <c:pt idx="103">
                  <c:v>123.444372055735</c:v>
                </c:pt>
                <c:pt idx="104">
                  <c:v>123.944372055735</c:v>
                </c:pt>
                <c:pt idx="105">
                  <c:v>124.444372055735</c:v>
                </c:pt>
                <c:pt idx="106">
                  <c:v>124.944372055735</c:v>
                </c:pt>
                <c:pt idx="107">
                  <c:v>125.444372055735</c:v>
                </c:pt>
                <c:pt idx="108">
                  <c:v>125.944372055735</c:v>
                </c:pt>
                <c:pt idx="109">
                  <c:v>126.444372055735</c:v>
                </c:pt>
                <c:pt idx="110">
                  <c:v>126.944372055735</c:v>
                </c:pt>
                <c:pt idx="111">
                  <c:v>127.444372055735</c:v>
                </c:pt>
                <c:pt idx="112">
                  <c:v>127.944372055735</c:v>
                </c:pt>
                <c:pt idx="113">
                  <c:v>128.44437205573502</c:v>
                </c:pt>
                <c:pt idx="114">
                  <c:v>128.94437205573502</c:v>
                </c:pt>
                <c:pt idx="115">
                  <c:v>129.44437205573502</c:v>
                </c:pt>
                <c:pt idx="116">
                  <c:v>129.94437205573502</c:v>
                </c:pt>
                <c:pt idx="117">
                  <c:v>130.44437205573502</c:v>
                </c:pt>
                <c:pt idx="118">
                  <c:v>130.94437205573502</c:v>
                </c:pt>
                <c:pt idx="119">
                  <c:v>131.44437205573502</c:v>
                </c:pt>
                <c:pt idx="120">
                  <c:v>131.94437205573502</c:v>
                </c:pt>
                <c:pt idx="121">
                  <c:v>132.44437205573502</c:v>
                </c:pt>
                <c:pt idx="122">
                  <c:v>132.94437205573502</c:v>
                </c:pt>
                <c:pt idx="123">
                  <c:v>133.44437205573502</c:v>
                </c:pt>
                <c:pt idx="124">
                  <c:v>133.94437205573502</c:v>
                </c:pt>
                <c:pt idx="125">
                  <c:v>134.44437205573502</c:v>
                </c:pt>
                <c:pt idx="126">
                  <c:v>134.94437205573502</c:v>
                </c:pt>
                <c:pt idx="127">
                  <c:v>135.44437205573502</c:v>
                </c:pt>
                <c:pt idx="128">
                  <c:v>135.94437205573502</c:v>
                </c:pt>
                <c:pt idx="129">
                  <c:v>136.44437205573502</c:v>
                </c:pt>
                <c:pt idx="130">
                  <c:v>136.94437205573502</c:v>
                </c:pt>
                <c:pt idx="131">
                  <c:v>137.44437205573502</c:v>
                </c:pt>
                <c:pt idx="132">
                  <c:v>137.94437205573502</c:v>
                </c:pt>
                <c:pt idx="133">
                  <c:v>138.44437205573502</c:v>
                </c:pt>
                <c:pt idx="134">
                  <c:v>138.94437205573502</c:v>
                </c:pt>
                <c:pt idx="135">
                  <c:v>139.44437205573502</c:v>
                </c:pt>
                <c:pt idx="136">
                  <c:v>139.94437205573502</c:v>
                </c:pt>
                <c:pt idx="137">
                  <c:v>140.44437205573502</c:v>
                </c:pt>
                <c:pt idx="138">
                  <c:v>140.94437205573502</c:v>
                </c:pt>
                <c:pt idx="139">
                  <c:v>141.44437205573502</c:v>
                </c:pt>
                <c:pt idx="140">
                  <c:v>141.94437205573502</c:v>
                </c:pt>
                <c:pt idx="141">
                  <c:v>142.44437205573502</c:v>
                </c:pt>
                <c:pt idx="142">
                  <c:v>142.94437205573502</c:v>
                </c:pt>
                <c:pt idx="143">
                  <c:v>143.44437205573502</c:v>
                </c:pt>
                <c:pt idx="144">
                  <c:v>143.94437205573502</c:v>
                </c:pt>
                <c:pt idx="145">
                  <c:v>144.44437205573502</c:v>
                </c:pt>
                <c:pt idx="146">
                  <c:v>144.94437205573502</c:v>
                </c:pt>
                <c:pt idx="147">
                  <c:v>145.44437205573502</c:v>
                </c:pt>
                <c:pt idx="148">
                  <c:v>145.94437205573502</c:v>
                </c:pt>
                <c:pt idx="149">
                  <c:v>146.44437205573502</c:v>
                </c:pt>
                <c:pt idx="150">
                  <c:v>146.94437205573502</c:v>
                </c:pt>
                <c:pt idx="151">
                  <c:v>147.44437205573502</c:v>
                </c:pt>
                <c:pt idx="152">
                  <c:v>147.94437205573502</c:v>
                </c:pt>
                <c:pt idx="153">
                  <c:v>148.44437205573502</c:v>
                </c:pt>
                <c:pt idx="154">
                  <c:v>148.94437205573502</c:v>
                </c:pt>
                <c:pt idx="155">
                  <c:v>149.44437205573502</c:v>
                </c:pt>
                <c:pt idx="156">
                  <c:v>149.94437205573502</c:v>
                </c:pt>
                <c:pt idx="157">
                  <c:v>150.44437205573502</c:v>
                </c:pt>
                <c:pt idx="158">
                  <c:v>150.94437205573502</c:v>
                </c:pt>
                <c:pt idx="159">
                  <c:v>151.44437205573502</c:v>
                </c:pt>
                <c:pt idx="160">
                  <c:v>151.94437205573502</c:v>
                </c:pt>
                <c:pt idx="161">
                  <c:v>152.44437205573502</c:v>
                </c:pt>
                <c:pt idx="162">
                  <c:v>152.94437205573502</c:v>
                </c:pt>
                <c:pt idx="163">
                  <c:v>153.44437205573502</c:v>
                </c:pt>
                <c:pt idx="164">
                  <c:v>153.94437205573502</c:v>
                </c:pt>
                <c:pt idx="165">
                  <c:v>154.44437205573502</c:v>
                </c:pt>
                <c:pt idx="166">
                  <c:v>154.94437205573502</c:v>
                </c:pt>
                <c:pt idx="167">
                  <c:v>155.44437205573502</c:v>
                </c:pt>
                <c:pt idx="168">
                  <c:v>155.94437205573502</c:v>
                </c:pt>
                <c:pt idx="169">
                  <c:v>156.44437205573502</c:v>
                </c:pt>
                <c:pt idx="170">
                  <c:v>156.94437205573502</c:v>
                </c:pt>
                <c:pt idx="171">
                  <c:v>157.44437205573502</c:v>
                </c:pt>
                <c:pt idx="172">
                  <c:v>157.94437205573502</c:v>
                </c:pt>
                <c:pt idx="173">
                  <c:v>158.44437205573502</c:v>
                </c:pt>
                <c:pt idx="174">
                  <c:v>158.94437205573502</c:v>
                </c:pt>
                <c:pt idx="175">
                  <c:v>159.44437205573502</c:v>
                </c:pt>
                <c:pt idx="176">
                  <c:v>159.94437205573502</c:v>
                </c:pt>
                <c:pt idx="177">
                  <c:v>160.44437205573502</c:v>
                </c:pt>
                <c:pt idx="178">
                  <c:v>160.94437205573502</c:v>
                </c:pt>
                <c:pt idx="179">
                  <c:v>161.44437205573502</c:v>
                </c:pt>
                <c:pt idx="180">
                  <c:v>161.94437205573502</c:v>
                </c:pt>
                <c:pt idx="181">
                  <c:v>162.44437205573502</c:v>
                </c:pt>
                <c:pt idx="182">
                  <c:v>162.94437205573502</c:v>
                </c:pt>
                <c:pt idx="183">
                  <c:v>163.44437205573502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'Updated SAXTON model'!$C$17</c:f>
              <c:strCache>
                <c:ptCount val="1"/>
                <c:pt idx="0">
                  <c:v>O</c:v>
                </c:pt>
              </c:strCache>
            </c:strRef>
          </c:tx>
          <c:marker>
            <c:symbol val="none"/>
          </c:marker>
          <c:val>
            <c:numRef>
              <c:f>'Updated SAXTON model'!$C$18:$C$201</c:f>
              <c:numCache>
                <c:formatCode>General</c:formatCode>
                <c:ptCount val="184"/>
                <c:pt idx="0">
                  <c:v>0</c:v>
                </c:pt>
                <c:pt idx="1">
                  <c:v>3.7446210191431031E-2</c:v>
                </c:pt>
                <c:pt idx="2">
                  <c:v>7.4892420382862063E-2</c:v>
                </c:pt>
                <c:pt idx="3">
                  <c:v>0.11233863057429311</c:v>
                </c:pt>
                <c:pt idx="4">
                  <c:v>0.14978484076572413</c:v>
                </c:pt>
                <c:pt idx="5">
                  <c:v>0.18723105095715517</c:v>
                </c:pt>
                <c:pt idx="6">
                  <c:v>0.22467726114858622</c:v>
                </c:pt>
                <c:pt idx="7">
                  <c:v>0.26212347134001723</c:v>
                </c:pt>
                <c:pt idx="8">
                  <c:v>0.29956968153144825</c:v>
                </c:pt>
                <c:pt idx="9">
                  <c:v>0.33701589172287927</c:v>
                </c:pt>
                <c:pt idx="10">
                  <c:v>0.37446210191431034</c:v>
                </c:pt>
                <c:pt idx="11">
                  <c:v>0.41190831210574136</c:v>
                </c:pt>
                <c:pt idx="12">
                  <c:v>0.44935452229717243</c:v>
                </c:pt>
                <c:pt idx="13">
                  <c:v>0.4868007324886035</c:v>
                </c:pt>
                <c:pt idx="14">
                  <c:v>0.52424694268003447</c:v>
                </c:pt>
                <c:pt idx="15">
                  <c:v>0.56169315287146548</c:v>
                </c:pt>
                <c:pt idx="16">
                  <c:v>0.5991393630628965</c:v>
                </c:pt>
                <c:pt idx="17">
                  <c:v>0.63658557325432763</c:v>
                </c:pt>
                <c:pt idx="18">
                  <c:v>0.67403178344575854</c:v>
                </c:pt>
                <c:pt idx="19">
                  <c:v>0.71147799363718967</c:v>
                </c:pt>
                <c:pt idx="20">
                  <c:v>0.74892420382862068</c:v>
                </c:pt>
                <c:pt idx="21">
                  <c:v>0.78637041402005181</c:v>
                </c:pt>
                <c:pt idx="22">
                  <c:v>0.82381662421148272</c:v>
                </c:pt>
                <c:pt idx="23">
                  <c:v>0.86126283440291374</c:v>
                </c:pt>
                <c:pt idx="24">
                  <c:v>0.89870904459434486</c:v>
                </c:pt>
                <c:pt idx="25">
                  <c:v>0.93615525478577588</c:v>
                </c:pt>
                <c:pt idx="26">
                  <c:v>0.97360146497720701</c:v>
                </c:pt>
                <c:pt idx="27">
                  <c:v>1.0110476751686379</c:v>
                </c:pt>
                <c:pt idx="28">
                  <c:v>1.0484938853600689</c:v>
                </c:pt>
                <c:pt idx="29">
                  <c:v>1.0859400955515</c:v>
                </c:pt>
                <c:pt idx="30">
                  <c:v>1.123386305742931</c:v>
                </c:pt>
                <c:pt idx="31">
                  <c:v>1.1608325159343622</c:v>
                </c:pt>
                <c:pt idx="32">
                  <c:v>1.198278726125793</c:v>
                </c:pt>
                <c:pt idx="33">
                  <c:v>1.235724936317224</c:v>
                </c:pt>
                <c:pt idx="34">
                  <c:v>1.2731711465086553</c:v>
                </c:pt>
                <c:pt idx="35">
                  <c:v>1.3106173567000863</c:v>
                </c:pt>
                <c:pt idx="36">
                  <c:v>1.3480635668915171</c:v>
                </c:pt>
                <c:pt idx="37">
                  <c:v>1.3855097770829483</c:v>
                </c:pt>
                <c:pt idx="38">
                  <c:v>1.4229559872743793</c:v>
                </c:pt>
                <c:pt idx="39">
                  <c:v>1.4604021974658101</c:v>
                </c:pt>
                <c:pt idx="40">
                  <c:v>1.4978484076572414</c:v>
                </c:pt>
                <c:pt idx="41">
                  <c:v>1.5352946178486724</c:v>
                </c:pt>
                <c:pt idx="42">
                  <c:v>1.5727408280401036</c:v>
                </c:pt>
                <c:pt idx="43">
                  <c:v>1.6101870382315344</c:v>
                </c:pt>
                <c:pt idx="44">
                  <c:v>1.6476332484229654</c:v>
                </c:pt>
                <c:pt idx="45">
                  <c:v>1.6850794586143967</c:v>
                </c:pt>
                <c:pt idx="46">
                  <c:v>1.7225256688058275</c:v>
                </c:pt>
                <c:pt idx="47">
                  <c:v>1.7599718789972587</c:v>
                </c:pt>
                <c:pt idx="48">
                  <c:v>1.7974180891886897</c:v>
                </c:pt>
                <c:pt idx="49">
                  <c:v>1.8348642993801205</c:v>
                </c:pt>
                <c:pt idx="50">
                  <c:v>1.8723105095715518</c:v>
                </c:pt>
                <c:pt idx="51">
                  <c:v>1.9097567197629828</c:v>
                </c:pt>
                <c:pt idx="52">
                  <c:v>1.947202929954414</c:v>
                </c:pt>
                <c:pt idx="53">
                  <c:v>1.9846491401458448</c:v>
                </c:pt>
                <c:pt idx="54">
                  <c:v>2.0220953503372758</c:v>
                </c:pt>
                <c:pt idx="55">
                  <c:v>2.0595415605287068</c:v>
                </c:pt>
                <c:pt idx="56">
                  <c:v>2.0969877707201379</c:v>
                </c:pt>
                <c:pt idx="57">
                  <c:v>2.1344339809115689</c:v>
                </c:pt>
                <c:pt idx="58">
                  <c:v>2.1718801911029999</c:v>
                </c:pt>
                <c:pt idx="59">
                  <c:v>2.2093264012944309</c:v>
                </c:pt>
                <c:pt idx="60">
                  <c:v>2.2467726114858619</c:v>
                </c:pt>
                <c:pt idx="61">
                  <c:v>2.284218821677293</c:v>
                </c:pt>
                <c:pt idx="62">
                  <c:v>2.3216650318687244</c:v>
                </c:pt>
                <c:pt idx="63">
                  <c:v>2.359111242060155</c:v>
                </c:pt>
                <c:pt idx="64">
                  <c:v>2.396557452251586</c:v>
                </c:pt>
                <c:pt idx="65">
                  <c:v>2.4340036624430175</c:v>
                </c:pt>
                <c:pt idx="66">
                  <c:v>2.471449872634448</c:v>
                </c:pt>
                <c:pt idx="67">
                  <c:v>2.5088960828258791</c:v>
                </c:pt>
                <c:pt idx="68">
                  <c:v>2.5463422930173105</c:v>
                </c:pt>
                <c:pt idx="69">
                  <c:v>2.5837885032087415</c:v>
                </c:pt>
                <c:pt idx="70">
                  <c:v>2.6212347134001726</c:v>
                </c:pt>
                <c:pt idx="71">
                  <c:v>2.6586809235916031</c:v>
                </c:pt>
                <c:pt idx="72">
                  <c:v>2.6961271337830341</c:v>
                </c:pt>
                <c:pt idx="73">
                  <c:v>2.7335733439744656</c:v>
                </c:pt>
                <c:pt idx="74">
                  <c:v>2.7710195541658966</c:v>
                </c:pt>
                <c:pt idx="75">
                  <c:v>2.8084657643573276</c:v>
                </c:pt>
                <c:pt idx="76">
                  <c:v>2.8459119745487587</c:v>
                </c:pt>
                <c:pt idx="77">
                  <c:v>2.8833581847401901</c:v>
                </c:pt>
                <c:pt idx="78">
                  <c:v>2.9208043949316203</c:v>
                </c:pt>
                <c:pt idx="79">
                  <c:v>2.9582506051230517</c:v>
                </c:pt>
                <c:pt idx="80">
                  <c:v>2.9956968153144827</c:v>
                </c:pt>
                <c:pt idx="81">
                  <c:v>3.0331430255059137</c:v>
                </c:pt>
                <c:pt idx="82">
                  <c:v>3.0705892356973448</c:v>
                </c:pt>
                <c:pt idx="83">
                  <c:v>3.1080354458887762</c:v>
                </c:pt>
                <c:pt idx="84">
                  <c:v>3.1454816560802072</c:v>
                </c:pt>
                <c:pt idx="85">
                  <c:v>3.1829278662716378</c:v>
                </c:pt>
                <c:pt idx="86">
                  <c:v>3.2203740764630688</c:v>
                </c:pt>
                <c:pt idx="87">
                  <c:v>3.2578202866544999</c:v>
                </c:pt>
                <c:pt idx="88">
                  <c:v>3.2952664968459309</c:v>
                </c:pt>
                <c:pt idx="89">
                  <c:v>3.3327127070373623</c:v>
                </c:pt>
                <c:pt idx="90">
                  <c:v>3.3701589172287933</c:v>
                </c:pt>
                <c:pt idx="91">
                  <c:v>3.4076051274202239</c:v>
                </c:pt>
                <c:pt idx="92">
                  <c:v>3.4450513376116549</c:v>
                </c:pt>
                <c:pt idx="93">
                  <c:v>3.482497547803086</c:v>
                </c:pt>
                <c:pt idx="94">
                  <c:v>3.5199437579945174</c:v>
                </c:pt>
                <c:pt idx="95">
                  <c:v>3.5573899681859484</c:v>
                </c:pt>
                <c:pt idx="96">
                  <c:v>3.5948361783773795</c:v>
                </c:pt>
                <c:pt idx="97">
                  <c:v>3.6322823885688105</c:v>
                </c:pt>
                <c:pt idx="98">
                  <c:v>3.669728598760241</c:v>
                </c:pt>
                <c:pt idx="99">
                  <c:v>3.7071748089516721</c:v>
                </c:pt>
                <c:pt idx="100">
                  <c:v>3.7446210191431035</c:v>
                </c:pt>
                <c:pt idx="101">
                  <c:v>3.7820672293345345</c:v>
                </c:pt>
                <c:pt idx="102">
                  <c:v>3.8195134395259656</c:v>
                </c:pt>
                <c:pt idx="103">
                  <c:v>3.8569596497173966</c:v>
                </c:pt>
                <c:pt idx="104">
                  <c:v>3.894405859908828</c:v>
                </c:pt>
                <c:pt idx="105">
                  <c:v>3.9318520701002582</c:v>
                </c:pt>
                <c:pt idx="106">
                  <c:v>3.9692982802916896</c:v>
                </c:pt>
                <c:pt idx="107">
                  <c:v>4.0067444904831202</c:v>
                </c:pt>
                <c:pt idx="108">
                  <c:v>4.0441907006745517</c:v>
                </c:pt>
                <c:pt idx="109">
                  <c:v>4.0816369108659831</c:v>
                </c:pt>
                <c:pt idx="110">
                  <c:v>4.1190831210574137</c:v>
                </c:pt>
                <c:pt idx="111">
                  <c:v>4.1565293312488452</c:v>
                </c:pt>
                <c:pt idx="112">
                  <c:v>4.1939755414402757</c:v>
                </c:pt>
                <c:pt idx="113">
                  <c:v>4.2314217516317081</c:v>
                </c:pt>
                <c:pt idx="114">
                  <c:v>4.2688679618231387</c:v>
                </c:pt>
                <c:pt idx="115">
                  <c:v>4.3063141720145701</c:v>
                </c:pt>
                <c:pt idx="116">
                  <c:v>4.3437603822060016</c:v>
                </c:pt>
                <c:pt idx="117">
                  <c:v>4.3812065923974322</c:v>
                </c:pt>
                <c:pt idx="118">
                  <c:v>4.4186528025888627</c:v>
                </c:pt>
                <c:pt idx="119">
                  <c:v>4.4560990127802942</c:v>
                </c:pt>
                <c:pt idx="120">
                  <c:v>4.4935452229717248</c:v>
                </c:pt>
                <c:pt idx="121">
                  <c:v>4.5309914331631562</c:v>
                </c:pt>
                <c:pt idx="122">
                  <c:v>4.5684376433545877</c:v>
                </c:pt>
                <c:pt idx="123">
                  <c:v>4.6058838535460183</c:v>
                </c:pt>
                <c:pt idx="124">
                  <c:v>4.6433300637374488</c:v>
                </c:pt>
                <c:pt idx="125">
                  <c:v>4.6807762739288803</c:v>
                </c:pt>
                <c:pt idx="126">
                  <c:v>4.7182224841203118</c:v>
                </c:pt>
                <c:pt idx="127">
                  <c:v>4.7556686943117423</c:v>
                </c:pt>
                <c:pt idx="128">
                  <c:v>4.7931149045031738</c:v>
                </c:pt>
                <c:pt idx="129">
                  <c:v>4.8305611146946044</c:v>
                </c:pt>
                <c:pt idx="130">
                  <c:v>4.8680073248860358</c:v>
                </c:pt>
                <c:pt idx="131">
                  <c:v>4.9054535350774664</c:v>
                </c:pt>
                <c:pt idx="132">
                  <c:v>4.9428997452688979</c:v>
                </c:pt>
                <c:pt idx="133">
                  <c:v>4.9803459554603284</c:v>
                </c:pt>
                <c:pt idx="134">
                  <c:v>5.0177921656517599</c:v>
                </c:pt>
                <c:pt idx="135">
                  <c:v>5.0552383758431905</c:v>
                </c:pt>
                <c:pt idx="136">
                  <c:v>5.0926845860346219</c:v>
                </c:pt>
                <c:pt idx="137">
                  <c:v>5.1301307962260534</c:v>
                </c:pt>
                <c:pt idx="138">
                  <c:v>5.167577006417484</c:v>
                </c:pt>
                <c:pt idx="139">
                  <c:v>5.2050232166089154</c:v>
                </c:pt>
                <c:pt idx="140">
                  <c:v>5.242469426800346</c:v>
                </c:pt>
                <c:pt idx="141">
                  <c:v>5.2799156369917766</c:v>
                </c:pt>
                <c:pt idx="142">
                  <c:v>5.3173618471832071</c:v>
                </c:pt>
                <c:pt idx="143">
                  <c:v>5.3548080573746386</c:v>
                </c:pt>
                <c:pt idx="144">
                  <c:v>5.3922542675660701</c:v>
                </c:pt>
                <c:pt idx="145">
                  <c:v>5.4297004777575006</c:v>
                </c:pt>
                <c:pt idx="146">
                  <c:v>5.4671466879489321</c:v>
                </c:pt>
                <c:pt idx="147">
                  <c:v>5.5045928981403627</c:v>
                </c:pt>
                <c:pt idx="148">
                  <c:v>5.5420391083317941</c:v>
                </c:pt>
                <c:pt idx="149">
                  <c:v>5.5794853185232256</c:v>
                </c:pt>
                <c:pt idx="150">
                  <c:v>5.6169315287146562</c:v>
                </c:pt>
                <c:pt idx="151">
                  <c:v>5.6543777389060876</c:v>
                </c:pt>
                <c:pt idx="152">
                  <c:v>5.6918239490975191</c:v>
                </c:pt>
                <c:pt idx="153">
                  <c:v>5.7292701592889497</c:v>
                </c:pt>
                <c:pt idx="154">
                  <c:v>5.7667163694803802</c:v>
                </c:pt>
                <c:pt idx="155">
                  <c:v>5.8041625796718108</c:v>
                </c:pt>
                <c:pt idx="156">
                  <c:v>5.8416087898632423</c:v>
                </c:pt>
                <c:pt idx="157">
                  <c:v>5.8790550000546729</c:v>
                </c:pt>
                <c:pt idx="158">
                  <c:v>5.9165012102461043</c:v>
                </c:pt>
                <c:pt idx="159">
                  <c:v>5.9539474204375358</c:v>
                </c:pt>
                <c:pt idx="160">
                  <c:v>5.9913936306289663</c:v>
                </c:pt>
                <c:pt idx="161">
                  <c:v>6.0288398408203978</c:v>
                </c:pt>
                <c:pt idx="162">
                  <c:v>6.0662860510118284</c:v>
                </c:pt>
                <c:pt idx="163">
                  <c:v>6.1037322612032598</c:v>
                </c:pt>
                <c:pt idx="164">
                  <c:v>6.1411784713946913</c:v>
                </c:pt>
                <c:pt idx="165">
                  <c:v>6.1786246815861219</c:v>
                </c:pt>
                <c:pt idx="166">
                  <c:v>6.2160708917775533</c:v>
                </c:pt>
                <c:pt idx="167">
                  <c:v>6.2535171019689848</c:v>
                </c:pt>
                <c:pt idx="168">
                  <c:v>6.2909633121604145</c:v>
                </c:pt>
                <c:pt idx="169">
                  <c:v>6.3284095223518451</c:v>
                </c:pt>
                <c:pt idx="170">
                  <c:v>6.3658557325432765</c:v>
                </c:pt>
                <c:pt idx="171">
                  <c:v>6.403301942734708</c:v>
                </c:pt>
                <c:pt idx="172">
                  <c:v>6.4407481529261386</c:v>
                </c:pt>
                <c:pt idx="173">
                  <c:v>6.47819436311757</c:v>
                </c:pt>
                <c:pt idx="174">
                  <c:v>6.5156405733090015</c:v>
                </c:pt>
                <c:pt idx="175">
                  <c:v>6.5530867835004321</c:v>
                </c:pt>
                <c:pt idx="176">
                  <c:v>6.5905329936918635</c:v>
                </c:pt>
                <c:pt idx="177">
                  <c:v>6.6279792038832941</c:v>
                </c:pt>
                <c:pt idx="178">
                  <c:v>6.6654254140747256</c:v>
                </c:pt>
                <c:pt idx="179">
                  <c:v>6.702871624266157</c:v>
                </c:pt>
                <c:pt idx="180">
                  <c:v>6.7403178344575876</c:v>
                </c:pt>
                <c:pt idx="181">
                  <c:v>6.7777640446490182</c:v>
                </c:pt>
                <c:pt idx="182">
                  <c:v>6.8152102548404487</c:v>
                </c:pt>
                <c:pt idx="183">
                  <c:v>6.8526564650318802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'Updated SAXTON model'!$D$17</c:f>
              <c:strCache>
                <c:ptCount val="1"/>
                <c:pt idx="0">
                  <c:v>QH</c:v>
                </c:pt>
              </c:strCache>
            </c:strRef>
          </c:tx>
          <c:marker>
            <c:symbol val="none"/>
          </c:marker>
          <c:val>
            <c:numRef>
              <c:f>'Updated SAXTON model'!$D$18:$D$201</c:f>
              <c:numCache>
                <c:formatCode>General</c:formatCode>
                <c:ptCount val="184"/>
                <c:pt idx="0">
                  <c:v>0</c:v>
                </c:pt>
                <c:pt idx="1">
                  <c:v>0.46255378980856898</c:v>
                </c:pt>
                <c:pt idx="2">
                  <c:v>0.92510757961713797</c:v>
                </c:pt>
                <c:pt idx="3">
                  <c:v>1.3876613694257069</c:v>
                </c:pt>
                <c:pt idx="4">
                  <c:v>1.8502151592342759</c:v>
                </c:pt>
                <c:pt idx="5">
                  <c:v>2.3127689490428449</c:v>
                </c:pt>
                <c:pt idx="6">
                  <c:v>2.7753227388514139</c:v>
                </c:pt>
                <c:pt idx="7">
                  <c:v>3.2378765286599829</c:v>
                </c:pt>
                <c:pt idx="8">
                  <c:v>3.7004303184685519</c:v>
                </c:pt>
                <c:pt idx="9">
                  <c:v>4.1629841082771204</c:v>
                </c:pt>
                <c:pt idx="10">
                  <c:v>4.6255378980856898</c:v>
                </c:pt>
                <c:pt idx="11">
                  <c:v>5.0880916878942584</c:v>
                </c:pt>
                <c:pt idx="12">
                  <c:v>5.5506454777028278</c:v>
                </c:pt>
                <c:pt idx="13">
                  <c:v>6.0131992675113963</c:v>
                </c:pt>
                <c:pt idx="14">
                  <c:v>6.4757530573199658</c:v>
                </c:pt>
                <c:pt idx="15">
                  <c:v>6.9383068471285343</c:v>
                </c:pt>
                <c:pt idx="16">
                  <c:v>7.4008606369371037</c:v>
                </c:pt>
                <c:pt idx="17">
                  <c:v>7.8634144267456723</c:v>
                </c:pt>
                <c:pt idx="18">
                  <c:v>8.3259682165542408</c:v>
                </c:pt>
                <c:pt idx="19">
                  <c:v>8.7885220063628111</c:v>
                </c:pt>
                <c:pt idx="20">
                  <c:v>9.2510757961713797</c:v>
                </c:pt>
                <c:pt idx="21">
                  <c:v>9.7136295859799482</c:v>
                </c:pt>
                <c:pt idx="22">
                  <c:v>10.176183375788517</c:v>
                </c:pt>
                <c:pt idx="23">
                  <c:v>10.638737165597087</c:v>
                </c:pt>
                <c:pt idx="24">
                  <c:v>11.101290955405656</c:v>
                </c:pt>
                <c:pt idx="25">
                  <c:v>11.563844745214224</c:v>
                </c:pt>
                <c:pt idx="26">
                  <c:v>12.026398535022793</c:v>
                </c:pt>
                <c:pt idx="27">
                  <c:v>12.488952324831363</c:v>
                </c:pt>
                <c:pt idx="28">
                  <c:v>12.951506114639932</c:v>
                </c:pt>
                <c:pt idx="29">
                  <c:v>13.4140599044485</c:v>
                </c:pt>
                <c:pt idx="30">
                  <c:v>13.876613694257069</c:v>
                </c:pt>
                <c:pt idx="31">
                  <c:v>14.339167484065637</c:v>
                </c:pt>
                <c:pt idx="32">
                  <c:v>14.801721273874207</c:v>
                </c:pt>
                <c:pt idx="33">
                  <c:v>15.264275063682776</c:v>
                </c:pt>
                <c:pt idx="34">
                  <c:v>15.726828853491345</c:v>
                </c:pt>
                <c:pt idx="35">
                  <c:v>16.189382643299915</c:v>
                </c:pt>
                <c:pt idx="36">
                  <c:v>16.651936433108482</c:v>
                </c:pt>
                <c:pt idx="37">
                  <c:v>17.114490222917052</c:v>
                </c:pt>
                <c:pt idx="38">
                  <c:v>17.577044012725622</c:v>
                </c:pt>
                <c:pt idx="39">
                  <c:v>18.039597802534189</c:v>
                </c:pt>
                <c:pt idx="40">
                  <c:v>18.502151592342759</c:v>
                </c:pt>
                <c:pt idx="41">
                  <c:v>18.964705382151326</c:v>
                </c:pt>
                <c:pt idx="42">
                  <c:v>19.427259171959896</c:v>
                </c:pt>
                <c:pt idx="43">
                  <c:v>19.889812961768467</c:v>
                </c:pt>
                <c:pt idx="44">
                  <c:v>20.352366751577033</c:v>
                </c:pt>
                <c:pt idx="45">
                  <c:v>20.814920541385604</c:v>
                </c:pt>
                <c:pt idx="46">
                  <c:v>21.277474331194174</c:v>
                </c:pt>
                <c:pt idx="47">
                  <c:v>21.740028121002741</c:v>
                </c:pt>
                <c:pt idx="48">
                  <c:v>22.202581910811311</c:v>
                </c:pt>
                <c:pt idx="49">
                  <c:v>22.665135700619878</c:v>
                </c:pt>
                <c:pt idx="50">
                  <c:v>23.127689490428448</c:v>
                </c:pt>
                <c:pt idx="51">
                  <c:v>23.590243280237019</c:v>
                </c:pt>
                <c:pt idx="52">
                  <c:v>24.052797070045585</c:v>
                </c:pt>
                <c:pt idx="53">
                  <c:v>24.515350859854156</c:v>
                </c:pt>
                <c:pt idx="54">
                  <c:v>24.977904649662726</c:v>
                </c:pt>
                <c:pt idx="55">
                  <c:v>25.440458439471293</c:v>
                </c:pt>
                <c:pt idx="56">
                  <c:v>25.903012229279863</c:v>
                </c:pt>
                <c:pt idx="57">
                  <c:v>26.36556601908843</c:v>
                </c:pt>
                <c:pt idx="58">
                  <c:v>26.828119808897</c:v>
                </c:pt>
                <c:pt idx="59">
                  <c:v>27.29067359870557</c:v>
                </c:pt>
                <c:pt idx="60">
                  <c:v>27.753227388514137</c:v>
                </c:pt>
                <c:pt idx="61">
                  <c:v>28.215781178322707</c:v>
                </c:pt>
                <c:pt idx="62">
                  <c:v>28.678334968131274</c:v>
                </c:pt>
                <c:pt idx="63">
                  <c:v>29.140888757939845</c:v>
                </c:pt>
                <c:pt idx="64">
                  <c:v>29.603442547748415</c:v>
                </c:pt>
                <c:pt idx="65">
                  <c:v>30.065996337556982</c:v>
                </c:pt>
                <c:pt idx="66">
                  <c:v>30.528550127365552</c:v>
                </c:pt>
                <c:pt idx="67">
                  <c:v>30.991103917174122</c:v>
                </c:pt>
                <c:pt idx="68">
                  <c:v>31.453657706982689</c:v>
                </c:pt>
                <c:pt idx="69">
                  <c:v>31.916211496791259</c:v>
                </c:pt>
                <c:pt idx="70">
                  <c:v>32.37876528659983</c:v>
                </c:pt>
                <c:pt idx="71">
                  <c:v>32.841319076408396</c:v>
                </c:pt>
                <c:pt idx="72">
                  <c:v>33.303872866216963</c:v>
                </c:pt>
                <c:pt idx="73">
                  <c:v>33.766426656025537</c:v>
                </c:pt>
                <c:pt idx="74">
                  <c:v>34.228980445834104</c:v>
                </c:pt>
                <c:pt idx="75">
                  <c:v>34.691534235642671</c:v>
                </c:pt>
                <c:pt idx="76">
                  <c:v>35.154088025451244</c:v>
                </c:pt>
                <c:pt idx="77">
                  <c:v>35.616641815259811</c:v>
                </c:pt>
                <c:pt idx="78">
                  <c:v>36.079195605068378</c:v>
                </c:pt>
                <c:pt idx="79">
                  <c:v>36.541749394876945</c:v>
                </c:pt>
                <c:pt idx="80">
                  <c:v>37.004303184685519</c:v>
                </c:pt>
                <c:pt idx="81">
                  <c:v>37.466856974494085</c:v>
                </c:pt>
                <c:pt idx="82">
                  <c:v>37.929410764302652</c:v>
                </c:pt>
                <c:pt idx="83">
                  <c:v>38.391964554111226</c:v>
                </c:pt>
                <c:pt idx="84">
                  <c:v>38.854518343919793</c:v>
                </c:pt>
                <c:pt idx="85">
                  <c:v>39.31707213372836</c:v>
                </c:pt>
                <c:pt idx="86">
                  <c:v>39.779625923536933</c:v>
                </c:pt>
                <c:pt idx="87">
                  <c:v>40.2421797133455</c:v>
                </c:pt>
                <c:pt idx="88">
                  <c:v>40.704733503154067</c:v>
                </c:pt>
                <c:pt idx="89">
                  <c:v>41.167287292962641</c:v>
                </c:pt>
                <c:pt idx="90">
                  <c:v>41.629841082771208</c:v>
                </c:pt>
                <c:pt idx="91">
                  <c:v>42.092394872579774</c:v>
                </c:pt>
                <c:pt idx="92">
                  <c:v>42.554948662388348</c:v>
                </c:pt>
                <c:pt idx="93">
                  <c:v>43.017502452196915</c:v>
                </c:pt>
                <c:pt idx="94">
                  <c:v>43.480056242005482</c:v>
                </c:pt>
                <c:pt idx="95">
                  <c:v>43.942610031814048</c:v>
                </c:pt>
                <c:pt idx="96">
                  <c:v>44.405163821622622</c:v>
                </c:pt>
                <c:pt idx="97">
                  <c:v>44.867717611431189</c:v>
                </c:pt>
                <c:pt idx="98">
                  <c:v>45.330271401239756</c:v>
                </c:pt>
                <c:pt idx="99">
                  <c:v>45.79282519104833</c:v>
                </c:pt>
                <c:pt idx="100">
                  <c:v>46.255378980856896</c:v>
                </c:pt>
                <c:pt idx="101">
                  <c:v>46.717932770665463</c:v>
                </c:pt>
                <c:pt idx="102">
                  <c:v>47.180486560474037</c:v>
                </c:pt>
                <c:pt idx="103">
                  <c:v>47.643040350282604</c:v>
                </c:pt>
                <c:pt idx="104">
                  <c:v>48.105594140091171</c:v>
                </c:pt>
                <c:pt idx="105">
                  <c:v>48.568147929899744</c:v>
                </c:pt>
                <c:pt idx="106">
                  <c:v>49.030701719708311</c:v>
                </c:pt>
                <c:pt idx="107">
                  <c:v>49.493255509516878</c:v>
                </c:pt>
                <c:pt idx="108">
                  <c:v>49.955809299325452</c:v>
                </c:pt>
                <c:pt idx="109">
                  <c:v>50.418363089134019</c:v>
                </c:pt>
                <c:pt idx="110">
                  <c:v>50.880916878942585</c:v>
                </c:pt>
                <c:pt idx="111">
                  <c:v>51.343470668751152</c:v>
                </c:pt>
                <c:pt idx="112">
                  <c:v>51.806024458559726</c:v>
                </c:pt>
                <c:pt idx="113">
                  <c:v>52.268578248368307</c:v>
                </c:pt>
                <c:pt idx="114">
                  <c:v>52.731132038176874</c:v>
                </c:pt>
                <c:pt idx="115">
                  <c:v>53.193685827985448</c:v>
                </c:pt>
                <c:pt idx="116">
                  <c:v>53.656239617794014</c:v>
                </c:pt>
                <c:pt idx="117">
                  <c:v>54.118793407602581</c:v>
                </c:pt>
                <c:pt idx="118">
                  <c:v>54.581347197411148</c:v>
                </c:pt>
                <c:pt idx="119">
                  <c:v>55.043900987219722</c:v>
                </c:pt>
                <c:pt idx="120">
                  <c:v>55.506454777028289</c:v>
                </c:pt>
                <c:pt idx="121">
                  <c:v>55.969008566836855</c:v>
                </c:pt>
                <c:pt idx="122">
                  <c:v>56.431562356645429</c:v>
                </c:pt>
                <c:pt idx="123">
                  <c:v>56.894116146453996</c:v>
                </c:pt>
                <c:pt idx="124">
                  <c:v>57.356669936262563</c:v>
                </c:pt>
                <c:pt idx="125">
                  <c:v>57.819223726071137</c:v>
                </c:pt>
                <c:pt idx="126">
                  <c:v>58.281777515879703</c:v>
                </c:pt>
                <c:pt idx="127">
                  <c:v>58.74433130568827</c:v>
                </c:pt>
                <c:pt idx="128">
                  <c:v>59.206885095496844</c:v>
                </c:pt>
                <c:pt idx="129">
                  <c:v>59.669438885305411</c:v>
                </c:pt>
                <c:pt idx="130">
                  <c:v>60.131992675113977</c:v>
                </c:pt>
                <c:pt idx="131">
                  <c:v>60.594546464922544</c:v>
                </c:pt>
                <c:pt idx="132">
                  <c:v>61.057100254731118</c:v>
                </c:pt>
                <c:pt idx="133">
                  <c:v>61.519654044539685</c:v>
                </c:pt>
                <c:pt idx="134">
                  <c:v>61.982207834348252</c:v>
                </c:pt>
                <c:pt idx="135">
                  <c:v>62.444761624156826</c:v>
                </c:pt>
                <c:pt idx="136">
                  <c:v>62.907315413965392</c:v>
                </c:pt>
                <c:pt idx="137">
                  <c:v>63.369869203773959</c:v>
                </c:pt>
                <c:pt idx="138">
                  <c:v>63.832422993582533</c:v>
                </c:pt>
                <c:pt idx="139">
                  <c:v>64.294976783391093</c:v>
                </c:pt>
                <c:pt idx="140">
                  <c:v>64.757530573199674</c:v>
                </c:pt>
                <c:pt idx="141">
                  <c:v>65.22008436300824</c:v>
                </c:pt>
                <c:pt idx="142">
                  <c:v>65.682638152816807</c:v>
                </c:pt>
                <c:pt idx="143">
                  <c:v>66.145191942625374</c:v>
                </c:pt>
                <c:pt idx="144">
                  <c:v>66.607745732433941</c:v>
                </c:pt>
                <c:pt idx="145">
                  <c:v>67.070299522242507</c:v>
                </c:pt>
                <c:pt idx="146">
                  <c:v>67.532853312051088</c:v>
                </c:pt>
                <c:pt idx="147">
                  <c:v>67.995407101859655</c:v>
                </c:pt>
                <c:pt idx="148">
                  <c:v>68.457960891668222</c:v>
                </c:pt>
                <c:pt idx="149">
                  <c:v>68.920514681476789</c:v>
                </c:pt>
                <c:pt idx="150">
                  <c:v>69.383068471285355</c:v>
                </c:pt>
                <c:pt idx="151">
                  <c:v>69.845622261093922</c:v>
                </c:pt>
                <c:pt idx="152">
                  <c:v>70.308176050902489</c:v>
                </c:pt>
                <c:pt idx="153">
                  <c:v>70.77072984071107</c:v>
                </c:pt>
                <c:pt idx="154">
                  <c:v>71.233283630519637</c:v>
                </c:pt>
                <c:pt idx="155">
                  <c:v>71.695837420328203</c:v>
                </c:pt>
                <c:pt idx="156">
                  <c:v>72.15839121013677</c:v>
                </c:pt>
                <c:pt idx="157">
                  <c:v>72.620944999945337</c:v>
                </c:pt>
                <c:pt idx="158">
                  <c:v>73.083498789753904</c:v>
                </c:pt>
                <c:pt idx="159">
                  <c:v>73.546052579562485</c:v>
                </c:pt>
                <c:pt idx="160">
                  <c:v>74.008606369371051</c:v>
                </c:pt>
                <c:pt idx="161">
                  <c:v>74.471160159179618</c:v>
                </c:pt>
                <c:pt idx="162">
                  <c:v>74.933713948988185</c:v>
                </c:pt>
                <c:pt idx="163">
                  <c:v>75.396267738796752</c:v>
                </c:pt>
                <c:pt idx="164">
                  <c:v>75.858821528605318</c:v>
                </c:pt>
                <c:pt idx="165">
                  <c:v>76.321375318413885</c:v>
                </c:pt>
                <c:pt idx="166">
                  <c:v>76.783929108222466</c:v>
                </c:pt>
                <c:pt idx="167">
                  <c:v>77.246482898031033</c:v>
                </c:pt>
                <c:pt idx="168">
                  <c:v>77.7090366878396</c:v>
                </c:pt>
                <c:pt idx="169">
                  <c:v>78.171590477648166</c:v>
                </c:pt>
                <c:pt idx="170">
                  <c:v>78.634144267456733</c:v>
                </c:pt>
                <c:pt idx="171">
                  <c:v>79.0966980572653</c:v>
                </c:pt>
                <c:pt idx="172">
                  <c:v>79.559251847073881</c:v>
                </c:pt>
                <c:pt idx="173">
                  <c:v>80.021805636882448</c:v>
                </c:pt>
                <c:pt idx="174">
                  <c:v>80.484359426691015</c:v>
                </c:pt>
                <c:pt idx="175">
                  <c:v>80.946913216499581</c:v>
                </c:pt>
                <c:pt idx="176">
                  <c:v>81.409467006308148</c:v>
                </c:pt>
                <c:pt idx="177">
                  <c:v>81.872020796116715</c:v>
                </c:pt>
                <c:pt idx="178">
                  <c:v>82.334574585925282</c:v>
                </c:pt>
                <c:pt idx="179">
                  <c:v>82.797128375733863</c:v>
                </c:pt>
                <c:pt idx="180">
                  <c:v>83.259682165542429</c:v>
                </c:pt>
                <c:pt idx="181">
                  <c:v>83.722235955350996</c:v>
                </c:pt>
                <c:pt idx="182">
                  <c:v>84.184789745159563</c:v>
                </c:pt>
                <c:pt idx="183">
                  <c:v>84.64734353496813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5664"/>
        <c:axId val="181381376"/>
      </c:lineChart>
      <c:catAx>
        <c:axId val="203825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1381376"/>
        <c:crosses val="autoZero"/>
        <c:auto val="1"/>
        <c:lblAlgn val="ctr"/>
        <c:lblOffset val="100"/>
        <c:noMultiLvlLbl val="0"/>
      </c:catAx>
      <c:valAx>
        <c:axId val="18138137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382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'SAXTON model, Euler model'!$B$16</c:f>
              <c:strCache>
                <c:ptCount val="1"/>
                <c:pt idx="0">
                  <c:v>SW</c:v>
                </c:pt>
              </c:strCache>
            </c:strRef>
          </c:tx>
          <c:marker>
            <c:symbol val="none"/>
          </c:marker>
          <c:val>
            <c:numRef>
              <c:f>'SAXTON model, Euler model'!$B$17:$B$39</c:f>
              <c:numCache>
                <c:formatCode>General</c:formatCode>
                <c:ptCount val="23"/>
                <c:pt idx="0">
                  <c:v>100</c:v>
                </c:pt>
                <c:pt idx="1">
                  <c:v>56.774098118600961</c:v>
                </c:pt>
                <c:pt idx="2">
                  <c:v>39.044315146034307</c:v>
                </c:pt>
                <c:pt idx="3">
                  <c:v>31.772166027739488</c:v>
                </c:pt>
                <c:pt idx="4">
                  <c:v>28.789379781537612</c:v>
                </c:pt>
                <c:pt idx="5">
                  <c:v>27.565943126732421</c:v>
                </c:pt>
                <c:pt idx="6">
                  <c:v>27.064131355866557</c:v>
                </c:pt>
                <c:pt idx="7">
                  <c:v>26.858305371831747</c:v>
                </c:pt>
                <c:pt idx="8">
                  <c:v>26.773882609825193</c:v>
                </c:pt>
                <c:pt idx="9">
                  <c:v>26.739255287243751</c:v>
                </c:pt>
                <c:pt idx="10">
                  <c:v>26.725052346701887</c:v>
                </c:pt>
                <c:pt idx="11">
                  <c:v>26.719226787432575</c:v>
                </c:pt>
                <c:pt idx="12">
                  <c:v>26.716837342746793</c:v>
                </c:pt>
                <c:pt idx="13">
                  <c:v>26.71585727445764</c:v>
                </c:pt>
                <c:pt idx="14">
                  <c:v>26.715455284046598</c:v>
                </c:pt>
                <c:pt idx="15">
                  <c:v>26.71529040136204</c:v>
                </c:pt>
                <c:pt idx="16">
                  <c:v>26.715222772137757</c:v>
                </c:pt>
                <c:pt idx="17">
                  <c:v>26.715195032948586</c:v>
                </c:pt>
                <c:pt idx="18">
                  <c:v>26.715183655284214</c:v>
                </c:pt>
                <c:pt idx="19">
                  <c:v>26.715178988556367</c:v>
                </c:pt>
                <c:pt idx="20">
                  <c:v>26.715177074424602</c:v>
                </c:pt>
                <c:pt idx="21">
                  <c:v>26.715176289313376</c:v>
                </c:pt>
                <c:pt idx="22">
                  <c:v>26.715175967287671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92512"/>
        <c:axId val="181384832"/>
      </c:lineChart>
      <c:lineChart>
        <c:grouping val="standard"/>
        <c:varyColors val="0"/>
        <c:ser>
          <c:idx val="0"/>
          <c:order val="0"/>
          <c:tx>
            <c:strRef>
              <c:f>'SAXTON model, Euler model'!$E$16</c:f>
              <c:strCache>
                <c:ptCount val="1"/>
                <c:pt idx="0">
                  <c:v>O+QH%</c:v>
                </c:pt>
              </c:strCache>
            </c:strRef>
          </c:tx>
          <c:marker>
            <c:symbol val="none"/>
          </c:marker>
          <c:val>
            <c:numRef>
              <c:f>'SAXTON model, Euler model'!$E$17:$E$39</c:f>
              <c:numCache>
                <c:formatCode>0.00%</c:formatCode>
                <c:ptCount val="23"/>
                <c:pt idx="0">
                  <c:v>0.43225901881399037</c:v>
                </c:pt>
                <c:pt idx="1">
                  <c:v>0.31228647499655871</c:v>
                </c:pt>
                <c:pt idx="2">
                  <c:v>0.18625372454595202</c:v>
                </c:pt>
                <c:pt idx="3">
                  <c:v>9.3880481538390598E-2</c:v>
                </c:pt>
                <c:pt idx="4">
                  <c:v>4.2496110165935831E-2</c:v>
                </c:pt>
                <c:pt idx="5">
                  <c:v>1.8204048690038253E-2</c:v>
                </c:pt>
                <c:pt idx="6">
                  <c:v>7.6051206420926923E-3</c:v>
                </c:pt>
                <c:pt idx="7">
                  <c:v>3.1432646564178409E-3</c:v>
                </c:pt>
                <c:pt idx="8">
                  <c:v>1.2933246584391305E-3</c:v>
                </c:pt>
                <c:pt idx="9">
                  <c:v>5.3116440189866537E-4</c:v>
                </c:pt>
                <c:pt idx="10">
                  <c:v>2.179812108031511E-4</c:v>
                </c:pt>
                <c:pt idx="11">
                  <c:v>8.9427912895584196E-5</c:v>
                </c:pt>
                <c:pt idx="12">
                  <c:v>3.6683544409783958E-5</c:v>
                </c:pt>
                <c:pt idx="13">
                  <c:v>1.5046884212308484E-5</c:v>
                </c:pt>
                <c:pt idx="14">
                  <c:v>6.1718088952013072E-6</c:v>
                </c:pt>
                <c:pt idx="15">
                  <c:v>2.5314800352055109E-6</c:v>
                </c:pt>
                <c:pt idx="16">
                  <c:v>1.0383289484415054E-6</c:v>
                </c:pt>
                <c:pt idx="17">
                  <c:v>4.2588737818764011E-7</c:v>
                </c:pt>
                <c:pt idx="18">
                  <c:v>1.7468447555915716E-7</c:v>
                </c:pt>
                <c:pt idx="19">
                  <c:v>7.1649595405692739E-8</c:v>
                </c:pt>
                <c:pt idx="20">
                  <c:v>2.9388209683183958E-8</c:v>
                </c:pt>
                <c:pt idx="21">
                  <c:v>1.2054036400782198E-8</c:v>
                </c:pt>
                <c:pt idx="22">
                  <c:v>4.9441525638504331E-9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8736"/>
        <c:axId val="181385408"/>
      </c:lineChart>
      <c:catAx>
        <c:axId val="18419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84832"/>
        <c:crosses val="autoZero"/>
        <c:auto val="1"/>
        <c:lblAlgn val="ctr"/>
        <c:lblOffset val="100"/>
        <c:noMultiLvlLbl val="0"/>
      </c:catAx>
      <c:valAx>
        <c:axId val="1813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92512"/>
        <c:crosses val="autoZero"/>
        <c:crossBetween val="between"/>
      </c:valAx>
      <c:valAx>
        <c:axId val="181385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3828736"/>
        <c:crosses val="max"/>
        <c:crossBetween val="between"/>
      </c:valAx>
      <c:catAx>
        <c:axId val="203828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3854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'SAXTON model, Euler model'!$E$16</c:f>
              <c:strCache>
                <c:ptCount val="1"/>
                <c:pt idx="0">
                  <c:v>O+QH%</c:v>
                </c:pt>
              </c:strCache>
            </c:strRef>
          </c:tx>
          <c:marker>
            <c:symbol val="none"/>
          </c:marker>
          <c:val>
            <c:numRef>
              <c:f>'SAXTON model, Euler model'!$E$17:$E$39</c:f>
              <c:numCache>
                <c:formatCode>0.00%</c:formatCode>
                <c:ptCount val="23"/>
                <c:pt idx="0">
                  <c:v>0.43225901881399037</c:v>
                </c:pt>
                <c:pt idx="1">
                  <c:v>0.31228647499655871</c:v>
                </c:pt>
                <c:pt idx="2">
                  <c:v>0.18625372454595202</c:v>
                </c:pt>
                <c:pt idx="3">
                  <c:v>9.3880481538390598E-2</c:v>
                </c:pt>
                <c:pt idx="4">
                  <c:v>4.2496110165935831E-2</c:v>
                </c:pt>
                <c:pt idx="5">
                  <c:v>1.8204048690038253E-2</c:v>
                </c:pt>
                <c:pt idx="6">
                  <c:v>7.6051206420926923E-3</c:v>
                </c:pt>
                <c:pt idx="7">
                  <c:v>3.1432646564178409E-3</c:v>
                </c:pt>
                <c:pt idx="8">
                  <c:v>1.2933246584391305E-3</c:v>
                </c:pt>
                <c:pt idx="9">
                  <c:v>5.3116440189866537E-4</c:v>
                </c:pt>
                <c:pt idx="10">
                  <c:v>2.179812108031511E-4</c:v>
                </c:pt>
                <c:pt idx="11">
                  <c:v>8.9427912895584196E-5</c:v>
                </c:pt>
                <c:pt idx="12">
                  <c:v>3.6683544409783958E-5</c:v>
                </c:pt>
                <c:pt idx="13">
                  <c:v>1.5046884212308484E-5</c:v>
                </c:pt>
                <c:pt idx="14">
                  <c:v>6.1718088952013072E-6</c:v>
                </c:pt>
                <c:pt idx="15">
                  <c:v>2.5314800352055109E-6</c:v>
                </c:pt>
                <c:pt idx="16">
                  <c:v>1.0383289484415054E-6</c:v>
                </c:pt>
                <c:pt idx="17">
                  <c:v>4.2588737818764011E-7</c:v>
                </c:pt>
                <c:pt idx="18">
                  <c:v>1.7468447555915716E-7</c:v>
                </c:pt>
                <c:pt idx="19">
                  <c:v>7.1649595405692739E-8</c:v>
                </c:pt>
                <c:pt idx="20">
                  <c:v>2.9388209683183958E-8</c:v>
                </c:pt>
                <c:pt idx="21">
                  <c:v>1.2054036400782198E-8</c:v>
                </c:pt>
                <c:pt idx="22">
                  <c:v>4.9441525638504331E-9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56448"/>
        <c:axId val="181386560"/>
      </c:lineChart>
      <c:catAx>
        <c:axId val="2044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86560"/>
        <c:crosses val="autoZero"/>
        <c:auto val="1"/>
        <c:lblAlgn val="ctr"/>
        <c:lblOffset val="100"/>
        <c:noMultiLvlLbl val="0"/>
      </c:catAx>
      <c:valAx>
        <c:axId val="1813865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44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O</c:v>
                </c:pt>
              </c:strCache>
            </c:strRef>
          </c:tx>
          <c:marker>
            <c:symbol val="none"/>
          </c:marker>
          <c:val>
            <c:numRef>
              <c:f>Sheet1!$C$17:$C$136</c:f>
              <c:numCache>
                <c:formatCode>General</c:formatCode>
                <c:ptCount val="120"/>
                <c:pt idx="0">
                  <c:v>5.0403717347117247</c:v>
                </c:pt>
                <c:pt idx="1">
                  <c:v>4.1746847159638154</c:v>
                </c:pt>
                <c:pt idx="2">
                  <c:v>3.5123283088300532</c:v>
                </c:pt>
                <c:pt idx="3">
                  <c:v>2.9906753793041143</c:v>
                </c:pt>
                <c:pt idx="4">
                  <c:v>2.5706099621628811</c:v>
                </c:pt>
                <c:pt idx="5">
                  <c:v>2.2263619485574253</c:v>
                </c:pt>
                <c:pt idx="6">
                  <c:v>1.9402233700777116</c:v>
                </c:pt>
                <c:pt idx="7">
                  <c:v>1.6996032486385613</c:v>
                </c:pt>
                <c:pt idx="8">
                  <c:v>1.4952918546839478</c:v>
                </c:pt>
                <c:pt idx="9">
                  <c:v>1.3203899782414679</c:v>
                </c:pt>
                <c:pt idx="10">
                  <c:v>1.1696227677051798</c:v>
                </c:pt>
                <c:pt idx="11">
                  <c:v>1.0388855516657256</c:v>
                </c:pt>
                <c:pt idx="12">
                  <c:v>0.92493472306361235</c:v>
                </c:pt>
                <c:pt idx="13">
                  <c:v>0.82517219026078836</c:v>
                </c:pt>
                <c:pt idx="14">
                  <c:v>0.73749183459925161</c:v>
                </c:pt>
                <c:pt idx="15">
                  <c:v>0.66016804973177656</c:v>
                </c:pt>
                <c:pt idx="16">
                  <c:v>0.59114024011594113</c:v>
                </c:pt>
                <c:pt idx="17">
                  <c:v>0.5293300450185543</c:v>
                </c:pt>
                <c:pt idx="18">
                  <c:v>0.47398278368664365</c:v>
                </c:pt>
                <c:pt idx="19">
                  <c:v>0.42442268551649071</c:v>
                </c:pt>
                <c:pt idx="20">
                  <c:v>0.38004463913212361</c:v>
                </c:pt>
                <c:pt idx="21">
                  <c:v>0.34030680418814291</c:v>
                </c:pt>
                <c:pt idx="22">
                  <c:v>0.30472399568958475</c:v>
                </c:pt>
                <c:pt idx="23">
                  <c:v>0.27286176005369855</c:v>
                </c:pt>
                <c:pt idx="24">
                  <c:v>0.24433107058443204</c:v>
                </c:pt>
                <c:pt idx="25">
                  <c:v>0.21878357759323414</c:v>
                </c:pt>
                <c:pt idx="26">
                  <c:v>0.19590735517181745</c:v>
                </c:pt>
                <c:pt idx="27">
                  <c:v>0.1754230926864756</c:v>
                </c:pt>
                <c:pt idx="28">
                  <c:v>0.15708068449343646</c:v>
                </c:pt>
                <c:pt idx="29">
                  <c:v>0.1406561762368744</c:v>
                </c:pt>
                <c:pt idx="30">
                  <c:v>0.12594903044495809</c:v>
                </c:pt>
                <c:pt idx="31">
                  <c:v>0.11277967803781591</c:v>
                </c:pt>
                <c:pt idx="32">
                  <c:v>0.10098732585219809</c:v>
                </c:pt>
                <c:pt idx="33">
                  <c:v>9.0427993413480415E-2</c:v>
                </c:pt>
                <c:pt idx="34">
                  <c:v>8.0972754984683773E-2</c:v>
                </c:pt>
                <c:pt idx="35">
                  <c:v>7.2506165428549763E-2</c:v>
                </c:pt>
                <c:pt idx="36">
                  <c:v>6.4924850662999314E-2</c:v>
                </c:pt>
                <c:pt idx="37">
                  <c:v>5.813624549993094E-2</c:v>
                </c:pt>
                <c:pt idx="38">
                  <c:v>5.205746345681455E-2</c:v>
                </c:pt>
                <c:pt idx="39">
                  <c:v>4.6614284741879425E-2</c:v>
                </c:pt>
                <c:pt idx="40">
                  <c:v>4.1740250056547128E-2</c:v>
                </c:pt>
                <c:pt idx="41">
                  <c:v>3.7375849150760643E-2</c:v>
                </c:pt>
                <c:pt idx="42">
                  <c:v>3.3467794223750548E-2</c:v>
                </c:pt>
                <c:pt idx="43">
                  <c:v>2.9968369298721768E-2</c:v>
                </c:pt>
                <c:pt idx="44">
                  <c:v>2.6834847627550663E-2</c:v>
                </c:pt>
                <c:pt idx="45">
                  <c:v>2.4028970012211721E-2</c:v>
                </c:pt>
                <c:pt idx="46">
                  <c:v>2.1516477673417751E-2</c:v>
                </c:pt>
                <c:pt idx="47">
                  <c:v>1.9266693962970864E-2</c:v>
                </c:pt>
                <c:pt idx="48">
                  <c:v>1.725214981267028E-2</c:v>
                </c:pt>
                <c:pt idx="49">
                  <c:v>1.5448248346646973E-2</c:v>
                </c:pt>
                <c:pt idx="50">
                  <c:v>1.3832964562156679E-2</c:v>
                </c:pt>
                <c:pt idx="51">
                  <c:v>1.2386576412037699E-2</c:v>
                </c:pt>
                <c:pt idx="52">
                  <c:v>1.109142400545023E-2</c:v>
                </c:pt>
                <c:pt idx="53">
                  <c:v>9.9316939868165279E-3</c:v>
                </c:pt>
                <c:pt idx="54">
                  <c:v>8.8932264603083754E-3</c:v>
                </c:pt>
                <c:pt idx="55">
                  <c:v>7.96334210249648E-3</c:v>
                </c:pt>
                <c:pt idx="56">
                  <c:v>7.1306873522697664E-3</c:v>
                </c:pt>
                <c:pt idx="57">
                  <c:v>6.3850957878451931E-3</c:v>
                </c:pt>
                <c:pt idx="58">
                  <c:v>5.7174639983313246E-3</c:v>
                </c:pt>
                <c:pt idx="59">
                  <c:v>5.1196404342819957E-3</c:v>
                </c:pt>
                <c:pt idx="60">
                  <c:v>4.5843258801427341E-3</c:v>
                </c:pt>
                <c:pt idx="61">
                  <c:v>4.1049843333956426E-3</c:v>
                </c:pt>
                <c:pt idx="62">
                  <c:v>3.6757632022657791E-3</c:v>
                </c:pt>
                <c:pt idx="63">
                  <c:v>3.2914218476334887E-3</c:v>
                </c:pt>
                <c:pt idx="64">
                  <c:v>2.9472675966723595E-3</c:v>
                </c:pt>
                <c:pt idx="65">
                  <c:v>2.6390984469646548E-3</c:v>
                </c:pt>
                <c:pt idx="66">
                  <c:v>2.3631517615282757E-3</c:v>
                </c:pt>
                <c:pt idx="67">
                  <c:v>2.1160583283420138E-3</c:v>
                </c:pt>
                <c:pt idx="68">
                  <c:v>1.8948012234516489E-3</c:v>
                </c:pt>
                <c:pt idx="69">
                  <c:v>1.6966789753887455E-3</c:v>
                </c:pt>
                <c:pt idx="70">
                  <c:v>1.5192725811530642E-3</c:v>
                </c:pt>
                <c:pt idx="71">
                  <c:v>1.3604159710383318E-3</c:v>
                </c:pt>
                <c:pt idx="72">
                  <c:v>1.2181695616804618E-3</c:v>
                </c:pt>
                <c:pt idx="73">
                  <c:v>1.0907965744270201E-3</c:v>
                </c:pt>
                <c:pt idx="74">
                  <c:v>9.7674182988183073E-4</c:v>
                </c:pt>
                <c:pt idx="75">
                  <c:v>8.7461275970893788E-4</c:v>
                </c:pt>
                <c:pt idx="76">
                  <c:v>7.831624038648875E-4</c:v>
                </c:pt>
                <c:pt idx="77">
                  <c:v>7.0127418565429889E-4</c:v>
                </c:pt>
                <c:pt idx="78">
                  <c:v>6.2794827871975867E-4</c:v>
                </c:pt>
                <c:pt idx="79">
                  <c:v>5.6228939951503216E-4</c:v>
                </c:pt>
                <c:pt idx="80">
                  <c:v>5.0349587620745909E-4</c:v>
                </c:pt>
                <c:pt idx="81">
                  <c:v>4.5084986054628741E-4</c:v>
                </c:pt>
                <c:pt idx="82">
                  <c:v>4.0370856318759266E-4</c:v>
                </c:pt>
                <c:pt idx="83">
                  <c:v>3.6149640546272822E-4</c:v>
                </c:pt>
                <c:pt idx="84">
                  <c:v>3.236979917661209E-4</c:v>
                </c:pt>
                <c:pt idx="85">
                  <c:v>2.8985181675386478E-4</c:v>
                </c:pt>
                <c:pt idx="86">
                  <c:v>2.5954463052807095E-4</c:v>
                </c:pt>
                <c:pt idx="87">
                  <c:v>2.324063929984259E-4</c:v>
                </c:pt>
                <c:pt idx="88">
                  <c:v>2.0810575582612704E-4</c:v>
                </c:pt>
                <c:pt idx="89">
                  <c:v>1.8634601677355511E-4</c:v>
                </c:pt>
                <c:pt idx="90">
                  <c:v>1.6686149707608269E-4</c:v>
                </c:pt>
                <c:pt idx="91">
                  <c:v>1.4941429759825686E-4</c:v>
                </c:pt>
                <c:pt idx="92">
                  <c:v>1.3379139416835228E-4</c:v>
                </c:pt>
                <c:pt idx="93">
                  <c:v>1.1980203662721E-4</c:v>
                </c:pt>
                <c:pt idx="94">
                  <c:v>1.0727541983724379E-4</c:v>
                </c:pt>
                <c:pt idx="95">
                  <c:v>9.6058598211320466E-5</c:v>
                </c:pt>
                <c:pt idx="96">
                  <c:v>8.6014618300408668E-5</c:v>
                </c:pt>
                <c:pt idx="97">
                  <c:v>7.7020846641165003E-5</c:v>
                </c:pt>
                <c:pt idx="98">
                  <c:v>6.8967472442911987E-5</c:v>
                </c:pt>
                <c:pt idx="99">
                  <c:v>6.1756166837680725E-5</c:v>
                </c:pt>
                <c:pt idx="100">
                  <c:v>5.5298882319185322E-5</c:v>
                </c:pt>
                <c:pt idx="101">
                  <c:v>4.9516777713924109E-5</c:v>
                </c:pt>
                <c:pt idx="102">
                  <c:v>4.4339255556810912E-5</c:v>
                </c:pt>
                <c:pt idx="103">
                  <c:v>3.9703100122811561E-5</c:v>
                </c:pt>
                <c:pt idx="104">
                  <c:v>3.5551705583783314E-5</c:v>
                </c:pt>
                <c:pt idx="105">
                  <c:v>3.1834384871800032E-5</c:v>
                </c:pt>
                <c:pt idx="106">
                  <c:v>2.8505750808113973E-5</c:v>
                </c:pt>
                <c:pt idx="107">
                  <c:v>2.5525161940712336E-5</c:v>
                </c:pt>
                <c:pt idx="108">
                  <c:v>2.2856226327153131E-5</c:v>
                </c:pt>
                <c:pt idx="109">
                  <c:v>2.0466357201924964E-5</c:v>
                </c:pt>
                <c:pt idx="110">
                  <c:v>1.8326375103569198E-5</c:v>
                </c:pt>
                <c:pt idx="111">
                  <c:v>1.6410151602251796E-5</c:v>
                </c:pt>
                <c:pt idx="112">
                  <c:v>1.469429028327256E-5</c:v>
                </c:pt>
                <c:pt idx="113">
                  <c:v>1.3157841082637193E-5</c:v>
                </c:pt>
                <c:pt idx="114">
                  <c:v>1.1782044496260556E-5</c:v>
                </c:pt>
                <c:pt idx="115">
                  <c:v>1.0550102531308343E-5</c:v>
                </c:pt>
                <c:pt idx="116">
                  <c:v>9.4469736093346795E-6</c:v>
                </c:pt>
                <c:pt idx="117">
                  <c:v>8.4591889141402361E-6</c:v>
                </c:pt>
                <c:pt idx="118">
                  <c:v>7.5746879420919329E-6</c:v>
                </c:pt>
                <c:pt idx="119">
                  <c:v>6.7826712467115301E-6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QH</c:v>
                </c:pt>
              </c:strCache>
            </c:strRef>
          </c:tx>
          <c:marker>
            <c:symbol val="none"/>
          </c:marker>
          <c:val>
            <c:numRef>
              <c:f>Sheet1!$D$17:$D$136</c:f>
              <c:numCache>
                <c:formatCode>General</c:formatCode>
                <c:ptCount val="120"/>
                <c:pt idx="0">
                  <c:v>5.3107684011332443</c:v>
                </c:pt>
                <c:pt idx="1">
                  <c:v>4.3986405846914307</c:v>
                </c:pt>
                <c:pt idx="2">
                  <c:v>3.7007512895290944</c:v>
                </c:pt>
                <c:pt idx="3">
                  <c:v>3.1511136754209774</c:v>
                </c:pt>
                <c:pt idx="4">
                  <c:v>2.7085133552106448</c:v>
                </c:pt>
                <c:pt idx="5">
                  <c:v>2.3457977522684539</c:v>
                </c:pt>
                <c:pt idx="6">
                  <c:v>2.0443089334041527</c:v>
                </c:pt>
                <c:pt idx="7">
                  <c:v>1.7907804627130972</c:v>
                </c:pt>
                <c:pt idx="8">
                  <c:v>1.5755085438716383</c:v>
                </c:pt>
                <c:pt idx="9">
                  <c:v>1.3912238506787149</c:v>
                </c:pt>
                <c:pt idx="10">
                  <c:v>1.2323685559136521</c:v>
                </c:pt>
                <c:pt idx="11">
                  <c:v>1.0946177882444945</c:v>
                </c:pt>
                <c:pt idx="12">
                  <c:v>0.97455393349833963</c:v>
                </c:pt>
                <c:pt idx="13">
                  <c:v>0.8694395223572815</c:v>
                </c:pt>
                <c:pt idx="14">
                  <c:v>0.77705545095226913</c:v>
                </c:pt>
                <c:pt idx="15">
                  <c:v>0.69558354075521345</c:v>
                </c:pt>
                <c:pt idx="16">
                  <c:v>0.62285265315368887</c:v>
                </c:pt>
                <c:pt idx="17">
                  <c:v>0.55772657748541121</c:v>
                </c:pt>
                <c:pt idx="18">
                  <c:v>0.49941014726132466</c:v>
                </c:pt>
                <c:pt idx="19">
                  <c:v>0.44719133936933825</c:v>
                </c:pt>
                <c:pt idx="20">
                  <c:v>0.40043258052243713</c:v>
                </c:pt>
                <c:pt idx="21">
                  <c:v>0.35856296271298582</c:v>
                </c:pt>
                <c:pt idx="22">
                  <c:v>0.32107127262665408</c:v>
                </c:pt>
                <c:pt idx="23">
                  <c:v>0.2874997499075656</c:v>
                </c:pt>
                <c:pt idx="24">
                  <c:v>0.25743849806527636</c:v>
                </c:pt>
                <c:pt idx="25">
                  <c:v>0.23052047978272469</c:v>
                </c:pt>
                <c:pt idx="26">
                  <c:v>0.20641703551961937</c:v>
                </c:pt>
                <c:pt idx="27">
                  <c:v>0.18483387069499269</c:v>
                </c:pt>
                <c:pt idx="28">
                  <c:v>0.1655074624538253</c:v>
                </c:pt>
                <c:pt idx="29">
                  <c:v>0.14820184214562585</c:v>
                </c:pt>
                <c:pt idx="30">
                  <c:v>0.13270571423016445</c:v>
                </c:pt>
                <c:pt idx="31">
                  <c:v>0.11882987643320506</c:v>
                </c:pt>
                <c:pt idx="32">
                  <c:v>0.10640490965325078</c:v>
                </c:pt>
                <c:pt idx="33">
                  <c:v>9.5279109413874116E-2</c:v>
                </c:pt>
                <c:pt idx="34">
                  <c:v>8.5316633605389755E-2</c:v>
                </c:pt>
                <c:pt idx="35">
                  <c:v>7.6395843900450872E-2</c:v>
                </c:pt>
                <c:pt idx="36">
                  <c:v>6.8407820592834068E-2</c:v>
                </c:pt>
                <c:pt idx="37">
                  <c:v>6.1255032726116238E-2</c:v>
                </c:pt>
                <c:pt idx="38">
                  <c:v>5.4850147274982927E-2</c:v>
                </c:pt>
                <c:pt idx="39">
                  <c:v>4.9114962839692106E-2</c:v>
                </c:pt>
                <c:pt idx="40">
                  <c:v>4.3979454834473394E-2</c:v>
                </c:pt>
                <c:pt idx="41">
                  <c:v>3.9380920511954055E-2</c:v>
                </c:pt>
                <c:pt idx="42">
                  <c:v>3.5263213384655177E-2</c:v>
                </c:pt>
                <c:pt idx="43">
                  <c:v>3.1576057696118674E-2</c:v>
                </c:pt>
                <c:pt idx="44">
                  <c:v>2.8274434571594606E-2</c:v>
                </c:pt>
                <c:pt idx="45">
                  <c:v>2.5318032353407537E-2</c:v>
                </c:pt>
                <c:pt idx="46">
                  <c:v>2.267075440978588E-2</c:v>
                </c:pt>
                <c:pt idx="47">
                  <c:v>2.0300278407680256E-2</c:v>
                </c:pt>
                <c:pt idx="48">
                  <c:v>1.8177661668437695E-2</c:v>
                </c:pt>
                <c:pt idx="49">
                  <c:v>1.6276987787870744E-2</c:v>
                </c:pt>
                <c:pt idx="50">
                  <c:v>1.4575050206073597E-2</c:v>
                </c:pt>
                <c:pt idx="51">
                  <c:v>1.305106886348225E-2</c:v>
                </c:pt>
                <c:pt idx="52">
                  <c:v>1.1686436483654455E-2</c:v>
                </c:pt>
                <c:pt idx="53">
                  <c:v>1.0464491384964669E-2</c:v>
                </c:pt>
                <c:pt idx="54">
                  <c:v>9.3703140473286942E-3</c:v>
                </c:pt>
                <c:pt idx="55">
                  <c:v>8.3905449501079452E-3</c:v>
                </c:pt>
                <c:pt idx="56">
                  <c:v>7.513221457059978E-3</c:v>
                </c:pt>
                <c:pt idx="57">
                  <c:v>6.727631756755067E-3</c:v>
                </c:pt>
                <c:pt idx="58">
                  <c:v>6.0241840751238873E-3</c:v>
                </c:pt>
                <c:pt idx="59">
                  <c:v>5.3942895632684805E-3</c:v>
                </c:pt>
                <c:pt idx="60">
                  <c:v>4.8302574306360807E-3</c:v>
                </c:pt>
                <c:pt idx="61">
                  <c:v>4.3252010431709641E-3</c:v>
                </c:pt>
                <c:pt idx="62">
                  <c:v>3.8729538399329827E-3</c:v>
                </c:pt>
                <c:pt idx="63">
                  <c:v>3.4679940415567913E-3</c:v>
                </c:pt>
                <c:pt idx="64">
                  <c:v>3.1053772312661953E-3</c:v>
                </c:pt>
                <c:pt idx="65">
                  <c:v>2.7806759852845074E-3</c:v>
                </c:pt>
                <c:pt idx="66">
                  <c:v>2.4899258155459273E-3</c:v>
                </c:pt>
                <c:pt idx="67">
                  <c:v>2.2295767646900218E-3</c:v>
                </c:pt>
                <c:pt idx="68">
                  <c:v>1.9964500623308006E-3</c:v>
                </c:pt>
                <c:pt idx="69">
                  <c:v>1.7876993133874536E-3</c:v>
                </c:pt>
                <c:pt idx="70">
                  <c:v>1.6007757446003731E-3</c:v>
                </c:pt>
                <c:pt idx="71">
                  <c:v>1.4333970849077829E-3</c:v>
                </c:pt>
                <c:pt idx="72">
                  <c:v>1.2835196997161436E-3</c:v>
                </c:pt>
                <c:pt idx="73">
                  <c:v>1.1493136388407122E-3</c:v>
                </c:pt>
                <c:pt idx="74">
                  <c:v>1.0291402934585667E-3</c:v>
                </c:pt>
                <c:pt idx="75">
                  <c:v>9.2153238926847225E-4</c:v>
                </c:pt>
                <c:pt idx="76">
                  <c:v>8.2517607158970286E-4</c:v>
                </c:pt>
                <c:pt idx="77">
                  <c:v>7.3889486365757192E-4</c:v>
                </c:pt>
                <c:pt idx="78">
                  <c:v>6.6163530225447518E-4</c:v>
                </c:pt>
                <c:pt idx="79">
                  <c:v>5.9245407529597797E-4</c:v>
                </c:pt>
                <c:pt idx="80">
                  <c:v>5.3050650432163039E-4</c:v>
                </c:pt>
                <c:pt idx="81">
                  <c:v>4.7503623126747302E-4</c:v>
                </c:pt>
                <c:pt idx="82">
                  <c:v>4.2536598359965868E-4</c:v>
                </c:pt>
                <c:pt idx="83">
                  <c:v>3.8088930505529649E-4</c:v>
                </c:pt>
                <c:pt idx="84">
                  <c:v>3.4106315102572964E-4</c:v>
                </c:pt>
                <c:pt idx="85">
                  <c:v>3.0540125817040119E-4</c:v>
                </c:pt>
                <c:pt idx="86">
                  <c:v>2.7346820731489482E-4</c:v>
                </c:pt>
                <c:pt idx="87">
                  <c:v>2.4487410713328782E-4</c:v>
                </c:pt>
                <c:pt idx="88">
                  <c:v>2.1926983371565868E-4</c:v>
                </c:pt>
                <c:pt idx="89">
                  <c:v>1.9634276788409194E-4</c:v>
                </c:pt>
                <c:pt idx="90">
                  <c:v>1.7581297822433917E-4</c:v>
                </c:pt>
                <c:pt idx="91">
                  <c:v>1.5742980322218722E-4</c:v>
                </c:pt>
                <c:pt idx="92">
                  <c:v>1.4096879077381893E-4</c:v>
                </c:pt>
                <c:pt idx="93">
                  <c:v>1.2622895770356967E-4</c:v>
                </c:pt>
                <c:pt idx="94">
                  <c:v>1.1303033583147425E-4</c:v>
                </c:pt>
                <c:pt idx="95">
                  <c:v>1.012117746245976E-4</c:v>
                </c:pt>
                <c:pt idx="96">
                  <c:v>9.0628973605152893E-5</c:v>
                </c:pt>
                <c:pt idx="97">
                  <c:v>8.1152720493506014E-5</c:v>
                </c:pt>
                <c:pt idx="98">
                  <c:v>7.2667313570036297E-5</c:v>
                </c:pt>
                <c:pt idx="99">
                  <c:v>6.5069148999071866E-5</c:v>
                </c:pt>
                <c:pt idx="100">
                  <c:v>5.8265455862356502E-5</c:v>
                </c:pt>
                <c:pt idx="101">
                  <c:v>5.2173163458962061E-5</c:v>
                </c:pt>
                <c:pt idx="102">
                  <c:v>4.6717887039803941E-5</c:v>
                </c:pt>
                <c:pt idx="103">
                  <c:v>4.1833019597971477E-5</c:v>
                </c:pt>
                <c:pt idx="104">
                  <c:v>3.7458918619133797E-5</c:v>
                </c:pt>
                <c:pt idx="105">
                  <c:v>3.3542177868025672E-5</c:v>
                </c:pt>
                <c:pt idx="106">
                  <c:v>3.0034975317345011E-5</c:v>
                </c:pt>
                <c:pt idx="107">
                  <c:v>2.6894489256613732E-5</c:v>
                </c:pt>
                <c:pt idx="108">
                  <c:v>2.4082375454860562E-5</c:v>
                </c:pt>
                <c:pt idx="109">
                  <c:v>2.1564298991234097E-5</c:v>
                </c:pt>
                <c:pt idx="110">
                  <c:v>1.9309515037766702E-5</c:v>
                </c:pt>
                <c:pt idx="111">
                  <c:v>1.7290493474293186E-5</c:v>
                </c:pt>
                <c:pt idx="112">
                  <c:v>1.5482582757945417E-5</c:v>
                </c:pt>
                <c:pt idx="113">
                  <c:v>1.3863708933920328E-5</c:v>
                </c:pt>
                <c:pt idx="114">
                  <c:v>1.2414106122485248E-5</c:v>
                </c:pt>
                <c:pt idx="115">
                  <c:v>1.1116075182735046E-5</c:v>
                </c:pt>
                <c:pt idx="116">
                  <c:v>9.9537676130674743E-6</c:v>
                </c:pt>
                <c:pt idx="117">
                  <c:v>8.9129920468062451E-6</c:v>
                </c:pt>
                <c:pt idx="118">
                  <c:v>7.9810409804243494E-6</c:v>
                </c:pt>
                <c:pt idx="119">
                  <c:v>7.1465356184429893E-6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Upwards Flow</c:v>
                </c:pt>
              </c:strCache>
            </c:strRef>
          </c:tx>
          <c:marker>
            <c:symbol val="none"/>
          </c:marker>
          <c:val>
            <c:numRef>
              <c:f>Sheet1!$E$17:$E$136</c:f>
              <c:numCache>
                <c:formatCode>General</c:formatCode>
                <c:ptCount val="120"/>
                <c:pt idx="0">
                  <c:v>6.6515224006492453</c:v>
                </c:pt>
                <c:pt idx="1">
                  <c:v>4.4357902636149511</c:v>
                </c:pt>
                <c:pt idx="2">
                  <c:v>3.032527104547825</c:v>
                </c:pt>
                <c:pt idx="3">
                  <c:v>2.1085720760612525</c:v>
                </c:pt>
                <c:pt idx="4">
                  <c:v>1.4821341318345578</c:v>
                </c:pt>
                <c:pt idx="5">
                  <c:v>1.047790215483849</c:v>
                </c:pt>
                <c:pt idx="6">
                  <c:v>0.74140517244034843</c:v>
                </c:pt>
                <c:pt idx="7">
                  <c:v>0.52242647124228947</c:v>
                </c:pt>
                <c:pt idx="8">
                  <c:v>0.36438751318214607</c:v>
                </c:pt>
                <c:pt idx="9">
                  <c:v>0.24955336753926763</c:v>
                </c:pt>
                <c:pt idx="10">
                  <c:v>0.16577360428161408</c:v>
                </c:pt>
                <c:pt idx="11">
                  <c:v>0.10456589587188871</c:v>
                </c:pt>
                <c:pt idx="12">
                  <c:v>5.9913116015965065E-2</c:v>
                </c:pt>
                <c:pt idx="13">
                  <c:v>2.7488152699452508E-2</c:v>
                </c:pt>
                <c:pt idx="14">
                  <c:v>4.1427163474099856E-3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SW</c:v>
                </c:pt>
              </c:strCache>
            </c:strRef>
          </c:tx>
          <c:marker>
            <c:symbol val="none"/>
          </c:marker>
          <c:val>
            <c:numRef>
              <c:f>Sheet1!$F$17:$F$136</c:f>
              <c:numCache>
                <c:formatCode>0.00%</c:formatCode>
                <c:ptCount val="120"/>
                <c:pt idx="0">
                  <c:v>1.6227881489963432</c:v>
                </c:pt>
                <c:pt idx="1">
                  <c:v>1.344073262733211</c:v>
                </c:pt>
                <c:pt idx="2">
                  <c:v>1.1308222994151373</c:v>
                </c:pt>
                <c:pt idx="3">
                  <c:v>0.96287195041725071</c:v>
                </c:pt>
                <c:pt idx="4">
                  <c:v>0.8276285166749604</c:v>
                </c:pt>
                <c:pt idx="5">
                  <c:v>0.71679510473685926</c:v>
                </c:pt>
                <c:pt idx="6">
                  <c:v>0.62467049199654578</c:v>
                </c:pt>
                <c:pt idx="7">
                  <c:v>0.54720091196688037</c:v>
                </c:pt>
                <c:pt idx="8">
                  <c:v>0.48142121827263495</c:v>
                </c:pt>
                <c:pt idx="9">
                  <c:v>0.42511015486962722</c:v>
                </c:pt>
                <c:pt idx="10">
                  <c:v>0.37656944093168643</c:v>
                </c:pt>
                <c:pt idx="11">
                  <c:v>0.33447754454227563</c:v>
                </c:pt>
                <c:pt idx="12">
                  <c:v>0.29779016036575934</c:v>
                </c:pt>
                <c:pt idx="13">
                  <c:v>0.26567081193926056</c:v>
                </c:pt>
                <c:pt idx="14">
                  <c:v>0.23744141745086678</c:v>
                </c:pt>
                <c:pt idx="15">
                  <c:v>0.21254640408224312</c:v>
                </c:pt>
                <c:pt idx="16">
                  <c:v>0.19032234655404179</c:v>
                </c:pt>
                <c:pt idx="17">
                  <c:v>0.17042205797008325</c:v>
                </c:pt>
                <c:pt idx="18">
                  <c:v>0.15260256280263707</c:v>
                </c:pt>
                <c:pt idx="19">
                  <c:v>0.13664629128009231</c:v>
                </c:pt>
                <c:pt idx="20">
                  <c:v>0.12235842293653265</c:v>
                </c:pt>
                <c:pt idx="21">
                  <c:v>0.1095645079223353</c:v>
                </c:pt>
                <c:pt idx="22">
                  <c:v>9.8108337032834614E-2</c:v>
                </c:pt>
                <c:pt idx="23">
                  <c:v>8.7850034448848202E-2</c:v>
                </c:pt>
                <c:pt idx="24">
                  <c:v>7.8664349902097586E-2</c:v>
                </c:pt>
                <c:pt idx="25">
                  <c:v>7.0439129413463419E-2</c:v>
                </c:pt>
                <c:pt idx="26">
                  <c:v>6.3073945932328179E-2</c:v>
                </c:pt>
                <c:pt idx="27">
                  <c:v>5.6478873157592924E-2</c:v>
                </c:pt>
                <c:pt idx="28">
                  <c:v>5.0573387569153416E-2</c:v>
                </c:pt>
                <c:pt idx="29">
                  <c:v>4.5285385264028699E-2</c:v>
                </c:pt>
                <c:pt idx="30">
                  <c:v>4.0550301593052396E-2</c:v>
                </c:pt>
                <c:pt idx="31">
                  <c:v>3.6310322849205212E-2</c:v>
                </c:pt>
                <c:pt idx="32">
                  <c:v>3.2513680382574295E-2</c:v>
                </c:pt>
                <c:pt idx="33">
                  <c:v>2.9114018523339835E-2</c:v>
                </c:pt>
                <c:pt idx="34">
                  <c:v>2.6069828595339573E-2</c:v>
                </c:pt>
                <c:pt idx="35">
                  <c:v>2.33439421097279E-2</c:v>
                </c:pt>
                <c:pt idx="36">
                  <c:v>2.090307695079141E-2</c:v>
                </c:pt>
                <c:pt idx="37">
                  <c:v>1.8717431013017372E-2</c:v>
                </c:pt>
                <c:pt idx="38">
                  <c:v>1.67603183278624E-2</c:v>
                </c:pt>
                <c:pt idx="39">
                  <c:v>1.5007843237456964E-2</c:v>
                </c:pt>
                <c:pt idx="40">
                  <c:v>1.3438608637023952E-2</c:v>
                </c:pt>
                <c:pt idx="41">
                  <c:v>1.203345472375128E-2</c:v>
                </c:pt>
                <c:pt idx="42">
                  <c:v>1.077522506233497E-2</c:v>
                </c:pt>
                <c:pt idx="43">
                  <c:v>9.6485571109354851E-3</c:v>
                </c:pt>
                <c:pt idx="44">
                  <c:v>8.6396946499427418E-3</c:v>
                </c:pt>
                <c:pt idx="45">
                  <c:v>7.7363198233701969E-3</c:v>
                </c:pt>
                <c:pt idx="46">
                  <c:v>6.9274027421637463E-3</c:v>
                </c:pt>
                <c:pt idx="47">
                  <c:v>6.2030668131338729E-3</c:v>
                </c:pt>
                <c:pt idx="48">
                  <c:v>5.5544681492252224E-3</c:v>
                </c:pt>
                <c:pt idx="49">
                  <c:v>4.9736875887635978E-3</c:v>
                </c:pt>
                <c:pt idx="50">
                  <c:v>4.4536340052780954E-3</c:v>
                </c:pt>
                <c:pt idx="51">
                  <c:v>3.9879577273365108E-3</c:v>
                </c:pt>
                <c:pt idx="52">
                  <c:v>3.5709730112927218E-3</c:v>
                </c:pt>
                <c:pt idx="53">
                  <c:v>3.1975886203532422E-3</c:v>
                </c:pt>
                <c:pt idx="54">
                  <c:v>2.8632456623667313E-3</c:v>
                </c:pt>
                <c:pt idx="55">
                  <c:v>2.5638619273533614E-3</c:v>
                </c:pt>
                <c:pt idx="56">
                  <c:v>2.295782045155681E-3</c:v>
                </c:pt>
                <c:pt idx="57">
                  <c:v>2.0557328546551012E-3</c:v>
                </c:pt>
                <c:pt idx="58">
                  <c:v>1.8407834396239053E-3</c:v>
                </c:pt>
                <c:pt idx="59">
                  <c:v>1.6483093432690943E-3</c:v>
                </c:pt>
                <c:pt idx="60">
                  <c:v>1.4759605245382446E-3</c:v>
                </c:pt>
                <c:pt idx="61">
                  <c:v>1.3216326649430066E-3</c:v>
                </c:pt>
                <c:pt idx="62">
                  <c:v>1.1834414755709233E-3</c:v>
                </c:pt>
                <c:pt idx="63">
                  <c:v>1.0596996905809508E-3</c:v>
                </c:pt>
                <c:pt idx="64">
                  <c:v>9.488964662791588E-4</c:v>
                </c:pt>
                <c:pt idx="65">
                  <c:v>8.4967893424914287E-4</c:v>
                </c:pt>
                <c:pt idx="66">
                  <c:v>7.608356833044283E-4</c:v>
                </c:pt>
                <c:pt idx="67">
                  <c:v>6.8128196858374679E-4</c:v>
                </c:pt>
                <c:pt idx="68">
                  <c:v>6.1004646719720057E-4</c:v>
                </c:pt>
                <c:pt idx="69">
                  <c:v>5.4625941871511152E-4</c:v>
                </c:pt>
                <c:pt idx="70">
                  <c:v>4.8914200570004951E-4</c:v>
                </c:pt>
                <c:pt idx="71">
                  <c:v>4.3799684461820476E-4</c:v>
                </c:pt>
                <c:pt idx="72">
                  <c:v>3.9219947103297237E-4</c:v>
                </c:pt>
                <c:pt idx="73">
                  <c:v>3.5119071511235944E-4</c:v>
                </c:pt>
                <c:pt idx="74">
                  <c:v>3.1446987436378748E-4</c:v>
                </c:pt>
                <c:pt idx="75">
                  <c:v>2.8158860023008714E-4</c:v>
                </c:pt>
                <c:pt idx="76">
                  <c:v>2.5214542391371886E-4</c:v>
                </c:pt>
                <c:pt idx="77">
                  <c:v>2.257808545824691E-4</c:v>
                </c:pt>
                <c:pt idx="78">
                  <c:v>2.0217299011315859E-4</c:v>
                </c:pt>
                <c:pt idx="79">
                  <c:v>1.8103358678001058E-4</c:v>
                </c:pt>
                <c:pt idx="80">
                  <c:v>1.6210453989962126E-4</c:v>
                </c:pt>
                <c:pt idx="81">
                  <c:v>1.4515473246401456E-4</c:v>
                </c:pt>
                <c:pt idx="82">
                  <c:v>1.2997721328322775E-4</c:v>
                </c:pt>
                <c:pt idx="83">
                  <c:v>1.1638667018343263E-4</c:v>
                </c:pt>
                <c:pt idx="84">
                  <c:v>1.0421716741126907E-4</c:v>
                </c:pt>
                <c:pt idx="85">
                  <c:v>9.3320119616269182E-5</c:v>
                </c:pt>
                <c:pt idx="86">
                  <c:v>8.3562477675158675E-5</c:v>
                </c:pt>
                <c:pt idx="87">
                  <c:v>7.4825104210418658E-5</c:v>
                </c:pt>
                <c:pt idx="88">
                  <c:v>6.7001318963644252E-5</c:v>
                </c:pt>
                <c:pt idx="89">
                  <c:v>5.9995596267237161E-5</c:v>
                </c:pt>
                <c:pt idx="90">
                  <c:v>5.3722398710043251E-5</c:v>
                </c:pt>
                <c:pt idx="91">
                  <c:v>4.8105132754994173E-5</c:v>
                </c:pt>
                <c:pt idx="92">
                  <c:v>4.3075213559840009E-5</c:v>
                </c:pt>
                <c:pt idx="93">
                  <c:v>3.8571227579442535E-5</c:v>
                </c:pt>
                <c:pt idx="94">
                  <c:v>3.4538182728027778E-5</c:v>
                </c:pt>
                <c:pt idx="95">
                  <c:v>3.0926836946054692E-5</c:v>
                </c:pt>
                <c:pt idx="96">
                  <c:v>2.769309697092659E-5</c:v>
                </c:pt>
                <c:pt idx="97">
                  <c:v>2.4797479974303371E-5</c:v>
                </c:pt>
                <c:pt idx="98">
                  <c:v>2.220463149082974E-5</c:v>
                </c:pt>
                <c:pt idx="99">
                  <c:v>1.9882893751876907E-5</c:v>
                </c:pt>
                <c:pt idx="100">
                  <c:v>1.7803919155845449E-5</c:v>
                </c:pt>
                <c:pt idx="101">
                  <c:v>1.5942324153916942E-5</c:v>
                </c:pt>
                <c:pt idx="102">
                  <c:v>1.4275379325079385E-5</c:v>
                </c:pt>
                <c:pt idx="103">
                  <c:v>1.2782731859672936E-5</c:v>
                </c:pt>
                <c:pt idx="104">
                  <c:v>1.1446157056393957E-5</c:v>
                </c:pt>
                <c:pt idx="105">
                  <c:v>1.0249335806955528E-5</c:v>
                </c:pt>
                <c:pt idx="106">
                  <c:v>9.1776553445832576E-6</c:v>
                </c:pt>
                <c:pt idx="107">
                  <c:v>8.2180308276225134E-6</c:v>
                </c:pt>
                <c:pt idx="108">
                  <c:v>7.3587455780010913E-6</c:v>
                </c:pt>
                <c:pt idx="109">
                  <c:v>6.5893080249956881E-6</c:v>
                </c:pt>
                <c:pt idx="110">
                  <c:v>5.9003236065890974E-6</c:v>
                </c:pt>
                <c:pt idx="111">
                  <c:v>5.2833800650020635E-6</c:v>
                </c:pt>
                <c:pt idx="112">
                  <c:v>4.7309447368526492E-6</c:v>
                </c:pt>
                <c:pt idx="113">
                  <c:v>4.2362725805045187E-6</c:v>
                </c:pt>
                <c:pt idx="114">
                  <c:v>3.793323823275685E-6</c:v>
                </c:pt>
                <c:pt idx="115">
                  <c:v>3.3966902164284107E-6</c:v>
                </c:pt>
                <c:pt idx="116">
                  <c:v>3.0415290031005071E-6</c:v>
                </c:pt>
                <c:pt idx="117">
                  <c:v>2.7235037896033987E-6</c:v>
                </c:pt>
                <c:pt idx="118">
                  <c:v>2.4387315999963022E-6</c:v>
                </c:pt>
                <c:pt idx="119">
                  <c:v>2.1837354657883168E-6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12288"/>
        <c:axId val="204743232"/>
      </c:lineChart>
      <c:catAx>
        <c:axId val="20481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43232"/>
        <c:crosses val="autoZero"/>
        <c:auto val="1"/>
        <c:lblAlgn val="ctr"/>
        <c:lblOffset val="100"/>
        <c:noMultiLvlLbl val="0"/>
      </c:catAx>
      <c:valAx>
        <c:axId val="2047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1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15</xdr:row>
      <xdr:rowOff>71437</xdr:rowOff>
    </xdr:from>
    <xdr:to>
      <xdr:col>17</xdr:col>
      <xdr:colOff>209550</xdr:colOff>
      <xdr:row>37</xdr:row>
      <xdr:rowOff>28575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481012</xdr:colOff>
      <xdr:row>4</xdr:row>
      <xdr:rowOff>176212</xdr:rowOff>
    </xdr:from>
    <xdr:to>
      <xdr:col>18</xdr:col>
      <xdr:colOff>476250</xdr:colOff>
      <xdr:row>27</xdr:row>
      <xdr:rowOff>19050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661987</xdr:colOff>
      <xdr:row>33</xdr:row>
      <xdr:rowOff>42862</xdr:rowOff>
    </xdr:from>
    <xdr:to>
      <xdr:col>12</xdr:col>
      <xdr:colOff>433387</xdr:colOff>
      <xdr:row>46</xdr:row>
      <xdr:rowOff>61912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26</xdr:row>
      <xdr:rowOff>61912</xdr:rowOff>
    </xdr:from>
    <xdr:to>
      <xdr:col>15</xdr:col>
      <xdr:colOff>376237</xdr:colOff>
      <xdr:row>39</xdr:row>
      <xdr:rowOff>80962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0" sqref="B10"/>
    </sheetView>
  </sheetViews>
  <sheetFormatPr defaultRowHeight="16.5" x14ac:dyDescent="0.3"/>
  <sheetData>
    <row r="1" spans="1:6" x14ac:dyDescent="0.3">
      <c r="A1" t="s">
        <v>3</v>
      </c>
      <c r="B1" s="2" t="s">
        <v>1</v>
      </c>
    </row>
    <row r="2" spans="1:6" x14ac:dyDescent="0.3">
      <c r="A2" s="1" t="s">
        <v>0</v>
      </c>
      <c r="B2" s="2" t="s">
        <v>2</v>
      </c>
    </row>
    <row r="5" spans="1:6" x14ac:dyDescent="0.3">
      <c r="A5" t="s">
        <v>4</v>
      </c>
      <c r="B5">
        <v>0.1</v>
      </c>
      <c r="D5">
        <f>B5*100</f>
        <v>10</v>
      </c>
      <c r="E5" t="s">
        <v>10</v>
      </c>
    </row>
    <row r="6" spans="1:6" x14ac:dyDescent="0.3">
      <c r="A6" t="s">
        <v>5</v>
      </c>
      <c r="B6">
        <v>0.8</v>
      </c>
      <c r="D6">
        <f t="shared" ref="D6:D8" si="0">B6*100</f>
        <v>80</v>
      </c>
      <c r="E6" t="s">
        <v>10</v>
      </c>
    </row>
    <row r="7" spans="1:6" x14ac:dyDescent="0.3">
      <c r="A7" t="s">
        <v>6</v>
      </c>
      <c r="B7">
        <v>0.1</v>
      </c>
      <c r="D7">
        <f t="shared" si="0"/>
        <v>10</v>
      </c>
      <c r="E7" t="s">
        <v>10</v>
      </c>
    </row>
    <row r="8" spans="1:6" x14ac:dyDescent="0.3">
      <c r="A8" t="s">
        <v>7</v>
      </c>
      <c r="B8">
        <v>0</v>
      </c>
      <c r="D8">
        <f t="shared" si="0"/>
        <v>0</v>
      </c>
      <c r="E8" t="s">
        <v>10</v>
      </c>
    </row>
    <row r="10" spans="1:6" x14ac:dyDescent="0.3">
      <c r="A10" t="s">
        <v>9</v>
      </c>
      <c r="B10">
        <f>26.8-3.99*LN(B5)+2.36*SQRT(B7) +2.88 * B8</f>
        <v>36.733612048845984</v>
      </c>
      <c r="D10">
        <f>26.8-3.99*LN(D5)+2.36*SQRT(D7) +2.88 * D8</f>
        <v>25.075660756951134</v>
      </c>
    </row>
    <row r="11" spans="1:6" x14ac:dyDescent="0.3">
      <c r="A11" t="s">
        <v>8</v>
      </c>
      <c r="B11">
        <f>15.75 - 2.86 * LN(B5) + 0.55 * SQRT(B7) + 0.7 * B8</f>
        <v>22.509318637272234</v>
      </c>
      <c r="D11">
        <f>15.75 - 2.86 * LN(D5) + 0.55 * SQRT(D7) + 0.7 * D8</f>
        <v>10.903859347129638</v>
      </c>
    </row>
    <row r="12" spans="1:6" x14ac:dyDescent="0.3">
      <c r="A12" t="s">
        <v>22</v>
      </c>
      <c r="B12">
        <f>0.332 - 7.251*0.0001 * B5*100+0.1276*LOG10(B6*100)</f>
        <v>0.56758328234017197</v>
      </c>
    </row>
    <row r="13" spans="1:6" x14ac:dyDescent="0.3">
      <c r="F13" t="s">
        <v>23</v>
      </c>
    </row>
    <row r="14" spans="1:6" x14ac:dyDescent="0.3">
      <c r="A14" t="s">
        <v>11</v>
      </c>
      <c r="F14">
        <f>B11 / 100 * 2</f>
        <v>0.45018637274544465</v>
      </c>
    </row>
    <row r="15" spans="1:6" x14ac:dyDescent="0.3">
      <c r="A15" t="s">
        <v>12</v>
      </c>
      <c r="B15">
        <v>19.43</v>
      </c>
      <c r="F15" s="2"/>
    </row>
    <row r="16" spans="1:6" x14ac:dyDescent="0.3">
      <c r="A16" t="s">
        <v>14</v>
      </c>
      <c r="B16">
        <v>4</v>
      </c>
      <c r="C16" t="s">
        <v>15</v>
      </c>
    </row>
    <row r="17" spans="1:7" x14ac:dyDescent="0.3">
      <c r="A17" t="s">
        <v>13</v>
      </c>
      <c r="B17">
        <f>B15/100 * B16 * 10</f>
        <v>7.7720000000000002</v>
      </c>
    </row>
    <row r="19" spans="1:7" x14ac:dyDescent="0.3">
      <c r="A19" t="s">
        <v>16</v>
      </c>
      <c r="B19" t="s">
        <v>17</v>
      </c>
    </row>
    <row r="20" spans="1:7" x14ac:dyDescent="0.3">
      <c r="A20" t="s">
        <v>19</v>
      </c>
      <c r="B20" t="s">
        <v>18</v>
      </c>
    </row>
    <row r="21" spans="1:7" x14ac:dyDescent="0.3">
      <c r="A21" t="s">
        <v>21</v>
      </c>
      <c r="B21" t="s">
        <v>20</v>
      </c>
      <c r="G21">
        <f ca="1">FLOOR(RAND()*20+1,1)</f>
        <v>17</v>
      </c>
    </row>
    <row r="23" spans="1:7" x14ac:dyDescent="0.3">
      <c r="D23">
        <f>0.52-0.4</f>
        <v>0.12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workbookViewId="0">
      <selection activeCell="F15" sqref="F15"/>
    </sheetView>
  </sheetViews>
  <sheetFormatPr defaultRowHeight="16.5" x14ac:dyDescent="0.3"/>
  <cols>
    <col min="1" max="2" width="14" bestFit="1" customWidth="1"/>
    <col min="4" max="4" width="13.125" bestFit="1" customWidth="1"/>
  </cols>
  <sheetData>
    <row r="1" spans="1:9" x14ac:dyDescent="0.3">
      <c r="A1" t="s">
        <v>24</v>
      </c>
      <c r="B1">
        <v>0.4</v>
      </c>
    </row>
    <row r="2" spans="1:9" x14ac:dyDescent="0.3">
      <c r="A2" t="s">
        <v>25</v>
      </c>
      <c r="B2">
        <v>0.4</v>
      </c>
    </row>
    <row r="3" spans="1:9" x14ac:dyDescent="0.3">
      <c r="A3" t="s">
        <v>26</v>
      </c>
      <c r="B3">
        <v>2.5000000000000001E-2</v>
      </c>
    </row>
    <row r="5" spans="1:9" x14ac:dyDescent="0.3">
      <c r="A5" s="5" t="s">
        <v>27</v>
      </c>
      <c r="B5" s="5"/>
      <c r="C5" s="5" t="s">
        <v>30</v>
      </c>
      <c r="D5" s="5"/>
      <c r="E5" s="5" t="s">
        <v>32</v>
      </c>
      <c r="F5" s="5"/>
      <c r="G5" s="5" t="s">
        <v>34</v>
      </c>
      <c r="H5" s="5"/>
    </row>
    <row r="6" spans="1:9" x14ac:dyDescent="0.3">
      <c r="A6" t="s">
        <v>28</v>
      </c>
      <c r="B6">
        <f>-0.024*B1+0.487*B2+0.006*B3+0.005*(B1*B3)-0.013*(B2*B3)+0.068*(B1*B2)+0.031</f>
        <v>0.22715000000000002</v>
      </c>
      <c r="C6" t="s">
        <v>31</v>
      </c>
      <c r="D6">
        <f>-0.251*B1+0.195*B2+0.011*B3+0.006*(B1*B3)-0.027*(B2*B3)+0.452*(B1*B2)+0.299</f>
        <v>0.34898499999999999</v>
      </c>
      <c r="E6" t="s">
        <v>31</v>
      </c>
      <c r="F6">
        <f>0.278*B1+0.034*B2+0.022*B3-0.018*(B1*B3)-0.027*(B2*B3) + 0.584*(B1*B2)+0.078</f>
        <v>0.29633999999999999</v>
      </c>
      <c r="G6" t="s">
        <v>36</v>
      </c>
      <c r="H6">
        <f>(LN(1500)-LN(33))/(LN(D7)-LN(B7))</f>
        <v>9.3301597539258907</v>
      </c>
    </row>
    <row r="7" spans="1:9" x14ac:dyDescent="0.3">
      <c r="A7" t="s">
        <v>29</v>
      </c>
      <c r="B7">
        <f>B6 + 0.14 * B6 - 0.02</f>
        <v>0.23895100000000005</v>
      </c>
      <c r="C7" t="s">
        <v>29</v>
      </c>
      <c r="D7">
        <f>D6+(1.283*D6^2-0.374*D6-0.015)</f>
        <v>0.35972186027867498</v>
      </c>
      <c r="E7" t="s">
        <v>33</v>
      </c>
      <c r="F7">
        <f>F6 + 0.636*F6 - 0.107</f>
        <v>0.37781224000000002</v>
      </c>
      <c r="G7" s="1" t="s">
        <v>37</v>
      </c>
      <c r="H7">
        <f>1/H6</f>
        <v>0.10717930093096485</v>
      </c>
    </row>
    <row r="8" spans="1:9" x14ac:dyDescent="0.3">
      <c r="E8" t="s">
        <v>29</v>
      </c>
      <c r="F8">
        <f>D7+F7 - 0.097*B1 + 0.043</f>
        <v>0.74173410027867515</v>
      </c>
      <c r="G8" t="s">
        <v>35</v>
      </c>
      <c r="H8">
        <f>1930*(F8-D7)^(3-H7)</f>
        <v>119.28389425628424</v>
      </c>
    </row>
    <row r="10" spans="1:9" x14ac:dyDescent="0.3">
      <c r="A10" t="s">
        <v>39</v>
      </c>
      <c r="B10">
        <v>80</v>
      </c>
      <c r="C10" t="s">
        <v>40</v>
      </c>
      <c r="D10" t="s">
        <v>42</v>
      </c>
      <c r="E10">
        <f>D7*B11</f>
        <v>71.944372055735002</v>
      </c>
      <c r="F10" t="s">
        <v>44</v>
      </c>
      <c r="G10">
        <f>(F8*B11 - B11*D7)/H8/10</f>
        <v>6.4050933679150004E-2</v>
      </c>
      <c r="H10" t="s">
        <v>45</v>
      </c>
      <c r="I10">
        <v>0.2</v>
      </c>
    </row>
    <row r="11" spans="1:9" x14ac:dyDescent="0.3">
      <c r="A11" t="s">
        <v>41</v>
      </c>
      <c r="B11">
        <v>200</v>
      </c>
      <c r="C11" t="s">
        <v>40</v>
      </c>
      <c r="D11" t="s">
        <v>43</v>
      </c>
      <c r="E11">
        <f>B7*B11</f>
        <v>47.790200000000013</v>
      </c>
      <c r="F11" t="s">
        <v>49</v>
      </c>
      <c r="G11">
        <f>IF(I10=0, 9999999, G10/I10)</f>
        <v>0.32025466839575001</v>
      </c>
    </row>
    <row r="12" spans="1:9" x14ac:dyDescent="0.3">
      <c r="A12" t="s">
        <v>38</v>
      </c>
      <c r="B12">
        <f>(E10-B10)*(1 - EXP(-(24/G10 + 24/G11)))</f>
        <v>-8.0556279442649981</v>
      </c>
      <c r="C12" t="s">
        <v>48</v>
      </c>
      <c r="D12">
        <f>(E10-B10)*(1-EXP(-24*G10)*EXP(-24*G11))</f>
        <v>-8.0548327813017746</v>
      </c>
      <c r="F12" t="s">
        <v>54</v>
      </c>
      <c r="G12">
        <f>F8*B11</f>
        <v>148.34682005573504</v>
      </c>
    </row>
    <row r="13" spans="1:9" x14ac:dyDescent="0.3">
      <c r="A13" t="s">
        <v>46</v>
      </c>
      <c r="B13">
        <f>B12 / (1 + (24 / G11)) / (24 / G10)</f>
        <v>-2.8310071998106511E-4</v>
      </c>
      <c r="D13">
        <f>D12 / (1 + (24 * G11)) / (24 * G10)</f>
        <v>-0.6032459227709106</v>
      </c>
    </row>
    <row r="14" spans="1:9" x14ac:dyDescent="0.3">
      <c r="A14" t="s">
        <v>47</v>
      </c>
      <c r="B14">
        <f>B12 - B13</f>
        <v>-8.0553448435450168</v>
      </c>
      <c r="D14">
        <f>D12 - D13</f>
        <v>-7.451586858530864</v>
      </c>
    </row>
    <row r="16" spans="1:9" x14ac:dyDescent="0.3">
      <c r="A16" s="5" t="s">
        <v>55</v>
      </c>
      <c r="B16" s="5"/>
      <c r="C16" s="5"/>
      <c r="D16" s="5"/>
    </row>
    <row r="17" spans="1:4" x14ac:dyDescent="0.3">
      <c r="A17" t="s">
        <v>51</v>
      </c>
      <c r="B17" t="s">
        <v>50</v>
      </c>
      <c r="C17" t="s">
        <v>52</v>
      </c>
      <c r="D17" t="s">
        <v>53</v>
      </c>
    </row>
    <row r="18" spans="1:4" x14ac:dyDescent="0.3">
      <c r="A18">
        <f>($B18-$E$10)*(1-EXP(-$G$10*24)*EXP(-$G$11*24))</f>
        <v>0</v>
      </c>
      <c r="B18">
        <f>E10</f>
        <v>71.944372055735002</v>
      </c>
      <c r="C18">
        <f>$A18 / (1 + (24*$G$11)) / (24*$G$10)</f>
        <v>0</v>
      </c>
      <c r="D18">
        <f>A18-C18</f>
        <v>0</v>
      </c>
    </row>
    <row r="19" spans="1:4" x14ac:dyDescent="0.3">
      <c r="A19">
        <f>(B19-$E$10)*(1-EXP(-24/$G$10)*EXP(-24/$G$11))</f>
        <v>0.5</v>
      </c>
      <c r="B19">
        <f>B18+0.5</f>
        <v>72.444372055735002</v>
      </c>
      <c r="C19">
        <f>$A19 / (1 + (24*$G$11)) / (24*$G$10)</f>
        <v>3.7446210191431031E-2</v>
      </c>
      <c r="D19">
        <f t="shared" ref="D19:D82" si="0">A19-C19</f>
        <v>0.46255378980856898</v>
      </c>
    </row>
    <row r="20" spans="1:4" x14ac:dyDescent="0.3">
      <c r="A20">
        <f t="shared" ref="A20:A83" si="1">(B20-$E$10)*(1-EXP(-24/$G$10)*EXP(-24/$G$11))</f>
        <v>1</v>
      </c>
      <c r="B20">
        <f t="shared" ref="B20:B83" si="2">B19+0.5</f>
        <v>72.944372055735002</v>
      </c>
      <c r="C20">
        <f t="shared" ref="C20:C82" si="3">$A20 / (1 + (24*$G$11)) / (24*$G$10)</f>
        <v>7.4892420382862063E-2</v>
      </c>
      <c r="D20">
        <f t="shared" si="0"/>
        <v>0.92510757961713797</v>
      </c>
    </row>
    <row r="21" spans="1:4" x14ac:dyDescent="0.3">
      <c r="A21">
        <f t="shared" si="1"/>
        <v>1.5</v>
      </c>
      <c r="B21">
        <f t="shared" si="2"/>
        <v>73.444372055735002</v>
      </c>
      <c r="C21">
        <f t="shared" si="3"/>
        <v>0.11233863057429311</v>
      </c>
      <c r="D21">
        <f t="shared" si="0"/>
        <v>1.3876613694257069</v>
      </c>
    </row>
    <row r="22" spans="1:4" x14ac:dyDescent="0.3">
      <c r="A22">
        <f t="shared" si="1"/>
        <v>2</v>
      </c>
      <c r="B22">
        <f t="shared" si="2"/>
        <v>73.944372055735002</v>
      </c>
      <c r="C22">
        <f t="shared" si="3"/>
        <v>0.14978484076572413</v>
      </c>
      <c r="D22">
        <f t="shared" si="0"/>
        <v>1.8502151592342759</v>
      </c>
    </row>
    <row r="23" spans="1:4" x14ac:dyDescent="0.3">
      <c r="A23">
        <f t="shared" si="1"/>
        <v>2.5</v>
      </c>
      <c r="B23">
        <f t="shared" si="2"/>
        <v>74.444372055735002</v>
      </c>
      <c r="C23">
        <f t="shared" si="3"/>
        <v>0.18723105095715517</v>
      </c>
      <c r="D23">
        <f t="shared" si="0"/>
        <v>2.3127689490428449</v>
      </c>
    </row>
    <row r="24" spans="1:4" x14ac:dyDescent="0.3">
      <c r="A24">
        <f t="shared" si="1"/>
        <v>3</v>
      </c>
      <c r="B24">
        <f t="shared" si="2"/>
        <v>74.944372055735002</v>
      </c>
      <c r="C24">
        <f t="shared" si="3"/>
        <v>0.22467726114858622</v>
      </c>
      <c r="D24">
        <f t="shared" si="0"/>
        <v>2.7753227388514139</v>
      </c>
    </row>
    <row r="25" spans="1:4" x14ac:dyDescent="0.3">
      <c r="A25">
        <f t="shared" si="1"/>
        <v>3.5</v>
      </c>
      <c r="B25">
        <f t="shared" si="2"/>
        <v>75.444372055735002</v>
      </c>
      <c r="C25">
        <f t="shared" si="3"/>
        <v>0.26212347134001723</v>
      </c>
      <c r="D25">
        <f t="shared" si="0"/>
        <v>3.2378765286599829</v>
      </c>
    </row>
    <row r="26" spans="1:4" x14ac:dyDescent="0.3">
      <c r="A26">
        <f t="shared" si="1"/>
        <v>4</v>
      </c>
      <c r="B26">
        <f t="shared" si="2"/>
        <v>75.944372055735002</v>
      </c>
      <c r="C26">
        <f t="shared" si="3"/>
        <v>0.29956968153144825</v>
      </c>
      <c r="D26">
        <f t="shared" si="0"/>
        <v>3.7004303184685519</v>
      </c>
    </row>
    <row r="27" spans="1:4" x14ac:dyDescent="0.3">
      <c r="A27">
        <f t="shared" si="1"/>
        <v>4.5</v>
      </c>
      <c r="B27">
        <f t="shared" si="2"/>
        <v>76.444372055735002</v>
      </c>
      <c r="C27">
        <f t="shared" si="3"/>
        <v>0.33701589172287927</v>
      </c>
      <c r="D27">
        <f t="shared" si="0"/>
        <v>4.1629841082771204</v>
      </c>
    </row>
    <row r="28" spans="1:4" x14ac:dyDescent="0.3">
      <c r="A28">
        <f t="shared" si="1"/>
        <v>5</v>
      </c>
      <c r="B28">
        <f t="shared" si="2"/>
        <v>76.944372055735002</v>
      </c>
      <c r="C28">
        <f t="shared" si="3"/>
        <v>0.37446210191431034</v>
      </c>
      <c r="D28">
        <f t="shared" si="0"/>
        <v>4.6255378980856898</v>
      </c>
    </row>
    <row r="29" spans="1:4" x14ac:dyDescent="0.3">
      <c r="A29">
        <f t="shared" si="1"/>
        <v>5.5</v>
      </c>
      <c r="B29">
        <f t="shared" si="2"/>
        <v>77.444372055735002</v>
      </c>
      <c r="C29">
        <f t="shared" si="3"/>
        <v>0.41190831210574136</v>
      </c>
      <c r="D29">
        <f t="shared" si="0"/>
        <v>5.0880916878942584</v>
      </c>
    </row>
    <row r="30" spans="1:4" x14ac:dyDescent="0.3">
      <c r="A30">
        <f t="shared" si="1"/>
        <v>6</v>
      </c>
      <c r="B30">
        <f t="shared" si="2"/>
        <v>77.944372055735002</v>
      </c>
      <c r="C30">
        <f t="shared" si="3"/>
        <v>0.44935452229717243</v>
      </c>
      <c r="D30">
        <f t="shared" si="0"/>
        <v>5.5506454777028278</v>
      </c>
    </row>
    <row r="31" spans="1:4" x14ac:dyDescent="0.3">
      <c r="A31">
        <f t="shared" si="1"/>
        <v>6.5</v>
      </c>
      <c r="B31">
        <f t="shared" si="2"/>
        <v>78.444372055735002</v>
      </c>
      <c r="C31">
        <f t="shared" si="3"/>
        <v>0.4868007324886035</v>
      </c>
      <c r="D31">
        <f t="shared" si="0"/>
        <v>6.0131992675113963</v>
      </c>
    </row>
    <row r="32" spans="1:4" x14ac:dyDescent="0.3">
      <c r="A32">
        <f t="shared" si="1"/>
        <v>7</v>
      </c>
      <c r="B32">
        <f t="shared" si="2"/>
        <v>78.944372055735002</v>
      </c>
      <c r="C32">
        <f t="shared" si="3"/>
        <v>0.52424694268003447</v>
      </c>
      <c r="D32">
        <f t="shared" si="0"/>
        <v>6.4757530573199658</v>
      </c>
    </row>
    <row r="33" spans="1:4" x14ac:dyDescent="0.3">
      <c r="A33">
        <f t="shared" si="1"/>
        <v>7.5</v>
      </c>
      <c r="B33">
        <f t="shared" si="2"/>
        <v>79.444372055735002</v>
      </c>
      <c r="C33">
        <f t="shared" si="3"/>
        <v>0.56169315287146548</v>
      </c>
      <c r="D33">
        <f t="shared" si="0"/>
        <v>6.9383068471285343</v>
      </c>
    </row>
    <row r="34" spans="1:4" x14ac:dyDescent="0.3">
      <c r="A34">
        <f t="shared" si="1"/>
        <v>8</v>
      </c>
      <c r="B34">
        <f t="shared" si="2"/>
        <v>79.944372055735002</v>
      </c>
      <c r="C34">
        <f t="shared" si="3"/>
        <v>0.5991393630628965</v>
      </c>
      <c r="D34">
        <f t="shared" si="0"/>
        <v>7.4008606369371037</v>
      </c>
    </row>
    <row r="35" spans="1:4" x14ac:dyDescent="0.3">
      <c r="A35">
        <f t="shared" si="1"/>
        <v>8.5</v>
      </c>
      <c r="B35">
        <f t="shared" si="2"/>
        <v>80.444372055735002</v>
      </c>
      <c r="C35">
        <f t="shared" si="3"/>
        <v>0.63658557325432763</v>
      </c>
      <c r="D35">
        <f t="shared" si="0"/>
        <v>7.8634144267456723</v>
      </c>
    </row>
    <row r="36" spans="1:4" x14ac:dyDescent="0.3">
      <c r="A36">
        <f t="shared" si="1"/>
        <v>9</v>
      </c>
      <c r="B36">
        <f t="shared" si="2"/>
        <v>80.944372055735002</v>
      </c>
      <c r="C36">
        <f t="shared" si="3"/>
        <v>0.67403178344575854</v>
      </c>
      <c r="D36">
        <f t="shared" si="0"/>
        <v>8.3259682165542408</v>
      </c>
    </row>
    <row r="37" spans="1:4" x14ac:dyDescent="0.3">
      <c r="A37">
        <f t="shared" si="1"/>
        <v>9.5</v>
      </c>
      <c r="B37">
        <f t="shared" si="2"/>
        <v>81.444372055735002</v>
      </c>
      <c r="C37">
        <f t="shared" si="3"/>
        <v>0.71147799363718967</v>
      </c>
      <c r="D37">
        <f t="shared" si="0"/>
        <v>8.7885220063628111</v>
      </c>
    </row>
    <row r="38" spans="1:4" x14ac:dyDescent="0.3">
      <c r="A38">
        <f t="shared" si="1"/>
        <v>10</v>
      </c>
      <c r="B38">
        <f t="shared" si="2"/>
        <v>81.944372055735002</v>
      </c>
      <c r="C38">
        <f t="shared" si="3"/>
        <v>0.74892420382862068</v>
      </c>
      <c r="D38">
        <f t="shared" si="0"/>
        <v>9.2510757961713797</v>
      </c>
    </row>
    <row r="39" spans="1:4" x14ac:dyDescent="0.3">
      <c r="A39">
        <f t="shared" si="1"/>
        <v>10.5</v>
      </c>
      <c r="B39">
        <f t="shared" si="2"/>
        <v>82.444372055735002</v>
      </c>
      <c r="C39">
        <f t="shared" si="3"/>
        <v>0.78637041402005181</v>
      </c>
      <c r="D39">
        <f t="shared" si="0"/>
        <v>9.7136295859799482</v>
      </c>
    </row>
    <row r="40" spans="1:4" x14ac:dyDescent="0.3">
      <c r="A40">
        <f t="shared" si="1"/>
        <v>11</v>
      </c>
      <c r="B40">
        <f t="shared" si="2"/>
        <v>82.944372055735002</v>
      </c>
      <c r="C40">
        <f t="shared" si="3"/>
        <v>0.82381662421148272</v>
      </c>
      <c r="D40">
        <f t="shared" si="0"/>
        <v>10.176183375788517</v>
      </c>
    </row>
    <row r="41" spans="1:4" x14ac:dyDescent="0.3">
      <c r="A41">
        <f t="shared" si="1"/>
        <v>11.5</v>
      </c>
      <c r="B41">
        <f t="shared" si="2"/>
        <v>83.444372055735002</v>
      </c>
      <c r="C41">
        <f t="shared" si="3"/>
        <v>0.86126283440291374</v>
      </c>
      <c r="D41">
        <f t="shared" si="0"/>
        <v>10.638737165597087</v>
      </c>
    </row>
    <row r="42" spans="1:4" x14ac:dyDescent="0.3">
      <c r="A42">
        <f t="shared" si="1"/>
        <v>12</v>
      </c>
      <c r="B42">
        <f t="shared" si="2"/>
        <v>83.944372055735002</v>
      </c>
      <c r="C42">
        <f t="shared" si="3"/>
        <v>0.89870904459434486</v>
      </c>
      <c r="D42">
        <f t="shared" si="0"/>
        <v>11.101290955405656</v>
      </c>
    </row>
    <row r="43" spans="1:4" x14ac:dyDescent="0.3">
      <c r="A43">
        <f t="shared" si="1"/>
        <v>12.5</v>
      </c>
      <c r="B43">
        <f t="shared" si="2"/>
        <v>84.444372055735002</v>
      </c>
      <c r="C43">
        <f t="shared" si="3"/>
        <v>0.93615525478577588</v>
      </c>
      <c r="D43">
        <f t="shared" si="0"/>
        <v>11.563844745214224</v>
      </c>
    </row>
    <row r="44" spans="1:4" x14ac:dyDescent="0.3">
      <c r="A44">
        <f t="shared" si="1"/>
        <v>13</v>
      </c>
      <c r="B44">
        <f t="shared" si="2"/>
        <v>84.944372055735002</v>
      </c>
      <c r="C44">
        <f t="shared" si="3"/>
        <v>0.97360146497720701</v>
      </c>
      <c r="D44">
        <f t="shared" si="0"/>
        <v>12.026398535022793</v>
      </c>
    </row>
    <row r="45" spans="1:4" x14ac:dyDescent="0.3">
      <c r="A45">
        <f t="shared" si="1"/>
        <v>13.5</v>
      </c>
      <c r="B45">
        <f t="shared" si="2"/>
        <v>85.444372055735002</v>
      </c>
      <c r="C45">
        <f t="shared" si="3"/>
        <v>1.0110476751686379</v>
      </c>
      <c r="D45">
        <f t="shared" si="0"/>
        <v>12.488952324831363</v>
      </c>
    </row>
    <row r="46" spans="1:4" x14ac:dyDescent="0.3">
      <c r="A46">
        <f t="shared" si="1"/>
        <v>14</v>
      </c>
      <c r="B46">
        <f t="shared" si="2"/>
        <v>85.944372055735002</v>
      </c>
      <c r="C46">
        <f t="shared" si="3"/>
        <v>1.0484938853600689</v>
      </c>
      <c r="D46">
        <f t="shared" si="0"/>
        <v>12.951506114639932</v>
      </c>
    </row>
    <row r="47" spans="1:4" x14ac:dyDescent="0.3">
      <c r="A47">
        <f t="shared" si="1"/>
        <v>14.5</v>
      </c>
      <c r="B47">
        <f t="shared" si="2"/>
        <v>86.444372055735002</v>
      </c>
      <c r="C47">
        <f t="shared" si="3"/>
        <v>1.0859400955515</v>
      </c>
      <c r="D47">
        <f t="shared" si="0"/>
        <v>13.4140599044485</v>
      </c>
    </row>
    <row r="48" spans="1:4" x14ac:dyDescent="0.3">
      <c r="A48">
        <f t="shared" si="1"/>
        <v>15</v>
      </c>
      <c r="B48">
        <f t="shared" si="2"/>
        <v>86.944372055735002</v>
      </c>
      <c r="C48">
        <f t="shared" si="3"/>
        <v>1.123386305742931</v>
      </c>
      <c r="D48">
        <f t="shared" si="0"/>
        <v>13.876613694257069</v>
      </c>
    </row>
    <row r="49" spans="1:4" x14ac:dyDescent="0.3">
      <c r="A49">
        <f t="shared" si="1"/>
        <v>15.5</v>
      </c>
      <c r="B49">
        <f t="shared" si="2"/>
        <v>87.444372055735002</v>
      </c>
      <c r="C49">
        <f t="shared" si="3"/>
        <v>1.1608325159343622</v>
      </c>
      <c r="D49">
        <f t="shared" si="0"/>
        <v>14.339167484065637</v>
      </c>
    </row>
    <row r="50" spans="1:4" x14ac:dyDescent="0.3">
      <c r="A50">
        <f t="shared" si="1"/>
        <v>16</v>
      </c>
      <c r="B50">
        <f t="shared" si="2"/>
        <v>87.944372055735002</v>
      </c>
      <c r="C50">
        <f t="shared" si="3"/>
        <v>1.198278726125793</v>
      </c>
      <c r="D50">
        <f t="shared" si="0"/>
        <v>14.801721273874207</v>
      </c>
    </row>
    <row r="51" spans="1:4" x14ac:dyDescent="0.3">
      <c r="A51">
        <f t="shared" si="1"/>
        <v>16.5</v>
      </c>
      <c r="B51">
        <f t="shared" si="2"/>
        <v>88.444372055735002</v>
      </c>
      <c r="C51">
        <f t="shared" si="3"/>
        <v>1.235724936317224</v>
      </c>
      <c r="D51">
        <f t="shared" si="0"/>
        <v>15.264275063682776</v>
      </c>
    </row>
    <row r="52" spans="1:4" x14ac:dyDescent="0.3">
      <c r="A52">
        <f t="shared" si="1"/>
        <v>17</v>
      </c>
      <c r="B52">
        <f t="shared" si="2"/>
        <v>88.944372055735002</v>
      </c>
      <c r="C52">
        <f t="shared" si="3"/>
        <v>1.2731711465086553</v>
      </c>
      <c r="D52">
        <f t="shared" si="0"/>
        <v>15.726828853491345</v>
      </c>
    </row>
    <row r="53" spans="1:4" x14ac:dyDescent="0.3">
      <c r="A53">
        <f t="shared" si="1"/>
        <v>17.5</v>
      </c>
      <c r="B53">
        <f t="shared" si="2"/>
        <v>89.444372055735002</v>
      </c>
      <c r="C53">
        <f t="shared" si="3"/>
        <v>1.3106173567000863</v>
      </c>
      <c r="D53">
        <f t="shared" si="0"/>
        <v>16.189382643299915</v>
      </c>
    </row>
    <row r="54" spans="1:4" x14ac:dyDescent="0.3">
      <c r="A54">
        <f t="shared" si="1"/>
        <v>18</v>
      </c>
      <c r="B54">
        <f t="shared" si="2"/>
        <v>89.944372055735002</v>
      </c>
      <c r="C54">
        <f t="shared" si="3"/>
        <v>1.3480635668915171</v>
      </c>
      <c r="D54">
        <f t="shared" si="0"/>
        <v>16.651936433108482</v>
      </c>
    </row>
    <row r="55" spans="1:4" x14ac:dyDescent="0.3">
      <c r="A55">
        <f t="shared" si="1"/>
        <v>18.5</v>
      </c>
      <c r="B55">
        <f t="shared" si="2"/>
        <v>90.444372055735002</v>
      </c>
      <c r="C55">
        <f t="shared" si="3"/>
        <v>1.3855097770829483</v>
      </c>
      <c r="D55">
        <f t="shared" si="0"/>
        <v>17.114490222917052</v>
      </c>
    </row>
    <row r="56" spans="1:4" x14ac:dyDescent="0.3">
      <c r="A56">
        <f t="shared" si="1"/>
        <v>19</v>
      </c>
      <c r="B56">
        <f t="shared" si="2"/>
        <v>90.944372055735002</v>
      </c>
      <c r="C56">
        <f t="shared" si="3"/>
        <v>1.4229559872743793</v>
      </c>
      <c r="D56">
        <f t="shared" si="0"/>
        <v>17.577044012725622</v>
      </c>
    </row>
    <row r="57" spans="1:4" x14ac:dyDescent="0.3">
      <c r="A57">
        <f t="shared" si="1"/>
        <v>19.5</v>
      </c>
      <c r="B57">
        <f t="shared" si="2"/>
        <v>91.444372055735002</v>
      </c>
      <c r="C57">
        <f t="shared" si="3"/>
        <v>1.4604021974658101</v>
      </c>
      <c r="D57">
        <f t="shared" si="0"/>
        <v>18.039597802534189</v>
      </c>
    </row>
    <row r="58" spans="1:4" x14ac:dyDescent="0.3">
      <c r="A58">
        <f t="shared" si="1"/>
        <v>20</v>
      </c>
      <c r="B58">
        <f t="shared" si="2"/>
        <v>91.944372055735002</v>
      </c>
      <c r="C58">
        <f t="shared" si="3"/>
        <v>1.4978484076572414</v>
      </c>
      <c r="D58">
        <f t="shared" si="0"/>
        <v>18.502151592342759</v>
      </c>
    </row>
    <row r="59" spans="1:4" x14ac:dyDescent="0.3">
      <c r="A59">
        <f t="shared" si="1"/>
        <v>20.5</v>
      </c>
      <c r="B59">
        <f t="shared" si="2"/>
        <v>92.444372055735002</v>
      </c>
      <c r="C59">
        <f t="shared" si="3"/>
        <v>1.5352946178486724</v>
      </c>
      <c r="D59">
        <f t="shared" si="0"/>
        <v>18.964705382151326</v>
      </c>
    </row>
    <row r="60" spans="1:4" x14ac:dyDescent="0.3">
      <c r="A60">
        <f t="shared" si="1"/>
        <v>21</v>
      </c>
      <c r="B60">
        <f t="shared" si="2"/>
        <v>92.944372055735002</v>
      </c>
      <c r="C60">
        <f t="shared" si="3"/>
        <v>1.5727408280401036</v>
      </c>
      <c r="D60">
        <f t="shared" si="0"/>
        <v>19.427259171959896</v>
      </c>
    </row>
    <row r="61" spans="1:4" x14ac:dyDescent="0.3">
      <c r="A61">
        <f t="shared" si="1"/>
        <v>21.5</v>
      </c>
      <c r="B61">
        <f t="shared" si="2"/>
        <v>93.444372055735002</v>
      </c>
      <c r="C61">
        <f t="shared" si="3"/>
        <v>1.6101870382315344</v>
      </c>
      <c r="D61">
        <f t="shared" si="0"/>
        <v>19.889812961768467</v>
      </c>
    </row>
    <row r="62" spans="1:4" x14ac:dyDescent="0.3">
      <c r="A62">
        <f t="shared" si="1"/>
        <v>22</v>
      </c>
      <c r="B62">
        <f t="shared" si="2"/>
        <v>93.944372055735002</v>
      </c>
      <c r="C62">
        <f t="shared" si="3"/>
        <v>1.6476332484229654</v>
      </c>
      <c r="D62">
        <f t="shared" si="0"/>
        <v>20.352366751577033</v>
      </c>
    </row>
    <row r="63" spans="1:4" x14ac:dyDescent="0.3">
      <c r="A63">
        <f t="shared" si="1"/>
        <v>22.5</v>
      </c>
      <c r="B63">
        <f t="shared" si="2"/>
        <v>94.444372055735002</v>
      </c>
      <c r="C63">
        <f t="shared" si="3"/>
        <v>1.6850794586143967</v>
      </c>
      <c r="D63">
        <f t="shared" si="0"/>
        <v>20.814920541385604</v>
      </c>
    </row>
    <row r="64" spans="1:4" x14ac:dyDescent="0.3">
      <c r="A64">
        <f t="shared" si="1"/>
        <v>23</v>
      </c>
      <c r="B64">
        <f t="shared" si="2"/>
        <v>94.944372055735002</v>
      </c>
      <c r="C64">
        <f t="shared" si="3"/>
        <v>1.7225256688058275</v>
      </c>
      <c r="D64">
        <f t="shared" si="0"/>
        <v>21.277474331194174</v>
      </c>
    </row>
    <row r="65" spans="1:4" x14ac:dyDescent="0.3">
      <c r="A65">
        <f t="shared" si="1"/>
        <v>23.5</v>
      </c>
      <c r="B65">
        <f t="shared" si="2"/>
        <v>95.444372055735002</v>
      </c>
      <c r="C65">
        <f t="shared" si="3"/>
        <v>1.7599718789972587</v>
      </c>
      <c r="D65">
        <f t="shared" si="0"/>
        <v>21.740028121002741</v>
      </c>
    </row>
    <row r="66" spans="1:4" x14ac:dyDescent="0.3">
      <c r="A66">
        <f t="shared" si="1"/>
        <v>24</v>
      </c>
      <c r="B66">
        <f t="shared" si="2"/>
        <v>95.944372055735002</v>
      </c>
      <c r="C66">
        <f t="shared" si="3"/>
        <v>1.7974180891886897</v>
      </c>
      <c r="D66">
        <f t="shared" si="0"/>
        <v>22.202581910811311</v>
      </c>
    </row>
    <row r="67" spans="1:4" x14ac:dyDescent="0.3">
      <c r="A67">
        <f t="shared" si="1"/>
        <v>24.5</v>
      </c>
      <c r="B67">
        <f t="shared" si="2"/>
        <v>96.444372055735002</v>
      </c>
      <c r="C67">
        <f t="shared" si="3"/>
        <v>1.8348642993801205</v>
      </c>
      <c r="D67">
        <f t="shared" si="0"/>
        <v>22.665135700619878</v>
      </c>
    </row>
    <row r="68" spans="1:4" x14ac:dyDescent="0.3">
      <c r="A68">
        <f t="shared" si="1"/>
        <v>25</v>
      </c>
      <c r="B68">
        <f t="shared" si="2"/>
        <v>96.944372055735002</v>
      </c>
      <c r="C68">
        <f t="shared" si="3"/>
        <v>1.8723105095715518</v>
      </c>
      <c r="D68">
        <f t="shared" si="0"/>
        <v>23.127689490428448</v>
      </c>
    </row>
    <row r="69" spans="1:4" x14ac:dyDescent="0.3">
      <c r="A69">
        <f t="shared" si="1"/>
        <v>25.5</v>
      </c>
      <c r="B69">
        <f t="shared" si="2"/>
        <v>97.444372055735002</v>
      </c>
      <c r="C69">
        <f t="shared" si="3"/>
        <v>1.9097567197629828</v>
      </c>
      <c r="D69">
        <f t="shared" si="0"/>
        <v>23.590243280237019</v>
      </c>
    </row>
    <row r="70" spans="1:4" x14ac:dyDescent="0.3">
      <c r="A70">
        <f t="shared" si="1"/>
        <v>26</v>
      </c>
      <c r="B70">
        <f t="shared" si="2"/>
        <v>97.944372055735002</v>
      </c>
      <c r="C70">
        <f t="shared" si="3"/>
        <v>1.947202929954414</v>
      </c>
      <c r="D70">
        <f t="shared" si="0"/>
        <v>24.052797070045585</v>
      </c>
    </row>
    <row r="71" spans="1:4" x14ac:dyDescent="0.3">
      <c r="A71">
        <f t="shared" si="1"/>
        <v>26.5</v>
      </c>
      <c r="B71">
        <f t="shared" si="2"/>
        <v>98.444372055735002</v>
      </c>
      <c r="C71">
        <f t="shared" si="3"/>
        <v>1.9846491401458448</v>
      </c>
      <c r="D71">
        <f t="shared" si="0"/>
        <v>24.515350859854156</v>
      </c>
    </row>
    <row r="72" spans="1:4" x14ac:dyDescent="0.3">
      <c r="A72">
        <f t="shared" si="1"/>
        <v>27</v>
      </c>
      <c r="B72">
        <f t="shared" si="2"/>
        <v>98.944372055735002</v>
      </c>
      <c r="C72">
        <f t="shared" si="3"/>
        <v>2.0220953503372758</v>
      </c>
      <c r="D72">
        <f t="shared" si="0"/>
        <v>24.977904649662726</v>
      </c>
    </row>
    <row r="73" spans="1:4" x14ac:dyDescent="0.3">
      <c r="A73">
        <f t="shared" si="1"/>
        <v>27.5</v>
      </c>
      <c r="B73">
        <f t="shared" si="2"/>
        <v>99.444372055735002</v>
      </c>
      <c r="C73">
        <f t="shared" si="3"/>
        <v>2.0595415605287068</v>
      </c>
      <c r="D73">
        <f t="shared" si="0"/>
        <v>25.440458439471293</v>
      </c>
    </row>
    <row r="74" spans="1:4" x14ac:dyDescent="0.3">
      <c r="A74">
        <f t="shared" si="1"/>
        <v>28</v>
      </c>
      <c r="B74">
        <f t="shared" si="2"/>
        <v>99.944372055735002</v>
      </c>
      <c r="C74">
        <f t="shared" si="3"/>
        <v>2.0969877707201379</v>
      </c>
      <c r="D74">
        <f t="shared" si="0"/>
        <v>25.903012229279863</v>
      </c>
    </row>
    <row r="75" spans="1:4" x14ac:dyDescent="0.3">
      <c r="A75">
        <f t="shared" si="1"/>
        <v>28.5</v>
      </c>
      <c r="B75">
        <f t="shared" si="2"/>
        <v>100.444372055735</v>
      </c>
      <c r="C75">
        <f t="shared" si="3"/>
        <v>2.1344339809115689</v>
      </c>
      <c r="D75">
        <f t="shared" si="0"/>
        <v>26.36556601908843</v>
      </c>
    </row>
    <row r="76" spans="1:4" x14ac:dyDescent="0.3">
      <c r="A76">
        <f t="shared" si="1"/>
        <v>29</v>
      </c>
      <c r="B76">
        <f t="shared" si="2"/>
        <v>100.944372055735</v>
      </c>
      <c r="C76">
        <f t="shared" si="3"/>
        <v>2.1718801911029999</v>
      </c>
      <c r="D76">
        <f t="shared" si="0"/>
        <v>26.828119808897</v>
      </c>
    </row>
    <row r="77" spans="1:4" x14ac:dyDescent="0.3">
      <c r="A77">
        <f t="shared" si="1"/>
        <v>29.5</v>
      </c>
      <c r="B77">
        <f t="shared" si="2"/>
        <v>101.444372055735</v>
      </c>
      <c r="C77">
        <f t="shared" si="3"/>
        <v>2.2093264012944309</v>
      </c>
      <c r="D77">
        <f t="shared" si="0"/>
        <v>27.29067359870557</v>
      </c>
    </row>
    <row r="78" spans="1:4" x14ac:dyDescent="0.3">
      <c r="A78">
        <f t="shared" si="1"/>
        <v>30</v>
      </c>
      <c r="B78">
        <f t="shared" si="2"/>
        <v>101.944372055735</v>
      </c>
      <c r="C78">
        <f t="shared" si="3"/>
        <v>2.2467726114858619</v>
      </c>
      <c r="D78">
        <f t="shared" si="0"/>
        <v>27.753227388514137</v>
      </c>
    </row>
    <row r="79" spans="1:4" x14ac:dyDescent="0.3">
      <c r="A79">
        <f t="shared" si="1"/>
        <v>30.5</v>
      </c>
      <c r="B79">
        <f t="shared" si="2"/>
        <v>102.444372055735</v>
      </c>
      <c r="C79">
        <f t="shared" si="3"/>
        <v>2.284218821677293</v>
      </c>
      <c r="D79">
        <f t="shared" si="0"/>
        <v>28.215781178322707</v>
      </c>
    </row>
    <row r="80" spans="1:4" x14ac:dyDescent="0.3">
      <c r="A80">
        <f t="shared" si="1"/>
        <v>31</v>
      </c>
      <c r="B80">
        <f t="shared" si="2"/>
        <v>102.944372055735</v>
      </c>
      <c r="C80">
        <f t="shared" si="3"/>
        <v>2.3216650318687244</v>
      </c>
      <c r="D80">
        <f t="shared" si="0"/>
        <v>28.678334968131274</v>
      </c>
    </row>
    <row r="81" spans="1:4" x14ac:dyDescent="0.3">
      <c r="A81">
        <f t="shared" si="1"/>
        <v>31.5</v>
      </c>
      <c r="B81">
        <f t="shared" si="2"/>
        <v>103.444372055735</v>
      </c>
      <c r="C81">
        <f t="shared" si="3"/>
        <v>2.359111242060155</v>
      </c>
      <c r="D81">
        <f t="shared" si="0"/>
        <v>29.140888757939845</v>
      </c>
    </row>
    <row r="82" spans="1:4" x14ac:dyDescent="0.3">
      <c r="A82">
        <f t="shared" si="1"/>
        <v>32</v>
      </c>
      <c r="B82">
        <f t="shared" si="2"/>
        <v>103.944372055735</v>
      </c>
      <c r="C82">
        <f t="shared" si="3"/>
        <v>2.396557452251586</v>
      </c>
      <c r="D82">
        <f t="shared" si="0"/>
        <v>29.603442547748415</v>
      </c>
    </row>
    <row r="83" spans="1:4" x14ac:dyDescent="0.3">
      <c r="A83">
        <f t="shared" si="1"/>
        <v>32.5</v>
      </c>
      <c r="B83">
        <f t="shared" si="2"/>
        <v>104.444372055735</v>
      </c>
      <c r="C83">
        <f t="shared" ref="C83:C146" si="4">$A83 / (1 + (24*$G$11)) / (24*$G$10)</f>
        <v>2.4340036624430175</v>
      </c>
      <c r="D83">
        <f t="shared" ref="D83:D146" si="5">A83-C83</f>
        <v>30.065996337556982</v>
      </c>
    </row>
    <row r="84" spans="1:4" x14ac:dyDescent="0.3">
      <c r="A84">
        <f t="shared" ref="A84:A147" si="6">(B84-$E$10)*(1-EXP(-24/$G$10)*EXP(-24/$G$11))</f>
        <v>33</v>
      </c>
      <c r="B84">
        <f t="shared" ref="B84:B147" si="7">B83+0.5</f>
        <v>104.944372055735</v>
      </c>
      <c r="C84">
        <f t="shared" si="4"/>
        <v>2.471449872634448</v>
      </c>
      <c r="D84">
        <f t="shared" si="5"/>
        <v>30.528550127365552</v>
      </c>
    </row>
    <row r="85" spans="1:4" x14ac:dyDescent="0.3">
      <c r="A85">
        <f t="shared" si="6"/>
        <v>33.5</v>
      </c>
      <c r="B85">
        <f t="shared" si="7"/>
        <v>105.444372055735</v>
      </c>
      <c r="C85">
        <f t="shared" si="4"/>
        <v>2.5088960828258791</v>
      </c>
      <c r="D85">
        <f t="shared" si="5"/>
        <v>30.991103917174122</v>
      </c>
    </row>
    <row r="86" spans="1:4" x14ac:dyDescent="0.3">
      <c r="A86">
        <f t="shared" si="6"/>
        <v>34</v>
      </c>
      <c r="B86">
        <f t="shared" si="7"/>
        <v>105.944372055735</v>
      </c>
      <c r="C86">
        <f t="shared" si="4"/>
        <v>2.5463422930173105</v>
      </c>
      <c r="D86">
        <f t="shared" si="5"/>
        <v>31.453657706982689</v>
      </c>
    </row>
    <row r="87" spans="1:4" x14ac:dyDescent="0.3">
      <c r="A87">
        <f t="shared" si="6"/>
        <v>34.5</v>
      </c>
      <c r="B87">
        <f t="shared" si="7"/>
        <v>106.444372055735</v>
      </c>
      <c r="C87">
        <f t="shared" si="4"/>
        <v>2.5837885032087415</v>
      </c>
      <c r="D87">
        <f t="shared" si="5"/>
        <v>31.916211496791259</v>
      </c>
    </row>
    <row r="88" spans="1:4" x14ac:dyDescent="0.3">
      <c r="A88">
        <f t="shared" si="6"/>
        <v>35</v>
      </c>
      <c r="B88">
        <f t="shared" si="7"/>
        <v>106.944372055735</v>
      </c>
      <c r="C88">
        <f t="shared" si="4"/>
        <v>2.6212347134001726</v>
      </c>
      <c r="D88">
        <f t="shared" si="5"/>
        <v>32.37876528659983</v>
      </c>
    </row>
    <row r="89" spans="1:4" x14ac:dyDescent="0.3">
      <c r="A89">
        <f t="shared" si="6"/>
        <v>35.5</v>
      </c>
      <c r="B89">
        <f t="shared" si="7"/>
        <v>107.444372055735</v>
      </c>
      <c r="C89">
        <f t="shared" si="4"/>
        <v>2.6586809235916031</v>
      </c>
      <c r="D89">
        <f t="shared" si="5"/>
        <v>32.841319076408396</v>
      </c>
    </row>
    <row r="90" spans="1:4" x14ac:dyDescent="0.3">
      <c r="A90">
        <f t="shared" si="6"/>
        <v>36</v>
      </c>
      <c r="B90">
        <f t="shared" si="7"/>
        <v>107.944372055735</v>
      </c>
      <c r="C90">
        <f t="shared" si="4"/>
        <v>2.6961271337830341</v>
      </c>
      <c r="D90">
        <f t="shared" si="5"/>
        <v>33.303872866216963</v>
      </c>
    </row>
    <row r="91" spans="1:4" x14ac:dyDescent="0.3">
      <c r="A91">
        <f t="shared" si="6"/>
        <v>36.5</v>
      </c>
      <c r="B91">
        <f t="shared" si="7"/>
        <v>108.444372055735</v>
      </c>
      <c r="C91">
        <f t="shared" si="4"/>
        <v>2.7335733439744656</v>
      </c>
      <c r="D91">
        <f t="shared" si="5"/>
        <v>33.766426656025537</v>
      </c>
    </row>
    <row r="92" spans="1:4" x14ac:dyDescent="0.3">
      <c r="A92">
        <f t="shared" si="6"/>
        <v>37</v>
      </c>
      <c r="B92">
        <f t="shared" si="7"/>
        <v>108.944372055735</v>
      </c>
      <c r="C92">
        <f t="shared" si="4"/>
        <v>2.7710195541658966</v>
      </c>
      <c r="D92">
        <f t="shared" si="5"/>
        <v>34.228980445834104</v>
      </c>
    </row>
    <row r="93" spans="1:4" x14ac:dyDescent="0.3">
      <c r="A93">
        <f t="shared" si="6"/>
        <v>37.5</v>
      </c>
      <c r="B93">
        <f t="shared" si="7"/>
        <v>109.444372055735</v>
      </c>
      <c r="C93">
        <f t="shared" si="4"/>
        <v>2.8084657643573276</v>
      </c>
      <c r="D93">
        <f t="shared" si="5"/>
        <v>34.691534235642671</v>
      </c>
    </row>
    <row r="94" spans="1:4" x14ac:dyDescent="0.3">
      <c r="A94">
        <f t="shared" si="6"/>
        <v>38</v>
      </c>
      <c r="B94">
        <f t="shared" si="7"/>
        <v>109.944372055735</v>
      </c>
      <c r="C94">
        <f t="shared" si="4"/>
        <v>2.8459119745487587</v>
      </c>
      <c r="D94">
        <f t="shared" si="5"/>
        <v>35.154088025451244</v>
      </c>
    </row>
    <row r="95" spans="1:4" x14ac:dyDescent="0.3">
      <c r="A95">
        <f t="shared" si="6"/>
        <v>38.5</v>
      </c>
      <c r="B95">
        <f t="shared" si="7"/>
        <v>110.444372055735</v>
      </c>
      <c r="C95">
        <f t="shared" si="4"/>
        <v>2.8833581847401901</v>
      </c>
      <c r="D95">
        <f t="shared" si="5"/>
        <v>35.616641815259811</v>
      </c>
    </row>
    <row r="96" spans="1:4" x14ac:dyDescent="0.3">
      <c r="A96">
        <f t="shared" si="6"/>
        <v>39</v>
      </c>
      <c r="B96">
        <f t="shared" si="7"/>
        <v>110.944372055735</v>
      </c>
      <c r="C96">
        <f t="shared" si="4"/>
        <v>2.9208043949316203</v>
      </c>
      <c r="D96">
        <f t="shared" si="5"/>
        <v>36.079195605068378</v>
      </c>
    </row>
    <row r="97" spans="1:4" x14ac:dyDescent="0.3">
      <c r="A97">
        <f t="shared" si="6"/>
        <v>39.5</v>
      </c>
      <c r="B97">
        <f t="shared" si="7"/>
        <v>111.444372055735</v>
      </c>
      <c r="C97">
        <f t="shared" si="4"/>
        <v>2.9582506051230517</v>
      </c>
      <c r="D97">
        <f t="shared" si="5"/>
        <v>36.541749394876945</v>
      </c>
    </row>
    <row r="98" spans="1:4" x14ac:dyDescent="0.3">
      <c r="A98">
        <f t="shared" si="6"/>
        <v>40</v>
      </c>
      <c r="B98">
        <f t="shared" si="7"/>
        <v>111.944372055735</v>
      </c>
      <c r="C98">
        <f t="shared" si="4"/>
        <v>2.9956968153144827</v>
      </c>
      <c r="D98">
        <f t="shared" si="5"/>
        <v>37.004303184685519</v>
      </c>
    </row>
    <row r="99" spans="1:4" x14ac:dyDescent="0.3">
      <c r="A99">
        <f t="shared" si="6"/>
        <v>40.5</v>
      </c>
      <c r="B99">
        <f t="shared" si="7"/>
        <v>112.444372055735</v>
      </c>
      <c r="C99">
        <f t="shared" si="4"/>
        <v>3.0331430255059137</v>
      </c>
      <c r="D99">
        <f t="shared" si="5"/>
        <v>37.466856974494085</v>
      </c>
    </row>
    <row r="100" spans="1:4" x14ac:dyDescent="0.3">
      <c r="A100">
        <f t="shared" si="6"/>
        <v>41</v>
      </c>
      <c r="B100">
        <f t="shared" si="7"/>
        <v>112.944372055735</v>
      </c>
      <c r="C100">
        <f t="shared" si="4"/>
        <v>3.0705892356973448</v>
      </c>
      <c r="D100">
        <f t="shared" si="5"/>
        <v>37.929410764302652</v>
      </c>
    </row>
    <row r="101" spans="1:4" x14ac:dyDescent="0.3">
      <c r="A101">
        <f t="shared" si="6"/>
        <v>41.5</v>
      </c>
      <c r="B101">
        <f t="shared" si="7"/>
        <v>113.444372055735</v>
      </c>
      <c r="C101">
        <f t="shared" si="4"/>
        <v>3.1080354458887762</v>
      </c>
      <c r="D101">
        <f t="shared" si="5"/>
        <v>38.391964554111226</v>
      </c>
    </row>
    <row r="102" spans="1:4" x14ac:dyDescent="0.3">
      <c r="A102">
        <f t="shared" si="6"/>
        <v>42</v>
      </c>
      <c r="B102">
        <f t="shared" si="7"/>
        <v>113.944372055735</v>
      </c>
      <c r="C102">
        <f t="shared" si="4"/>
        <v>3.1454816560802072</v>
      </c>
      <c r="D102">
        <f t="shared" si="5"/>
        <v>38.854518343919793</v>
      </c>
    </row>
    <row r="103" spans="1:4" x14ac:dyDescent="0.3">
      <c r="A103">
        <f t="shared" si="6"/>
        <v>42.5</v>
      </c>
      <c r="B103">
        <f t="shared" si="7"/>
        <v>114.444372055735</v>
      </c>
      <c r="C103">
        <f t="shared" si="4"/>
        <v>3.1829278662716378</v>
      </c>
      <c r="D103">
        <f t="shared" si="5"/>
        <v>39.31707213372836</v>
      </c>
    </row>
    <row r="104" spans="1:4" x14ac:dyDescent="0.3">
      <c r="A104">
        <f t="shared" si="6"/>
        <v>43</v>
      </c>
      <c r="B104">
        <f t="shared" si="7"/>
        <v>114.944372055735</v>
      </c>
      <c r="C104">
        <f t="shared" si="4"/>
        <v>3.2203740764630688</v>
      </c>
      <c r="D104">
        <f t="shared" si="5"/>
        <v>39.779625923536933</v>
      </c>
    </row>
    <row r="105" spans="1:4" x14ac:dyDescent="0.3">
      <c r="A105">
        <f t="shared" si="6"/>
        <v>43.5</v>
      </c>
      <c r="B105">
        <f t="shared" si="7"/>
        <v>115.444372055735</v>
      </c>
      <c r="C105">
        <f t="shared" si="4"/>
        <v>3.2578202866544999</v>
      </c>
      <c r="D105">
        <f t="shared" si="5"/>
        <v>40.2421797133455</v>
      </c>
    </row>
    <row r="106" spans="1:4" x14ac:dyDescent="0.3">
      <c r="A106">
        <f t="shared" si="6"/>
        <v>44</v>
      </c>
      <c r="B106">
        <f t="shared" si="7"/>
        <v>115.944372055735</v>
      </c>
      <c r="C106">
        <f t="shared" si="4"/>
        <v>3.2952664968459309</v>
      </c>
      <c r="D106">
        <f t="shared" si="5"/>
        <v>40.704733503154067</v>
      </c>
    </row>
    <row r="107" spans="1:4" x14ac:dyDescent="0.3">
      <c r="A107">
        <f t="shared" si="6"/>
        <v>44.5</v>
      </c>
      <c r="B107">
        <f t="shared" si="7"/>
        <v>116.444372055735</v>
      </c>
      <c r="C107">
        <f t="shared" si="4"/>
        <v>3.3327127070373623</v>
      </c>
      <c r="D107">
        <f t="shared" si="5"/>
        <v>41.167287292962641</v>
      </c>
    </row>
    <row r="108" spans="1:4" x14ac:dyDescent="0.3">
      <c r="A108">
        <f t="shared" si="6"/>
        <v>45</v>
      </c>
      <c r="B108">
        <f t="shared" si="7"/>
        <v>116.944372055735</v>
      </c>
      <c r="C108">
        <f t="shared" si="4"/>
        <v>3.3701589172287933</v>
      </c>
      <c r="D108">
        <f t="shared" si="5"/>
        <v>41.629841082771208</v>
      </c>
    </row>
    <row r="109" spans="1:4" x14ac:dyDescent="0.3">
      <c r="A109">
        <f t="shared" si="6"/>
        <v>45.5</v>
      </c>
      <c r="B109">
        <f t="shared" si="7"/>
        <v>117.444372055735</v>
      </c>
      <c r="C109">
        <f t="shared" si="4"/>
        <v>3.4076051274202239</v>
      </c>
      <c r="D109">
        <f t="shared" si="5"/>
        <v>42.092394872579774</v>
      </c>
    </row>
    <row r="110" spans="1:4" x14ac:dyDescent="0.3">
      <c r="A110">
        <f t="shared" si="6"/>
        <v>46</v>
      </c>
      <c r="B110">
        <f t="shared" si="7"/>
        <v>117.944372055735</v>
      </c>
      <c r="C110">
        <f t="shared" si="4"/>
        <v>3.4450513376116549</v>
      </c>
      <c r="D110">
        <f t="shared" si="5"/>
        <v>42.554948662388348</v>
      </c>
    </row>
    <row r="111" spans="1:4" x14ac:dyDescent="0.3">
      <c r="A111">
        <f t="shared" si="6"/>
        <v>46.5</v>
      </c>
      <c r="B111">
        <f t="shared" si="7"/>
        <v>118.444372055735</v>
      </c>
      <c r="C111">
        <f t="shared" si="4"/>
        <v>3.482497547803086</v>
      </c>
      <c r="D111">
        <f t="shared" si="5"/>
        <v>43.017502452196915</v>
      </c>
    </row>
    <row r="112" spans="1:4" x14ac:dyDescent="0.3">
      <c r="A112">
        <f t="shared" si="6"/>
        <v>47</v>
      </c>
      <c r="B112">
        <f t="shared" si="7"/>
        <v>118.944372055735</v>
      </c>
      <c r="C112">
        <f t="shared" si="4"/>
        <v>3.5199437579945174</v>
      </c>
      <c r="D112">
        <f t="shared" si="5"/>
        <v>43.480056242005482</v>
      </c>
    </row>
    <row r="113" spans="1:4" x14ac:dyDescent="0.3">
      <c r="A113">
        <f t="shared" si="6"/>
        <v>47.5</v>
      </c>
      <c r="B113">
        <f t="shared" si="7"/>
        <v>119.444372055735</v>
      </c>
      <c r="C113">
        <f t="shared" si="4"/>
        <v>3.5573899681859484</v>
      </c>
      <c r="D113">
        <f t="shared" si="5"/>
        <v>43.942610031814048</v>
      </c>
    </row>
    <row r="114" spans="1:4" x14ac:dyDescent="0.3">
      <c r="A114">
        <f t="shared" si="6"/>
        <v>48</v>
      </c>
      <c r="B114">
        <f t="shared" si="7"/>
        <v>119.944372055735</v>
      </c>
      <c r="C114">
        <f t="shared" si="4"/>
        <v>3.5948361783773795</v>
      </c>
      <c r="D114">
        <f t="shared" si="5"/>
        <v>44.405163821622622</v>
      </c>
    </row>
    <row r="115" spans="1:4" x14ac:dyDescent="0.3">
      <c r="A115">
        <f t="shared" si="6"/>
        <v>48.5</v>
      </c>
      <c r="B115">
        <f t="shared" si="7"/>
        <v>120.444372055735</v>
      </c>
      <c r="C115">
        <f t="shared" si="4"/>
        <v>3.6322823885688105</v>
      </c>
      <c r="D115">
        <f t="shared" si="5"/>
        <v>44.867717611431189</v>
      </c>
    </row>
    <row r="116" spans="1:4" x14ac:dyDescent="0.3">
      <c r="A116">
        <f t="shared" si="6"/>
        <v>49</v>
      </c>
      <c r="B116">
        <f t="shared" si="7"/>
        <v>120.944372055735</v>
      </c>
      <c r="C116">
        <f t="shared" si="4"/>
        <v>3.669728598760241</v>
      </c>
      <c r="D116">
        <f t="shared" si="5"/>
        <v>45.330271401239756</v>
      </c>
    </row>
    <row r="117" spans="1:4" x14ac:dyDescent="0.3">
      <c r="A117">
        <f t="shared" si="6"/>
        <v>49.5</v>
      </c>
      <c r="B117">
        <f t="shared" si="7"/>
        <v>121.444372055735</v>
      </c>
      <c r="C117">
        <f t="shared" si="4"/>
        <v>3.7071748089516721</v>
      </c>
      <c r="D117">
        <f t="shared" si="5"/>
        <v>45.79282519104833</v>
      </c>
    </row>
    <row r="118" spans="1:4" x14ac:dyDescent="0.3">
      <c r="A118">
        <f t="shared" si="6"/>
        <v>50</v>
      </c>
      <c r="B118">
        <f t="shared" si="7"/>
        <v>121.944372055735</v>
      </c>
      <c r="C118">
        <f t="shared" si="4"/>
        <v>3.7446210191431035</v>
      </c>
      <c r="D118">
        <f t="shared" si="5"/>
        <v>46.255378980856896</v>
      </c>
    </row>
    <row r="119" spans="1:4" x14ac:dyDescent="0.3">
      <c r="A119">
        <f t="shared" si="6"/>
        <v>50.5</v>
      </c>
      <c r="B119">
        <f t="shared" si="7"/>
        <v>122.444372055735</v>
      </c>
      <c r="C119">
        <f t="shared" si="4"/>
        <v>3.7820672293345345</v>
      </c>
      <c r="D119">
        <f t="shared" si="5"/>
        <v>46.717932770665463</v>
      </c>
    </row>
    <row r="120" spans="1:4" x14ac:dyDescent="0.3">
      <c r="A120">
        <f t="shared" si="6"/>
        <v>51</v>
      </c>
      <c r="B120">
        <f t="shared" si="7"/>
        <v>122.944372055735</v>
      </c>
      <c r="C120">
        <f t="shared" si="4"/>
        <v>3.8195134395259656</v>
      </c>
      <c r="D120">
        <f t="shared" si="5"/>
        <v>47.180486560474037</v>
      </c>
    </row>
    <row r="121" spans="1:4" x14ac:dyDescent="0.3">
      <c r="A121">
        <f t="shared" si="6"/>
        <v>51.5</v>
      </c>
      <c r="B121">
        <f t="shared" si="7"/>
        <v>123.444372055735</v>
      </c>
      <c r="C121">
        <f t="shared" si="4"/>
        <v>3.8569596497173966</v>
      </c>
      <c r="D121">
        <f t="shared" si="5"/>
        <v>47.643040350282604</v>
      </c>
    </row>
    <row r="122" spans="1:4" x14ac:dyDescent="0.3">
      <c r="A122">
        <f t="shared" si="6"/>
        <v>52</v>
      </c>
      <c r="B122">
        <f t="shared" si="7"/>
        <v>123.944372055735</v>
      </c>
      <c r="C122">
        <f t="shared" si="4"/>
        <v>3.894405859908828</v>
      </c>
      <c r="D122">
        <f t="shared" si="5"/>
        <v>48.105594140091171</v>
      </c>
    </row>
    <row r="123" spans="1:4" x14ac:dyDescent="0.3">
      <c r="A123">
        <f t="shared" si="6"/>
        <v>52.5</v>
      </c>
      <c r="B123">
        <f t="shared" si="7"/>
        <v>124.444372055735</v>
      </c>
      <c r="C123">
        <f t="shared" si="4"/>
        <v>3.9318520701002582</v>
      </c>
      <c r="D123">
        <f t="shared" si="5"/>
        <v>48.568147929899744</v>
      </c>
    </row>
    <row r="124" spans="1:4" x14ac:dyDescent="0.3">
      <c r="A124">
        <f t="shared" si="6"/>
        <v>53</v>
      </c>
      <c r="B124">
        <f t="shared" si="7"/>
        <v>124.944372055735</v>
      </c>
      <c r="C124">
        <f t="shared" si="4"/>
        <v>3.9692982802916896</v>
      </c>
      <c r="D124">
        <f t="shared" si="5"/>
        <v>49.030701719708311</v>
      </c>
    </row>
    <row r="125" spans="1:4" x14ac:dyDescent="0.3">
      <c r="A125">
        <f t="shared" si="6"/>
        <v>53.5</v>
      </c>
      <c r="B125">
        <f t="shared" si="7"/>
        <v>125.444372055735</v>
      </c>
      <c r="C125">
        <f t="shared" si="4"/>
        <v>4.0067444904831202</v>
      </c>
      <c r="D125">
        <f t="shared" si="5"/>
        <v>49.493255509516878</v>
      </c>
    </row>
    <row r="126" spans="1:4" x14ac:dyDescent="0.3">
      <c r="A126">
        <f t="shared" si="6"/>
        <v>54</v>
      </c>
      <c r="B126">
        <f t="shared" si="7"/>
        <v>125.944372055735</v>
      </c>
      <c r="C126">
        <f t="shared" si="4"/>
        <v>4.0441907006745517</v>
      </c>
      <c r="D126">
        <f t="shared" si="5"/>
        <v>49.955809299325452</v>
      </c>
    </row>
    <row r="127" spans="1:4" x14ac:dyDescent="0.3">
      <c r="A127">
        <f t="shared" si="6"/>
        <v>54.5</v>
      </c>
      <c r="B127">
        <f t="shared" si="7"/>
        <v>126.444372055735</v>
      </c>
      <c r="C127">
        <f t="shared" si="4"/>
        <v>4.0816369108659831</v>
      </c>
      <c r="D127">
        <f t="shared" si="5"/>
        <v>50.418363089134019</v>
      </c>
    </row>
    <row r="128" spans="1:4" x14ac:dyDescent="0.3">
      <c r="A128">
        <f t="shared" si="6"/>
        <v>55</v>
      </c>
      <c r="B128">
        <f t="shared" si="7"/>
        <v>126.944372055735</v>
      </c>
      <c r="C128">
        <f t="shared" si="4"/>
        <v>4.1190831210574137</v>
      </c>
      <c r="D128">
        <f t="shared" si="5"/>
        <v>50.880916878942585</v>
      </c>
    </row>
    <row r="129" spans="1:4" x14ac:dyDescent="0.3">
      <c r="A129">
        <f t="shared" si="6"/>
        <v>55.5</v>
      </c>
      <c r="B129">
        <f t="shared" si="7"/>
        <v>127.444372055735</v>
      </c>
      <c r="C129">
        <f t="shared" si="4"/>
        <v>4.1565293312488452</v>
      </c>
      <c r="D129">
        <f t="shared" si="5"/>
        <v>51.343470668751152</v>
      </c>
    </row>
    <row r="130" spans="1:4" x14ac:dyDescent="0.3">
      <c r="A130">
        <f t="shared" si="6"/>
        <v>56</v>
      </c>
      <c r="B130">
        <f t="shared" si="7"/>
        <v>127.944372055735</v>
      </c>
      <c r="C130">
        <f t="shared" si="4"/>
        <v>4.1939755414402757</v>
      </c>
      <c r="D130">
        <f t="shared" si="5"/>
        <v>51.806024458559726</v>
      </c>
    </row>
    <row r="131" spans="1:4" x14ac:dyDescent="0.3">
      <c r="A131">
        <f t="shared" si="6"/>
        <v>56.500000000000014</v>
      </c>
      <c r="B131">
        <f t="shared" si="7"/>
        <v>128.44437205573502</v>
      </c>
      <c r="C131">
        <f t="shared" si="4"/>
        <v>4.2314217516317081</v>
      </c>
      <c r="D131">
        <f t="shared" si="5"/>
        <v>52.268578248368307</v>
      </c>
    </row>
    <row r="132" spans="1:4" x14ac:dyDescent="0.3">
      <c r="A132">
        <f t="shared" si="6"/>
        <v>57.000000000000014</v>
      </c>
      <c r="B132">
        <f t="shared" si="7"/>
        <v>128.94437205573502</v>
      </c>
      <c r="C132">
        <f t="shared" si="4"/>
        <v>4.2688679618231387</v>
      </c>
      <c r="D132">
        <f t="shared" si="5"/>
        <v>52.731132038176874</v>
      </c>
    </row>
    <row r="133" spans="1:4" x14ac:dyDescent="0.3">
      <c r="A133">
        <f t="shared" si="6"/>
        <v>57.500000000000014</v>
      </c>
      <c r="B133">
        <f t="shared" si="7"/>
        <v>129.44437205573502</v>
      </c>
      <c r="C133">
        <f t="shared" si="4"/>
        <v>4.3063141720145701</v>
      </c>
      <c r="D133">
        <f t="shared" si="5"/>
        <v>53.193685827985448</v>
      </c>
    </row>
    <row r="134" spans="1:4" x14ac:dyDescent="0.3">
      <c r="A134">
        <f t="shared" si="6"/>
        <v>58.000000000000014</v>
      </c>
      <c r="B134">
        <f t="shared" si="7"/>
        <v>129.94437205573502</v>
      </c>
      <c r="C134">
        <f t="shared" si="4"/>
        <v>4.3437603822060016</v>
      </c>
      <c r="D134">
        <f t="shared" si="5"/>
        <v>53.656239617794014</v>
      </c>
    </row>
    <row r="135" spans="1:4" x14ac:dyDescent="0.3">
      <c r="A135">
        <f t="shared" si="6"/>
        <v>58.500000000000014</v>
      </c>
      <c r="B135">
        <f t="shared" si="7"/>
        <v>130.44437205573502</v>
      </c>
      <c r="C135">
        <f t="shared" si="4"/>
        <v>4.3812065923974322</v>
      </c>
      <c r="D135">
        <f t="shared" si="5"/>
        <v>54.118793407602581</v>
      </c>
    </row>
    <row r="136" spans="1:4" x14ac:dyDescent="0.3">
      <c r="A136">
        <f t="shared" si="6"/>
        <v>59.000000000000014</v>
      </c>
      <c r="B136">
        <f t="shared" si="7"/>
        <v>130.94437205573502</v>
      </c>
      <c r="C136">
        <f t="shared" si="4"/>
        <v>4.4186528025888627</v>
      </c>
      <c r="D136">
        <f t="shared" si="5"/>
        <v>54.581347197411148</v>
      </c>
    </row>
    <row r="137" spans="1:4" x14ac:dyDescent="0.3">
      <c r="A137">
        <f t="shared" si="6"/>
        <v>59.500000000000014</v>
      </c>
      <c r="B137">
        <f t="shared" si="7"/>
        <v>131.44437205573502</v>
      </c>
      <c r="C137">
        <f t="shared" si="4"/>
        <v>4.4560990127802942</v>
      </c>
      <c r="D137">
        <f t="shared" si="5"/>
        <v>55.043900987219722</v>
      </c>
    </row>
    <row r="138" spans="1:4" x14ac:dyDescent="0.3">
      <c r="A138">
        <f t="shared" si="6"/>
        <v>60.000000000000014</v>
      </c>
      <c r="B138">
        <f t="shared" si="7"/>
        <v>131.94437205573502</v>
      </c>
      <c r="C138">
        <f t="shared" si="4"/>
        <v>4.4935452229717248</v>
      </c>
      <c r="D138">
        <f t="shared" si="5"/>
        <v>55.506454777028289</v>
      </c>
    </row>
    <row r="139" spans="1:4" x14ac:dyDescent="0.3">
      <c r="A139">
        <f t="shared" si="6"/>
        <v>60.500000000000014</v>
      </c>
      <c r="B139">
        <f t="shared" si="7"/>
        <v>132.44437205573502</v>
      </c>
      <c r="C139">
        <f t="shared" si="4"/>
        <v>4.5309914331631562</v>
      </c>
      <c r="D139">
        <f t="shared" si="5"/>
        <v>55.969008566836855</v>
      </c>
    </row>
    <row r="140" spans="1:4" x14ac:dyDescent="0.3">
      <c r="A140">
        <f t="shared" si="6"/>
        <v>61.000000000000014</v>
      </c>
      <c r="B140">
        <f t="shared" si="7"/>
        <v>132.94437205573502</v>
      </c>
      <c r="C140">
        <f t="shared" si="4"/>
        <v>4.5684376433545877</v>
      </c>
      <c r="D140">
        <f t="shared" si="5"/>
        <v>56.431562356645429</v>
      </c>
    </row>
    <row r="141" spans="1:4" x14ac:dyDescent="0.3">
      <c r="A141">
        <f t="shared" si="6"/>
        <v>61.500000000000014</v>
      </c>
      <c r="B141">
        <f t="shared" si="7"/>
        <v>133.44437205573502</v>
      </c>
      <c r="C141">
        <f t="shared" si="4"/>
        <v>4.6058838535460183</v>
      </c>
      <c r="D141">
        <f t="shared" si="5"/>
        <v>56.894116146453996</v>
      </c>
    </row>
    <row r="142" spans="1:4" x14ac:dyDescent="0.3">
      <c r="A142">
        <f t="shared" si="6"/>
        <v>62.000000000000014</v>
      </c>
      <c r="B142">
        <f t="shared" si="7"/>
        <v>133.94437205573502</v>
      </c>
      <c r="C142">
        <f t="shared" si="4"/>
        <v>4.6433300637374488</v>
      </c>
      <c r="D142">
        <f t="shared" si="5"/>
        <v>57.356669936262563</v>
      </c>
    </row>
    <row r="143" spans="1:4" x14ac:dyDescent="0.3">
      <c r="A143">
        <f t="shared" si="6"/>
        <v>62.500000000000014</v>
      </c>
      <c r="B143">
        <f t="shared" si="7"/>
        <v>134.44437205573502</v>
      </c>
      <c r="C143">
        <f t="shared" si="4"/>
        <v>4.6807762739288803</v>
      </c>
      <c r="D143">
        <f t="shared" si="5"/>
        <v>57.819223726071137</v>
      </c>
    </row>
    <row r="144" spans="1:4" x14ac:dyDescent="0.3">
      <c r="A144">
        <f t="shared" si="6"/>
        <v>63.000000000000014</v>
      </c>
      <c r="B144">
        <f t="shared" si="7"/>
        <v>134.94437205573502</v>
      </c>
      <c r="C144">
        <f t="shared" si="4"/>
        <v>4.7182224841203118</v>
      </c>
      <c r="D144">
        <f t="shared" si="5"/>
        <v>58.281777515879703</v>
      </c>
    </row>
    <row r="145" spans="1:4" x14ac:dyDescent="0.3">
      <c r="A145">
        <f t="shared" si="6"/>
        <v>63.500000000000014</v>
      </c>
      <c r="B145">
        <f t="shared" si="7"/>
        <v>135.44437205573502</v>
      </c>
      <c r="C145">
        <f t="shared" si="4"/>
        <v>4.7556686943117423</v>
      </c>
      <c r="D145">
        <f t="shared" si="5"/>
        <v>58.74433130568827</v>
      </c>
    </row>
    <row r="146" spans="1:4" x14ac:dyDescent="0.3">
      <c r="A146">
        <f t="shared" si="6"/>
        <v>64.000000000000014</v>
      </c>
      <c r="B146">
        <f t="shared" si="7"/>
        <v>135.94437205573502</v>
      </c>
      <c r="C146">
        <f t="shared" si="4"/>
        <v>4.7931149045031738</v>
      </c>
      <c r="D146">
        <f t="shared" si="5"/>
        <v>59.206885095496844</v>
      </c>
    </row>
    <row r="147" spans="1:4" x14ac:dyDescent="0.3">
      <c r="A147">
        <f t="shared" si="6"/>
        <v>64.500000000000014</v>
      </c>
      <c r="B147">
        <f t="shared" si="7"/>
        <v>136.44437205573502</v>
      </c>
      <c r="C147">
        <f t="shared" ref="C147:C201" si="8">$A147 / (1 + (24*$G$11)) / (24*$G$10)</f>
        <v>4.8305611146946044</v>
      </c>
      <c r="D147">
        <f t="shared" ref="D147:D201" si="9">A147-C147</f>
        <v>59.669438885305411</v>
      </c>
    </row>
    <row r="148" spans="1:4" x14ac:dyDescent="0.3">
      <c r="A148">
        <f t="shared" ref="A148:A201" si="10">(B148-$E$10)*(1-EXP(-24/$G$10)*EXP(-24/$G$11))</f>
        <v>65.000000000000014</v>
      </c>
      <c r="B148">
        <f t="shared" ref="B148:B201" si="11">B147+0.5</f>
        <v>136.94437205573502</v>
      </c>
      <c r="C148">
        <f t="shared" si="8"/>
        <v>4.8680073248860358</v>
      </c>
      <c r="D148">
        <f t="shared" si="9"/>
        <v>60.131992675113977</v>
      </c>
    </row>
    <row r="149" spans="1:4" x14ac:dyDescent="0.3">
      <c r="A149">
        <f t="shared" si="10"/>
        <v>65.500000000000014</v>
      </c>
      <c r="B149">
        <f t="shared" si="11"/>
        <v>137.44437205573502</v>
      </c>
      <c r="C149">
        <f t="shared" si="8"/>
        <v>4.9054535350774664</v>
      </c>
      <c r="D149">
        <f t="shared" si="9"/>
        <v>60.594546464922544</v>
      </c>
    </row>
    <row r="150" spans="1:4" x14ac:dyDescent="0.3">
      <c r="A150">
        <f t="shared" si="10"/>
        <v>66.000000000000014</v>
      </c>
      <c r="B150">
        <f t="shared" si="11"/>
        <v>137.94437205573502</v>
      </c>
      <c r="C150">
        <f t="shared" si="8"/>
        <v>4.9428997452688979</v>
      </c>
      <c r="D150">
        <f t="shared" si="9"/>
        <v>61.057100254731118</v>
      </c>
    </row>
    <row r="151" spans="1:4" x14ac:dyDescent="0.3">
      <c r="A151">
        <f t="shared" si="10"/>
        <v>66.500000000000014</v>
      </c>
      <c r="B151">
        <f t="shared" si="11"/>
        <v>138.44437205573502</v>
      </c>
      <c r="C151">
        <f t="shared" si="8"/>
        <v>4.9803459554603284</v>
      </c>
      <c r="D151">
        <f t="shared" si="9"/>
        <v>61.519654044539685</v>
      </c>
    </row>
    <row r="152" spans="1:4" x14ac:dyDescent="0.3">
      <c r="A152">
        <f t="shared" si="10"/>
        <v>67.000000000000014</v>
      </c>
      <c r="B152">
        <f t="shared" si="11"/>
        <v>138.94437205573502</v>
      </c>
      <c r="C152">
        <f t="shared" si="8"/>
        <v>5.0177921656517599</v>
      </c>
      <c r="D152">
        <f t="shared" si="9"/>
        <v>61.982207834348252</v>
      </c>
    </row>
    <row r="153" spans="1:4" x14ac:dyDescent="0.3">
      <c r="A153">
        <f t="shared" si="10"/>
        <v>67.500000000000014</v>
      </c>
      <c r="B153">
        <f t="shared" si="11"/>
        <v>139.44437205573502</v>
      </c>
      <c r="C153">
        <f t="shared" si="8"/>
        <v>5.0552383758431905</v>
      </c>
      <c r="D153">
        <f t="shared" si="9"/>
        <v>62.444761624156826</v>
      </c>
    </row>
    <row r="154" spans="1:4" x14ac:dyDescent="0.3">
      <c r="A154">
        <f t="shared" si="10"/>
        <v>68.000000000000014</v>
      </c>
      <c r="B154">
        <f t="shared" si="11"/>
        <v>139.94437205573502</v>
      </c>
      <c r="C154">
        <f t="shared" si="8"/>
        <v>5.0926845860346219</v>
      </c>
      <c r="D154">
        <f t="shared" si="9"/>
        <v>62.907315413965392</v>
      </c>
    </row>
    <row r="155" spans="1:4" x14ac:dyDescent="0.3">
      <c r="A155">
        <f t="shared" si="10"/>
        <v>68.500000000000014</v>
      </c>
      <c r="B155">
        <f t="shared" si="11"/>
        <v>140.44437205573502</v>
      </c>
      <c r="C155">
        <f t="shared" si="8"/>
        <v>5.1301307962260534</v>
      </c>
      <c r="D155">
        <f t="shared" si="9"/>
        <v>63.369869203773959</v>
      </c>
    </row>
    <row r="156" spans="1:4" x14ac:dyDescent="0.3">
      <c r="A156">
        <f t="shared" si="10"/>
        <v>69.000000000000014</v>
      </c>
      <c r="B156">
        <f t="shared" si="11"/>
        <v>140.94437205573502</v>
      </c>
      <c r="C156">
        <f t="shared" si="8"/>
        <v>5.167577006417484</v>
      </c>
      <c r="D156">
        <f t="shared" si="9"/>
        <v>63.832422993582533</v>
      </c>
    </row>
    <row r="157" spans="1:4" x14ac:dyDescent="0.3">
      <c r="A157">
        <f t="shared" si="10"/>
        <v>69.500000000000014</v>
      </c>
      <c r="B157">
        <f t="shared" si="11"/>
        <v>141.44437205573502</v>
      </c>
      <c r="C157">
        <f t="shared" si="8"/>
        <v>5.2050232166089154</v>
      </c>
      <c r="D157">
        <f t="shared" si="9"/>
        <v>64.294976783391093</v>
      </c>
    </row>
    <row r="158" spans="1:4" x14ac:dyDescent="0.3">
      <c r="A158">
        <f t="shared" si="10"/>
        <v>70.000000000000014</v>
      </c>
      <c r="B158">
        <f t="shared" si="11"/>
        <v>141.94437205573502</v>
      </c>
      <c r="C158">
        <f t="shared" si="8"/>
        <v>5.242469426800346</v>
      </c>
      <c r="D158">
        <f t="shared" si="9"/>
        <v>64.757530573199674</v>
      </c>
    </row>
    <row r="159" spans="1:4" x14ac:dyDescent="0.3">
      <c r="A159">
        <f t="shared" si="10"/>
        <v>70.500000000000014</v>
      </c>
      <c r="B159">
        <f t="shared" si="11"/>
        <v>142.44437205573502</v>
      </c>
      <c r="C159">
        <f t="shared" si="8"/>
        <v>5.2799156369917766</v>
      </c>
      <c r="D159">
        <f t="shared" si="9"/>
        <v>65.22008436300824</v>
      </c>
    </row>
    <row r="160" spans="1:4" x14ac:dyDescent="0.3">
      <c r="A160">
        <f t="shared" si="10"/>
        <v>71.000000000000014</v>
      </c>
      <c r="B160">
        <f t="shared" si="11"/>
        <v>142.94437205573502</v>
      </c>
      <c r="C160">
        <f t="shared" si="8"/>
        <v>5.3173618471832071</v>
      </c>
      <c r="D160">
        <f t="shared" si="9"/>
        <v>65.682638152816807</v>
      </c>
    </row>
    <row r="161" spans="1:4" x14ac:dyDescent="0.3">
      <c r="A161">
        <f t="shared" si="10"/>
        <v>71.500000000000014</v>
      </c>
      <c r="B161">
        <f t="shared" si="11"/>
        <v>143.44437205573502</v>
      </c>
      <c r="C161">
        <f t="shared" si="8"/>
        <v>5.3548080573746386</v>
      </c>
      <c r="D161">
        <f t="shared" si="9"/>
        <v>66.145191942625374</v>
      </c>
    </row>
    <row r="162" spans="1:4" x14ac:dyDescent="0.3">
      <c r="A162">
        <f t="shared" si="10"/>
        <v>72.000000000000014</v>
      </c>
      <c r="B162">
        <f t="shared" si="11"/>
        <v>143.94437205573502</v>
      </c>
      <c r="C162">
        <f t="shared" si="8"/>
        <v>5.3922542675660701</v>
      </c>
      <c r="D162">
        <f t="shared" si="9"/>
        <v>66.607745732433941</v>
      </c>
    </row>
    <row r="163" spans="1:4" x14ac:dyDescent="0.3">
      <c r="A163">
        <f t="shared" si="10"/>
        <v>72.500000000000014</v>
      </c>
      <c r="B163">
        <f t="shared" si="11"/>
        <v>144.44437205573502</v>
      </c>
      <c r="C163">
        <f t="shared" si="8"/>
        <v>5.4297004777575006</v>
      </c>
      <c r="D163">
        <f t="shared" si="9"/>
        <v>67.070299522242507</v>
      </c>
    </row>
    <row r="164" spans="1:4" x14ac:dyDescent="0.3">
      <c r="A164">
        <f t="shared" si="10"/>
        <v>73.000000000000014</v>
      </c>
      <c r="B164">
        <f t="shared" si="11"/>
        <v>144.94437205573502</v>
      </c>
      <c r="C164">
        <f t="shared" si="8"/>
        <v>5.4671466879489321</v>
      </c>
      <c r="D164">
        <f t="shared" si="9"/>
        <v>67.532853312051088</v>
      </c>
    </row>
    <row r="165" spans="1:4" x14ac:dyDescent="0.3">
      <c r="A165">
        <f t="shared" si="10"/>
        <v>73.500000000000014</v>
      </c>
      <c r="B165">
        <f t="shared" si="11"/>
        <v>145.44437205573502</v>
      </c>
      <c r="C165">
        <f t="shared" si="8"/>
        <v>5.5045928981403627</v>
      </c>
      <c r="D165">
        <f t="shared" si="9"/>
        <v>67.995407101859655</v>
      </c>
    </row>
    <row r="166" spans="1:4" x14ac:dyDescent="0.3">
      <c r="A166">
        <f t="shared" si="10"/>
        <v>74.000000000000014</v>
      </c>
      <c r="B166">
        <f t="shared" si="11"/>
        <v>145.94437205573502</v>
      </c>
      <c r="C166">
        <f t="shared" si="8"/>
        <v>5.5420391083317941</v>
      </c>
      <c r="D166">
        <f t="shared" si="9"/>
        <v>68.457960891668222</v>
      </c>
    </row>
    <row r="167" spans="1:4" x14ac:dyDescent="0.3">
      <c r="A167">
        <f t="shared" si="10"/>
        <v>74.500000000000014</v>
      </c>
      <c r="B167">
        <f t="shared" si="11"/>
        <v>146.44437205573502</v>
      </c>
      <c r="C167">
        <f t="shared" si="8"/>
        <v>5.5794853185232256</v>
      </c>
      <c r="D167">
        <f t="shared" si="9"/>
        <v>68.920514681476789</v>
      </c>
    </row>
    <row r="168" spans="1:4" x14ac:dyDescent="0.3">
      <c r="A168">
        <f t="shared" si="10"/>
        <v>75.000000000000014</v>
      </c>
      <c r="B168">
        <f t="shared" si="11"/>
        <v>146.94437205573502</v>
      </c>
      <c r="C168">
        <f t="shared" si="8"/>
        <v>5.6169315287146562</v>
      </c>
      <c r="D168">
        <f t="shared" si="9"/>
        <v>69.383068471285355</v>
      </c>
    </row>
    <row r="169" spans="1:4" x14ac:dyDescent="0.3">
      <c r="A169">
        <f t="shared" si="10"/>
        <v>75.500000000000014</v>
      </c>
      <c r="B169">
        <f t="shared" si="11"/>
        <v>147.44437205573502</v>
      </c>
      <c r="C169">
        <f t="shared" si="8"/>
        <v>5.6543777389060876</v>
      </c>
      <c r="D169">
        <f t="shared" si="9"/>
        <v>69.845622261093922</v>
      </c>
    </row>
    <row r="170" spans="1:4" x14ac:dyDescent="0.3">
      <c r="A170">
        <f t="shared" si="10"/>
        <v>76.000000000000014</v>
      </c>
      <c r="B170">
        <f t="shared" si="11"/>
        <v>147.94437205573502</v>
      </c>
      <c r="C170">
        <f t="shared" si="8"/>
        <v>5.6918239490975191</v>
      </c>
      <c r="D170">
        <f t="shared" si="9"/>
        <v>70.308176050902489</v>
      </c>
    </row>
    <row r="171" spans="1:4" x14ac:dyDescent="0.3">
      <c r="A171">
        <f t="shared" si="10"/>
        <v>76.500000000000014</v>
      </c>
      <c r="B171">
        <f t="shared" si="11"/>
        <v>148.44437205573502</v>
      </c>
      <c r="C171">
        <f t="shared" si="8"/>
        <v>5.7292701592889497</v>
      </c>
      <c r="D171">
        <f t="shared" si="9"/>
        <v>70.77072984071107</v>
      </c>
    </row>
    <row r="172" spans="1:4" x14ac:dyDescent="0.3">
      <c r="A172">
        <f t="shared" si="10"/>
        <v>77.000000000000014</v>
      </c>
      <c r="B172">
        <f t="shared" si="11"/>
        <v>148.94437205573502</v>
      </c>
      <c r="C172">
        <f t="shared" si="8"/>
        <v>5.7667163694803802</v>
      </c>
      <c r="D172">
        <f t="shared" si="9"/>
        <v>71.233283630519637</v>
      </c>
    </row>
    <row r="173" spans="1:4" x14ac:dyDescent="0.3">
      <c r="A173">
        <f t="shared" si="10"/>
        <v>77.500000000000014</v>
      </c>
      <c r="B173">
        <f t="shared" si="11"/>
        <v>149.44437205573502</v>
      </c>
      <c r="C173">
        <f t="shared" si="8"/>
        <v>5.8041625796718108</v>
      </c>
      <c r="D173">
        <f t="shared" si="9"/>
        <v>71.695837420328203</v>
      </c>
    </row>
    <row r="174" spans="1:4" x14ac:dyDescent="0.3">
      <c r="A174">
        <f t="shared" si="10"/>
        <v>78.000000000000014</v>
      </c>
      <c r="B174">
        <f t="shared" si="11"/>
        <v>149.94437205573502</v>
      </c>
      <c r="C174">
        <f t="shared" si="8"/>
        <v>5.8416087898632423</v>
      </c>
      <c r="D174">
        <f t="shared" si="9"/>
        <v>72.15839121013677</v>
      </c>
    </row>
    <row r="175" spans="1:4" x14ac:dyDescent="0.3">
      <c r="A175">
        <f t="shared" si="10"/>
        <v>78.500000000000014</v>
      </c>
      <c r="B175">
        <f t="shared" si="11"/>
        <v>150.44437205573502</v>
      </c>
      <c r="C175">
        <f t="shared" si="8"/>
        <v>5.8790550000546729</v>
      </c>
      <c r="D175">
        <f t="shared" si="9"/>
        <v>72.620944999945337</v>
      </c>
    </row>
    <row r="176" spans="1:4" x14ac:dyDescent="0.3">
      <c r="A176">
        <f t="shared" si="10"/>
        <v>79.000000000000014</v>
      </c>
      <c r="B176">
        <f t="shared" si="11"/>
        <v>150.94437205573502</v>
      </c>
      <c r="C176">
        <f t="shared" si="8"/>
        <v>5.9165012102461043</v>
      </c>
      <c r="D176">
        <f t="shared" si="9"/>
        <v>73.083498789753904</v>
      </c>
    </row>
    <row r="177" spans="1:4" x14ac:dyDescent="0.3">
      <c r="A177">
        <f t="shared" si="10"/>
        <v>79.500000000000014</v>
      </c>
      <c r="B177">
        <f t="shared" si="11"/>
        <v>151.44437205573502</v>
      </c>
      <c r="C177">
        <f t="shared" si="8"/>
        <v>5.9539474204375358</v>
      </c>
      <c r="D177">
        <f t="shared" si="9"/>
        <v>73.546052579562485</v>
      </c>
    </row>
    <row r="178" spans="1:4" x14ac:dyDescent="0.3">
      <c r="A178">
        <f t="shared" si="10"/>
        <v>80.000000000000014</v>
      </c>
      <c r="B178">
        <f t="shared" si="11"/>
        <v>151.94437205573502</v>
      </c>
      <c r="C178">
        <f t="shared" si="8"/>
        <v>5.9913936306289663</v>
      </c>
      <c r="D178">
        <f t="shared" si="9"/>
        <v>74.008606369371051</v>
      </c>
    </row>
    <row r="179" spans="1:4" x14ac:dyDescent="0.3">
      <c r="A179">
        <f t="shared" si="10"/>
        <v>80.500000000000014</v>
      </c>
      <c r="B179">
        <f t="shared" si="11"/>
        <v>152.44437205573502</v>
      </c>
      <c r="C179">
        <f t="shared" si="8"/>
        <v>6.0288398408203978</v>
      </c>
      <c r="D179">
        <f t="shared" si="9"/>
        <v>74.471160159179618</v>
      </c>
    </row>
    <row r="180" spans="1:4" x14ac:dyDescent="0.3">
      <c r="A180">
        <f t="shared" si="10"/>
        <v>81.000000000000014</v>
      </c>
      <c r="B180">
        <f t="shared" si="11"/>
        <v>152.94437205573502</v>
      </c>
      <c r="C180">
        <f t="shared" si="8"/>
        <v>6.0662860510118284</v>
      </c>
      <c r="D180">
        <f t="shared" si="9"/>
        <v>74.933713948988185</v>
      </c>
    </row>
    <row r="181" spans="1:4" x14ac:dyDescent="0.3">
      <c r="A181">
        <f t="shared" si="10"/>
        <v>81.500000000000014</v>
      </c>
      <c r="B181">
        <f t="shared" si="11"/>
        <v>153.44437205573502</v>
      </c>
      <c r="C181">
        <f t="shared" si="8"/>
        <v>6.1037322612032598</v>
      </c>
      <c r="D181">
        <f t="shared" si="9"/>
        <v>75.396267738796752</v>
      </c>
    </row>
    <row r="182" spans="1:4" x14ac:dyDescent="0.3">
      <c r="A182">
        <f t="shared" si="10"/>
        <v>82.000000000000014</v>
      </c>
      <c r="B182">
        <f t="shared" si="11"/>
        <v>153.94437205573502</v>
      </c>
      <c r="C182">
        <f t="shared" si="8"/>
        <v>6.1411784713946913</v>
      </c>
      <c r="D182">
        <f t="shared" si="9"/>
        <v>75.858821528605318</v>
      </c>
    </row>
    <row r="183" spans="1:4" x14ac:dyDescent="0.3">
      <c r="A183">
        <f t="shared" si="10"/>
        <v>82.500000000000014</v>
      </c>
      <c r="B183">
        <f t="shared" si="11"/>
        <v>154.44437205573502</v>
      </c>
      <c r="C183">
        <f t="shared" si="8"/>
        <v>6.1786246815861219</v>
      </c>
      <c r="D183">
        <f t="shared" si="9"/>
        <v>76.321375318413885</v>
      </c>
    </row>
    <row r="184" spans="1:4" x14ac:dyDescent="0.3">
      <c r="A184">
        <f t="shared" si="10"/>
        <v>83.000000000000014</v>
      </c>
      <c r="B184">
        <f t="shared" si="11"/>
        <v>154.94437205573502</v>
      </c>
      <c r="C184">
        <f t="shared" si="8"/>
        <v>6.2160708917775533</v>
      </c>
      <c r="D184">
        <f t="shared" si="9"/>
        <v>76.783929108222466</v>
      </c>
    </row>
    <row r="185" spans="1:4" x14ac:dyDescent="0.3">
      <c r="A185">
        <f t="shared" si="10"/>
        <v>83.500000000000014</v>
      </c>
      <c r="B185">
        <f t="shared" si="11"/>
        <v>155.44437205573502</v>
      </c>
      <c r="C185">
        <f t="shared" si="8"/>
        <v>6.2535171019689848</v>
      </c>
      <c r="D185">
        <f t="shared" si="9"/>
        <v>77.246482898031033</v>
      </c>
    </row>
    <row r="186" spans="1:4" x14ac:dyDescent="0.3">
      <c r="A186">
        <f t="shared" si="10"/>
        <v>84.000000000000014</v>
      </c>
      <c r="B186">
        <f t="shared" si="11"/>
        <v>155.94437205573502</v>
      </c>
      <c r="C186">
        <f t="shared" si="8"/>
        <v>6.2909633121604145</v>
      </c>
      <c r="D186">
        <f t="shared" si="9"/>
        <v>77.7090366878396</v>
      </c>
    </row>
    <row r="187" spans="1:4" x14ac:dyDescent="0.3">
      <c r="A187">
        <f t="shared" si="10"/>
        <v>84.500000000000014</v>
      </c>
      <c r="B187">
        <f t="shared" si="11"/>
        <v>156.44437205573502</v>
      </c>
      <c r="C187">
        <f t="shared" si="8"/>
        <v>6.3284095223518451</v>
      </c>
      <c r="D187">
        <f t="shared" si="9"/>
        <v>78.171590477648166</v>
      </c>
    </row>
    <row r="188" spans="1:4" x14ac:dyDescent="0.3">
      <c r="A188">
        <f t="shared" si="10"/>
        <v>85.000000000000014</v>
      </c>
      <c r="B188">
        <f t="shared" si="11"/>
        <v>156.94437205573502</v>
      </c>
      <c r="C188">
        <f t="shared" si="8"/>
        <v>6.3658557325432765</v>
      </c>
      <c r="D188">
        <f t="shared" si="9"/>
        <v>78.634144267456733</v>
      </c>
    </row>
    <row r="189" spans="1:4" x14ac:dyDescent="0.3">
      <c r="A189">
        <f t="shared" si="10"/>
        <v>85.500000000000014</v>
      </c>
      <c r="B189">
        <f t="shared" si="11"/>
        <v>157.44437205573502</v>
      </c>
      <c r="C189">
        <f t="shared" si="8"/>
        <v>6.403301942734708</v>
      </c>
      <c r="D189">
        <f t="shared" si="9"/>
        <v>79.0966980572653</v>
      </c>
    </row>
    <row r="190" spans="1:4" x14ac:dyDescent="0.3">
      <c r="A190">
        <f t="shared" si="10"/>
        <v>86.000000000000014</v>
      </c>
      <c r="B190">
        <f t="shared" si="11"/>
        <v>157.94437205573502</v>
      </c>
      <c r="C190">
        <f t="shared" si="8"/>
        <v>6.4407481529261386</v>
      </c>
      <c r="D190">
        <f t="shared" si="9"/>
        <v>79.559251847073881</v>
      </c>
    </row>
    <row r="191" spans="1:4" x14ac:dyDescent="0.3">
      <c r="A191">
        <f t="shared" si="10"/>
        <v>86.500000000000014</v>
      </c>
      <c r="B191">
        <f t="shared" si="11"/>
        <v>158.44437205573502</v>
      </c>
      <c r="C191">
        <f t="shared" si="8"/>
        <v>6.47819436311757</v>
      </c>
      <c r="D191">
        <f t="shared" si="9"/>
        <v>80.021805636882448</v>
      </c>
    </row>
    <row r="192" spans="1:4" x14ac:dyDescent="0.3">
      <c r="A192">
        <f t="shared" si="10"/>
        <v>87.000000000000014</v>
      </c>
      <c r="B192">
        <f t="shared" si="11"/>
        <v>158.94437205573502</v>
      </c>
      <c r="C192">
        <f t="shared" si="8"/>
        <v>6.5156405733090015</v>
      </c>
      <c r="D192">
        <f t="shared" si="9"/>
        <v>80.484359426691015</v>
      </c>
    </row>
    <row r="193" spans="1:4" x14ac:dyDescent="0.3">
      <c r="A193">
        <f t="shared" si="10"/>
        <v>87.500000000000014</v>
      </c>
      <c r="B193">
        <f t="shared" si="11"/>
        <v>159.44437205573502</v>
      </c>
      <c r="C193">
        <f t="shared" si="8"/>
        <v>6.5530867835004321</v>
      </c>
      <c r="D193">
        <f t="shared" si="9"/>
        <v>80.946913216499581</v>
      </c>
    </row>
    <row r="194" spans="1:4" x14ac:dyDescent="0.3">
      <c r="A194">
        <f t="shared" si="10"/>
        <v>88.000000000000014</v>
      </c>
      <c r="B194">
        <f t="shared" si="11"/>
        <v>159.94437205573502</v>
      </c>
      <c r="C194">
        <f t="shared" si="8"/>
        <v>6.5905329936918635</v>
      </c>
      <c r="D194">
        <f t="shared" si="9"/>
        <v>81.409467006308148</v>
      </c>
    </row>
    <row r="195" spans="1:4" x14ac:dyDescent="0.3">
      <c r="A195">
        <f t="shared" si="10"/>
        <v>88.500000000000014</v>
      </c>
      <c r="B195">
        <f t="shared" si="11"/>
        <v>160.44437205573502</v>
      </c>
      <c r="C195">
        <f t="shared" si="8"/>
        <v>6.6279792038832941</v>
      </c>
      <c r="D195">
        <f t="shared" si="9"/>
        <v>81.872020796116715</v>
      </c>
    </row>
    <row r="196" spans="1:4" x14ac:dyDescent="0.3">
      <c r="A196">
        <f t="shared" si="10"/>
        <v>89.000000000000014</v>
      </c>
      <c r="B196">
        <f t="shared" si="11"/>
        <v>160.94437205573502</v>
      </c>
      <c r="C196">
        <f t="shared" si="8"/>
        <v>6.6654254140747256</v>
      </c>
      <c r="D196">
        <f t="shared" si="9"/>
        <v>82.334574585925282</v>
      </c>
    </row>
    <row r="197" spans="1:4" x14ac:dyDescent="0.3">
      <c r="A197">
        <f t="shared" si="10"/>
        <v>89.500000000000014</v>
      </c>
      <c r="B197">
        <f t="shared" si="11"/>
        <v>161.44437205573502</v>
      </c>
      <c r="C197">
        <f t="shared" si="8"/>
        <v>6.702871624266157</v>
      </c>
      <c r="D197">
        <f t="shared" si="9"/>
        <v>82.797128375733863</v>
      </c>
    </row>
    <row r="198" spans="1:4" x14ac:dyDescent="0.3">
      <c r="A198">
        <f t="shared" si="10"/>
        <v>90.000000000000014</v>
      </c>
      <c r="B198">
        <f t="shared" si="11"/>
        <v>161.94437205573502</v>
      </c>
      <c r="C198">
        <f t="shared" si="8"/>
        <v>6.7403178344575876</v>
      </c>
      <c r="D198">
        <f t="shared" si="9"/>
        <v>83.259682165542429</v>
      </c>
    </row>
    <row r="199" spans="1:4" x14ac:dyDescent="0.3">
      <c r="A199">
        <f t="shared" si="10"/>
        <v>90.500000000000014</v>
      </c>
      <c r="B199">
        <f t="shared" si="11"/>
        <v>162.44437205573502</v>
      </c>
      <c r="C199">
        <f t="shared" si="8"/>
        <v>6.7777640446490182</v>
      </c>
      <c r="D199">
        <f t="shared" si="9"/>
        <v>83.722235955350996</v>
      </c>
    </row>
    <row r="200" spans="1:4" x14ac:dyDescent="0.3">
      <c r="A200">
        <f t="shared" si="10"/>
        <v>91.000000000000014</v>
      </c>
      <c r="B200">
        <f t="shared" si="11"/>
        <v>162.94437205573502</v>
      </c>
      <c r="C200">
        <f t="shared" si="8"/>
        <v>6.8152102548404487</v>
      </c>
      <c r="D200">
        <f t="shared" si="9"/>
        <v>84.184789745159563</v>
      </c>
    </row>
    <row r="201" spans="1:4" x14ac:dyDescent="0.3">
      <c r="A201">
        <f t="shared" si="10"/>
        <v>91.500000000000014</v>
      </c>
      <c r="B201">
        <f t="shared" si="11"/>
        <v>163.44437205573502</v>
      </c>
      <c r="C201">
        <f t="shared" si="8"/>
        <v>6.8526564650318802</v>
      </c>
      <c r="D201">
        <f t="shared" si="9"/>
        <v>84.64734353496813</v>
      </c>
    </row>
  </sheetData>
  <mergeCells count="5">
    <mergeCell ref="A5:B5"/>
    <mergeCell ref="C5:D5"/>
    <mergeCell ref="E5:F5"/>
    <mergeCell ref="G5:H5"/>
    <mergeCell ref="A16:D1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11" sqref="I11"/>
    </sheetView>
  </sheetViews>
  <sheetFormatPr defaultRowHeight="16.5" x14ac:dyDescent="0.3"/>
  <cols>
    <col min="1" max="2" width="14" bestFit="1" customWidth="1"/>
    <col min="4" max="4" width="13.125" bestFit="1" customWidth="1"/>
  </cols>
  <sheetData>
    <row r="1" spans="1:9" x14ac:dyDescent="0.3">
      <c r="A1" t="s">
        <v>24</v>
      </c>
      <c r="B1">
        <v>0.7</v>
      </c>
    </row>
    <row r="2" spans="1:9" x14ac:dyDescent="0.3">
      <c r="A2" t="s">
        <v>25</v>
      </c>
      <c r="B2">
        <v>0.1</v>
      </c>
    </row>
    <row r="3" spans="1:9" x14ac:dyDescent="0.3">
      <c r="A3" t="s">
        <v>26</v>
      </c>
      <c r="B3">
        <v>2.5000000000000001E-2</v>
      </c>
    </row>
    <row r="5" spans="1:9" x14ac:dyDescent="0.3">
      <c r="A5" s="5" t="s">
        <v>27</v>
      </c>
      <c r="B5" s="5"/>
      <c r="C5" s="5" t="s">
        <v>30</v>
      </c>
      <c r="D5" s="5"/>
      <c r="E5" s="5" t="s">
        <v>32</v>
      </c>
      <c r="F5" s="5"/>
      <c r="G5" s="5" t="s">
        <v>34</v>
      </c>
      <c r="H5" s="5"/>
    </row>
    <row r="6" spans="1:9" x14ac:dyDescent="0.3">
      <c r="A6" t="s">
        <v>28</v>
      </c>
      <c r="B6">
        <f>-0.024*B1+0.487*B2+0.006*B3+0.005*(B1*B3)-0.013*(B2*B3)+0.068*(B1*B2)+0.031</f>
        <v>6.7864999999999995E-2</v>
      </c>
      <c r="C6" t="s">
        <v>31</v>
      </c>
      <c r="D6">
        <f>-0.251*B1+0.195*B2+0.011*B3+0.006*(B1*B3)-0.027*(B2*B3)+0.452*(B1*B2)+0.299</f>
        <v>0.17475249999999998</v>
      </c>
      <c r="E6" t="s">
        <v>31</v>
      </c>
      <c r="F6">
        <f>0.278*B1+0.034*B2+0.022*B3-0.018*(B1*B3)-0.027*(B2*B3) + 0.584*(B1*B2)+0.078</f>
        <v>0.31704749999999998</v>
      </c>
      <c r="G6" t="s">
        <v>36</v>
      </c>
      <c r="H6">
        <f>(LN(1500)-LN(33))/(LN(D7)-LN(B7))</f>
        <v>4.5156647581660323</v>
      </c>
    </row>
    <row r="7" spans="1:9" x14ac:dyDescent="0.3">
      <c r="A7" t="s">
        <v>29</v>
      </c>
      <c r="B7">
        <f>B6 + 0.14 * B6 - 0.02</f>
        <v>5.7366099999999989E-2</v>
      </c>
      <c r="C7" t="s">
        <v>29</v>
      </c>
      <c r="D7">
        <f>D6+(1.283*D6^2-0.374*D6-0.015)</f>
        <v>0.13357587871676874</v>
      </c>
      <c r="E7" t="s">
        <v>33</v>
      </c>
      <c r="F7">
        <f>F6 + 0.636*F6 - 0.107</f>
        <v>0.41168970999999999</v>
      </c>
      <c r="G7" s="1" t="s">
        <v>37</v>
      </c>
      <c r="H7">
        <f>1/H6</f>
        <v>0.22145133741197709</v>
      </c>
    </row>
    <row r="8" spans="1:9" x14ac:dyDescent="0.3">
      <c r="E8" t="s">
        <v>29</v>
      </c>
      <c r="F8">
        <f>D7+F7 - 0.097*B1 + 0.043</f>
        <v>0.52036558871676875</v>
      </c>
      <c r="G8" t="s">
        <v>35</v>
      </c>
      <c r="H8">
        <f>1930*(F8-D7)^(3-H7)</f>
        <v>137.82762633753202</v>
      </c>
    </row>
    <row r="10" spans="1:9" x14ac:dyDescent="0.3">
      <c r="A10" t="s">
        <v>39</v>
      </c>
      <c r="B10">
        <f>D7*B11+1</f>
        <v>27.715175743353747</v>
      </c>
      <c r="C10" t="s">
        <v>40</v>
      </c>
      <c r="D10" t="s">
        <v>42</v>
      </c>
      <c r="E10">
        <f>D7*B11</f>
        <v>26.715175743353747</v>
      </c>
      <c r="F10" t="s">
        <v>44</v>
      </c>
      <c r="G10">
        <f>(F8*B11 - B11*D7)/H8/10</f>
        <v>5.6126586560052052E-2</v>
      </c>
      <c r="H10" t="s">
        <v>24</v>
      </c>
      <c r="I10">
        <v>1</v>
      </c>
    </row>
    <row r="11" spans="1:9" x14ac:dyDescent="0.3">
      <c r="A11" t="s">
        <v>41</v>
      </c>
      <c r="B11">
        <v>200</v>
      </c>
      <c r="C11" t="s">
        <v>40</v>
      </c>
      <c r="D11" t="s">
        <v>43</v>
      </c>
      <c r="E11">
        <f>B7*B11</f>
        <v>11.473219999999998</v>
      </c>
      <c r="F11" t="s">
        <v>49</v>
      </c>
      <c r="G11">
        <f>IF(I10=0, 9999999, G10/I10)</f>
        <v>5.6126586560052052E-2</v>
      </c>
    </row>
    <row r="12" spans="1:9" x14ac:dyDescent="0.3">
      <c r="A12" t="s">
        <v>38</v>
      </c>
      <c r="B12">
        <f>(E10-B10)*(1 - EXP(-(24/G10 + 24/G11)))</f>
        <v>-1</v>
      </c>
      <c r="C12" t="s">
        <v>48</v>
      </c>
      <c r="D12">
        <f>(E10-B10)*(1-EXP(-24*G10)*EXP(-24*G11))</f>
        <v>-0.93239519069390386</v>
      </c>
      <c r="F12" t="s">
        <v>54</v>
      </c>
      <c r="G12">
        <f>F8*B11</f>
        <v>104.07311774335375</v>
      </c>
    </row>
    <row r="13" spans="1:9" x14ac:dyDescent="0.3">
      <c r="A13" t="s">
        <v>46</v>
      </c>
      <c r="B13">
        <f>B12 / (1 + (24 / G11)) / (24 / G10)</f>
        <v>-5.4563261108485515E-6</v>
      </c>
      <c r="D13">
        <f>D12 / (1 + (24 * G11)) / (24 * G10)</f>
        <v>-0.29491714225867743</v>
      </c>
    </row>
    <row r="14" spans="1:9" x14ac:dyDescent="0.3">
      <c r="A14" t="s">
        <v>47</v>
      </c>
      <c r="B14">
        <f>B12 - B13</f>
        <v>-0.99999454367388918</v>
      </c>
      <c r="D14">
        <f>D12 - D13</f>
        <v>-0.63747804843522649</v>
      </c>
    </row>
    <row r="15" spans="1:9" x14ac:dyDescent="0.3">
      <c r="A15" s="5" t="s">
        <v>55</v>
      </c>
      <c r="B15" s="5"/>
      <c r="C15" s="5"/>
      <c r="D15" s="5"/>
    </row>
    <row r="16" spans="1:9" x14ac:dyDescent="0.3">
      <c r="A16" t="s">
        <v>38</v>
      </c>
      <c r="B16" t="s">
        <v>39</v>
      </c>
      <c r="C16" t="s">
        <v>46</v>
      </c>
      <c r="D16" t="s">
        <v>47</v>
      </c>
      <c r="E16" t="s">
        <v>56</v>
      </c>
      <c r="F16" t="s">
        <v>57</v>
      </c>
    </row>
    <row r="17" spans="1:6" x14ac:dyDescent="0.3">
      <c r="A17">
        <f>($B17-$E$10)*(1-EXP(-$G$10*24)*EXP(-$G$11*24))</f>
        <v>68.330417687744927</v>
      </c>
      <c r="B17">
        <v>100</v>
      </c>
      <c r="C17">
        <f>$A17 / (1 + (24*$G$11)) / (24*$G$10)</f>
        <v>21.61295094069952</v>
      </c>
      <c r="D17">
        <f>$A17 / (1 + (24*$G$10)) / (24*$G$11)</f>
        <v>21.61295094069952</v>
      </c>
      <c r="E17" s="3">
        <f>(C17+D17)/B17</f>
        <v>0.43225901881399037</v>
      </c>
      <c r="F17" s="3"/>
    </row>
    <row r="18" spans="1:6" x14ac:dyDescent="0.3">
      <c r="A18">
        <f t="shared" ref="A18:A39" si="0">($B18-$E$10)*(1-EXP(-$G$10*24)*EXP(-$G$11*24))</f>
        <v>28.02679466012188</v>
      </c>
      <c r="B18">
        <f>B17-C17-D17</f>
        <v>56.774098118600961</v>
      </c>
      <c r="C18">
        <f t="shared" ref="C18:C39" si="1">$A18 / (1 + (24*$G$11)) / (24*$G$10)</f>
        <v>8.8648914862833248</v>
      </c>
      <c r="D18">
        <f t="shared" ref="D18:D39" si="2">$A18 / (1 + (24*$G$10)) / (24*$G$11)</f>
        <v>8.8648914862833248</v>
      </c>
      <c r="E18" s="3">
        <f t="shared" ref="E18:E36" si="3">(C18+D18)/B18</f>
        <v>0.31228647499655871</v>
      </c>
      <c r="F18" s="3"/>
    </row>
    <row r="19" spans="1:6" x14ac:dyDescent="0.3">
      <c r="A19">
        <f t="shared" si="0"/>
        <v>11.495630284454066</v>
      </c>
      <c r="B19">
        <f>B18-C18-D18</f>
        <v>39.044315146034307</v>
      </c>
      <c r="C19">
        <f t="shared" si="1"/>
        <v>3.6360745591474082</v>
      </c>
      <c r="D19">
        <f t="shared" si="2"/>
        <v>3.6360745591474082</v>
      </c>
      <c r="E19" s="3">
        <f t="shared" si="3"/>
        <v>0.18625372454595202</v>
      </c>
      <c r="F19" s="3"/>
    </row>
    <row r="20" spans="1:6" x14ac:dyDescent="0.3">
      <c r="A20">
        <f t="shared" si="0"/>
        <v>4.7151134205470617</v>
      </c>
      <c r="B20">
        <f t="shared" ref="B20:B36" si="4">B19-C19-D19</f>
        <v>31.772166027739488</v>
      </c>
      <c r="C20">
        <f t="shared" si="1"/>
        <v>1.491393123100939</v>
      </c>
      <c r="D20">
        <f t="shared" si="2"/>
        <v>1.491393123100939</v>
      </c>
      <c r="E20" s="3">
        <f t="shared" si="3"/>
        <v>9.3880481538390598E-2</v>
      </c>
      <c r="F20" s="3"/>
    </row>
    <row r="21" spans="1:6" x14ac:dyDescent="0.3">
      <c r="A21">
        <f t="shared" si="0"/>
        <v>1.9339778697205101</v>
      </c>
      <c r="B21">
        <f t="shared" si="4"/>
        <v>28.789379781537612</v>
      </c>
      <c r="C21">
        <f t="shared" si="1"/>
        <v>0.61171832740259402</v>
      </c>
      <c r="D21">
        <f t="shared" si="2"/>
        <v>0.61171832740259402</v>
      </c>
      <c r="E21" s="3">
        <f t="shared" si="3"/>
        <v>4.2496110165935831E-2</v>
      </c>
      <c r="F21" s="3"/>
    </row>
    <row r="22" spans="1:6" x14ac:dyDescent="0.3">
      <c r="A22">
        <f t="shared" si="0"/>
        <v>0.79325141666151233</v>
      </c>
      <c r="B22">
        <f t="shared" si="4"/>
        <v>27.565943126732421</v>
      </c>
      <c r="C22">
        <f t="shared" si="1"/>
        <v>0.25090588543293113</v>
      </c>
      <c r="D22">
        <f t="shared" si="2"/>
        <v>0.25090588543293113</v>
      </c>
      <c r="E22" s="3">
        <f t="shared" si="3"/>
        <v>1.8204048690038253E-2</v>
      </c>
      <c r="F22" s="3"/>
    </row>
    <row r="23" spans="1:6" x14ac:dyDescent="0.3">
      <c r="A23">
        <f t="shared" si="0"/>
        <v>0.32536453487258987</v>
      </c>
      <c r="B23">
        <f t="shared" si="4"/>
        <v>27.064131355866557</v>
      </c>
      <c r="C23">
        <f t="shared" si="1"/>
        <v>0.10291299201740442</v>
      </c>
      <c r="D23">
        <f t="shared" si="2"/>
        <v>0.10291299201740442</v>
      </c>
      <c r="E23" s="3">
        <f t="shared" si="3"/>
        <v>7.6051206420926923E-3</v>
      </c>
      <c r="F23" s="3"/>
    </row>
    <row r="24" spans="1:6" x14ac:dyDescent="0.3">
      <c r="A24">
        <f t="shared" si="0"/>
        <v>0.13345337723869277</v>
      </c>
      <c r="B24">
        <f t="shared" si="4"/>
        <v>26.858305371831747</v>
      </c>
      <c r="C24">
        <f t="shared" si="1"/>
        <v>4.2211381003278085E-2</v>
      </c>
      <c r="D24">
        <f t="shared" si="2"/>
        <v>4.2211381003278085E-2</v>
      </c>
      <c r="E24" s="3">
        <f t="shared" si="3"/>
        <v>3.1432646564178409E-3</v>
      </c>
      <c r="F24" s="3"/>
    </row>
    <row r="25" spans="1:6" x14ac:dyDescent="0.3">
      <c r="A25">
        <f t="shared" si="0"/>
        <v>5.4737999958685925E-2</v>
      </c>
      <c r="B25">
        <f t="shared" si="4"/>
        <v>26.773882609825193</v>
      </c>
      <c r="C25">
        <f t="shared" si="1"/>
        <v>1.7313661290720771E-2</v>
      </c>
      <c r="D25">
        <f t="shared" si="2"/>
        <v>1.7313661290720771E-2</v>
      </c>
      <c r="E25" s="3">
        <f t="shared" si="3"/>
        <v>1.2933246584391305E-3</v>
      </c>
      <c r="F25" s="3"/>
    </row>
    <row r="26" spans="1:6" x14ac:dyDescent="0.3">
      <c r="A26">
        <f t="shared" si="0"/>
        <v>2.2451650917142192E-2</v>
      </c>
      <c r="B26">
        <f t="shared" si="4"/>
        <v>26.739255287243751</v>
      </c>
      <c r="C26">
        <f t="shared" si="1"/>
        <v>7.101470270932277E-3</v>
      </c>
      <c r="D26">
        <f t="shared" si="2"/>
        <v>7.101470270932277E-3</v>
      </c>
      <c r="E26" s="3">
        <f t="shared" si="3"/>
        <v>5.3116440189866537E-4</v>
      </c>
      <c r="F26" s="3"/>
    </row>
    <row r="27" spans="1:6" x14ac:dyDescent="0.3">
      <c r="A27">
        <f t="shared" si="0"/>
        <v>9.2088974621967346E-3</v>
      </c>
      <c r="B27">
        <f t="shared" si="4"/>
        <v>26.725052346701887</v>
      </c>
      <c r="C27">
        <f t="shared" si="1"/>
        <v>2.912779634655836E-3</v>
      </c>
      <c r="D27">
        <f t="shared" si="2"/>
        <v>2.912779634655836E-3</v>
      </c>
      <c r="E27" s="3">
        <f t="shared" si="3"/>
        <v>2.179812108031511E-4</v>
      </c>
      <c r="F27" s="3"/>
    </row>
    <row r="28" spans="1:6" x14ac:dyDescent="0.3">
      <c r="A28">
        <f t="shared" si="0"/>
        <v>3.7771740163884014E-3</v>
      </c>
      <c r="B28">
        <f t="shared" si="4"/>
        <v>26.719226787432575</v>
      </c>
      <c r="C28">
        <f t="shared" si="1"/>
        <v>1.1947223428919402E-3</v>
      </c>
      <c r="D28">
        <f t="shared" si="2"/>
        <v>1.1947223428919402E-3</v>
      </c>
      <c r="E28" s="3">
        <f t="shared" si="3"/>
        <v>8.9427912895584196E-5</v>
      </c>
      <c r="F28" s="3"/>
    </row>
    <row r="29" spans="1:6" x14ac:dyDescent="0.3">
      <c r="A29">
        <f t="shared" si="0"/>
        <v>1.5492672829357913E-3</v>
      </c>
      <c r="B29">
        <f t="shared" si="4"/>
        <v>26.716837342746793</v>
      </c>
      <c r="C29">
        <f t="shared" si="1"/>
        <v>4.9003414457581321E-4</v>
      </c>
      <c r="D29">
        <f t="shared" si="2"/>
        <v>4.9003414457581321E-4</v>
      </c>
      <c r="E29" s="3">
        <f t="shared" si="3"/>
        <v>3.6683544409783958E-5</v>
      </c>
      <c r="F29" s="3"/>
    </row>
    <row r="30" spans="1:6" x14ac:dyDescent="0.3">
      <c r="A30">
        <f t="shared" si="0"/>
        <v>6.3545632357857166E-4</v>
      </c>
      <c r="B30">
        <f t="shared" si="4"/>
        <v>26.71585727445764</v>
      </c>
      <c r="C30">
        <f t="shared" si="1"/>
        <v>2.0099520552066172E-4</v>
      </c>
      <c r="D30">
        <f t="shared" si="2"/>
        <v>2.0099520552066172E-4</v>
      </c>
      <c r="E30" s="3">
        <f t="shared" si="3"/>
        <v>1.5046884212308484E-5</v>
      </c>
      <c r="F30" s="3"/>
    </row>
    <row r="31" spans="1:6" x14ac:dyDescent="0.3">
      <c r="A31">
        <f t="shared" si="0"/>
        <v>2.6064239761779286E-4</v>
      </c>
      <c r="B31">
        <f t="shared" si="4"/>
        <v>26.715455284046598</v>
      </c>
      <c r="C31">
        <f t="shared" si="1"/>
        <v>8.244134228071578E-5</v>
      </c>
      <c r="D31">
        <f t="shared" si="2"/>
        <v>8.244134228071578E-5</v>
      </c>
      <c r="E31" s="3">
        <f t="shared" si="3"/>
        <v>6.1718088952013072E-6</v>
      </c>
      <c r="F31" s="3"/>
    </row>
    <row r="32" spans="1:6" x14ac:dyDescent="0.3">
      <c r="A32">
        <f t="shared" si="0"/>
        <v>1.0690657550705957E-4</v>
      </c>
      <c r="B32">
        <f t="shared" si="4"/>
        <v>26.71529040136204</v>
      </c>
      <c r="C32">
        <f t="shared" si="1"/>
        <v>3.3814612142882714E-5</v>
      </c>
      <c r="D32">
        <f t="shared" si="2"/>
        <v>3.3814612142882714E-5</v>
      </c>
      <c r="E32" s="3">
        <f t="shared" si="3"/>
        <v>2.5314800352055109E-6</v>
      </c>
      <c r="F32" s="3"/>
    </row>
    <row r="33" spans="1:6" x14ac:dyDescent="0.3">
      <c r="A33">
        <f t="shared" si="0"/>
        <v>4.3849412035287826E-5</v>
      </c>
      <c r="B33">
        <f t="shared" si="4"/>
        <v>26.715222772137757</v>
      </c>
      <c r="C33">
        <f t="shared" si="1"/>
        <v>1.3869594584187179E-5</v>
      </c>
      <c r="D33">
        <f t="shared" si="2"/>
        <v>1.3869594584187179E-5</v>
      </c>
      <c r="E33" s="3">
        <f t="shared" si="3"/>
        <v>1.0383289484415054E-6</v>
      </c>
      <c r="F33" s="3"/>
    </row>
    <row r="34" spans="1:6" x14ac:dyDescent="0.3">
      <c r="A34">
        <f t="shared" si="0"/>
        <v>1.7985525458100528E-5</v>
      </c>
      <c r="B34">
        <f t="shared" si="4"/>
        <v>26.715195032948586</v>
      </c>
      <c r="C34">
        <f t="shared" si="1"/>
        <v>5.6888321851769696E-6</v>
      </c>
      <c r="D34">
        <f t="shared" si="2"/>
        <v>5.6888321851769696E-6</v>
      </c>
      <c r="E34" s="3">
        <f t="shared" si="3"/>
        <v>4.2588737818764011E-7</v>
      </c>
      <c r="F34" s="3"/>
    </row>
    <row r="35" spans="1:6" x14ac:dyDescent="0.3">
      <c r="A35">
        <f t="shared" si="0"/>
        <v>7.3770459167501755E-6</v>
      </c>
      <c r="B35">
        <f t="shared" si="4"/>
        <v>26.715183655284214</v>
      </c>
      <c r="C35">
        <f t="shared" si="1"/>
        <v>2.3333639231449452E-6</v>
      </c>
      <c r="D35">
        <f t="shared" si="2"/>
        <v>2.3333639231449452E-6</v>
      </c>
      <c r="E35" s="3">
        <f t="shared" si="3"/>
        <v>1.7468447555915716E-7</v>
      </c>
      <c r="F35" s="3"/>
    </row>
    <row r="36" spans="1:6" x14ac:dyDescent="0.3">
      <c r="A36">
        <f t="shared" si="0"/>
        <v>3.0258113160933497E-6</v>
      </c>
      <c r="B36">
        <f t="shared" si="4"/>
        <v>26.715178988556367</v>
      </c>
      <c r="C36">
        <f t="shared" si="1"/>
        <v>9.5706588286036379E-7</v>
      </c>
      <c r="D36">
        <f t="shared" si="2"/>
        <v>9.5706588286036379E-7</v>
      </c>
      <c r="E36" s="3">
        <f t="shared" si="3"/>
        <v>7.1649595405692739E-8</v>
      </c>
      <c r="F36" s="3"/>
    </row>
    <row r="37" spans="1:6" x14ac:dyDescent="0.3">
      <c r="A37">
        <f t="shared" si="0"/>
        <v>1.2410840639684523E-6</v>
      </c>
      <c r="B37">
        <f t="shared" ref="B37:B39" si="5">B36-C36-D36</f>
        <v>26.715177074424602</v>
      </c>
      <c r="C37">
        <f t="shared" si="1"/>
        <v>3.9255561279328959E-7</v>
      </c>
      <c r="D37">
        <f t="shared" si="2"/>
        <v>3.9255561279328959E-7</v>
      </c>
      <c r="E37" s="3">
        <f t="shared" ref="E37:E39" si="6">(C37+D37)/B37</f>
        <v>2.9388209683183958E-8</v>
      </c>
      <c r="F37" s="3"/>
    </row>
    <row r="38" spans="1:6" x14ac:dyDescent="0.3">
      <c r="A38">
        <f t="shared" si="0"/>
        <v>5.0905013286389089E-7</v>
      </c>
      <c r="B38">
        <f t="shared" si="5"/>
        <v>26.715176289313376</v>
      </c>
      <c r="C38">
        <f t="shared" si="1"/>
        <v>1.6101285372234846E-7</v>
      </c>
      <c r="D38">
        <f t="shared" si="2"/>
        <v>1.6101285372234846E-7</v>
      </c>
      <c r="E38" s="3">
        <f t="shared" si="6"/>
        <v>1.2054036400782198E-8</v>
      </c>
      <c r="F38" s="3"/>
    </row>
    <row r="39" spans="1:6" x14ac:dyDescent="0.3">
      <c r="A39">
        <f t="shared" si="0"/>
        <v>2.0879491362961477E-7</v>
      </c>
      <c r="B39">
        <f t="shared" si="5"/>
        <v>26.715175967287671</v>
      </c>
      <c r="C39">
        <f t="shared" si="1"/>
        <v>6.6041952876190403E-8</v>
      </c>
      <c r="D39">
        <f t="shared" si="2"/>
        <v>6.6041952876190403E-8</v>
      </c>
      <c r="E39" s="3">
        <f t="shared" si="6"/>
        <v>4.9441525638504331E-9</v>
      </c>
      <c r="F39" s="3"/>
    </row>
  </sheetData>
  <mergeCells count="5">
    <mergeCell ref="A5:B5"/>
    <mergeCell ref="C5:D5"/>
    <mergeCell ref="E5:F5"/>
    <mergeCell ref="G5:H5"/>
    <mergeCell ref="A15:D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topLeftCell="A9" workbookViewId="0">
      <selection activeCell="D17" sqref="D17"/>
    </sheetView>
  </sheetViews>
  <sheetFormatPr defaultRowHeight="16.5" x14ac:dyDescent="0.3"/>
  <cols>
    <col min="1" max="2" width="14" bestFit="1" customWidth="1"/>
    <col min="4" max="4" width="13.125" bestFit="1" customWidth="1"/>
    <col min="6" max="6" width="12.5" customWidth="1"/>
  </cols>
  <sheetData>
    <row r="1" spans="1:11" x14ac:dyDescent="0.3">
      <c r="A1" t="s">
        <v>24</v>
      </c>
      <c r="B1">
        <v>0.4</v>
      </c>
    </row>
    <row r="2" spans="1:11" x14ac:dyDescent="0.3">
      <c r="A2" t="s">
        <v>25</v>
      </c>
      <c r="B2">
        <v>0.3</v>
      </c>
    </row>
    <row r="3" spans="1:11" x14ac:dyDescent="0.3">
      <c r="A3" t="s">
        <v>26</v>
      </c>
      <c r="B3">
        <v>0.1</v>
      </c>
    </row>
    <row r="5" spans="1:11" x14ac:dyDescent="0.3">
      <c r="A5" s="5" t="s">
        <v>27</v>
      </c>
      <c r="B5" s="5"/>
      <c r="C5" s="5" t="s">
        <v>30</v>
      </c>
      <c r="D5" s="5"/>
      <c r="E5" s="5" t="s">
        <v>32</v>
      </c>
      <c r="F5" s="5"/>
      <c r="G5" s="5" t="s">
        <v>34</v>
      </c>
      <c r="H5" s="5"/>
    </row>
    <row r="6" spans="1:11" x14ac:dyDescent="0.3">
      <c r="A6" t="s">
        <v>28</v>
      </c>
      <c r="B6">
        <f>-0.024*B1+0.487*B2+0.006*B3+0.005*(B1*B3)-0.013*(B2*B3)+0.068*(B1*B2)+0.031</f>
        <v>0.17606999999999998</v>
      </c>
      <c r="C6" t="s">
        <v>31</v>
      </c>
      <c r="D6">
        <f>-0.251*B1+0.195*B2+0.011*B3+0.006*(B1*B3)-0.027*(B2*B3)+0.452*(B1*B2)+0.299</f>
        <v>0.31186999999999998</v>
      </c>
      <c r="E6" t="s">
        <v>31</v>
      </c>
      <c r="F6">
        <f>0.278*B1+0.034*B2+0.022*B3-0.018*(B1*B3)-0.027*(B2*B3) + 0.584*(B1*B2)+0.078</f>
        <v>0.27015</v>
      </c>
      <c r="G6" t="s">
        <v>36</v>
      </c>
      <c r="H6">
        <f>(LN(1500)-LN(33))/(LN(D7)-LN(B7))</f>
        <v>7.2917902392087361</v>
      </c>
    </row>
    <row r="7" spans="1:11" x14ac:dyDescent="0.3">
      <c r="A7" t="s">
        <v>29</v>
      </c>
      <c r="B7">
        <f>B6 + 0.14 * B6 - 0.02</f>
        <v>0.18071979999999999</v>
      </c>
      <c r="C7" t="s">
        <v>29</v>
      </c>
      <c r="D7">
        <f>D6+(1.283*D6^2-0.374*D6-0.015)</f>
        <v>0.30501891672269998</v>
      </c>
      <c r="E7" t="s">
        <v>33</v>
      </c>
      <c r="F7">
        <f>F6 + 0.636*F6 - 0.107</f>
        <v>0.33496540000000002</v>
      </c>
      <c r="G7" s="1" t="s">
        <v>37</v>
      </c>
      <c r="H7">
        <f>1/H6</f>
        <v>0.13714053300969808</v>
      </c>
    </row>
    <row r="8" spans="1:11" x14ac:dyDescent="0.3">
      <c r="E8" t="s">
        <v>29</v>
      </c>
      <c r="F8">
        <f>D7+F7 - 0.097*B1 + 0.043</f>
        <v>0.64418431672270005</v>
      </c>
      <c r="G8" t="s">
        <v>35</v>
      </c>
      <c r="H8">
        <f>1930*(F8-D7)^(3-H7)</f>
        <v>87.335647466422145</v>
      </c>
    </row>
    <row r="10" spans="1:11" x14ac:dyDescent="0.3">
      <c r="A10" t="s">
        <v>39</v>
      </c>
      <c r="B10">
        <f>D7*B11+1</f>
        <v>62.003783344539997</v>
      </c>
      <c r="C10" t="s">
        <v>40</v>
      </c>
      <c r="D10" t="s">
        <v>42</v>
      </c>
      <c r="E10">
        <f>D7*B11</f>
        <v>61.003783344539997</v>
      </c>
      <c r="F10" t="s">
        <v>44</v>
      </c>
      <c r="G10">
        <f>(F8*B11 - B11*D7)/(H8*10)</f>
        <v>7.7669407587640238E-2</v>
      </c>
      <c r="H10" t="s">
        <v>24</v>
      </c>
      <c r="I10">
        <v>0.1</v>
      </c>
    </row>
    <row r="11" spans="1:11" x14ac:dyDescent="0.3">
      <c r="A11" t="s">
        <v>41</v>
      </c>
      <c r="B11">
        <v>200</v>
      </c>
      <c r="C11" t="s">
        <v>40</v>
      </c>
      <c r="D11" t="s">
        <v>43</v>
      </c>
      <c r="E11">
        <f>B7*B11</f>
        <v>36.14396</v>
      </c>
      <c r="F11" t="s">
        <v>49</v>
      </c>
      <c r="G11">
        <f>IF(I10=0, 9999999, G10/I10)</f>
        <v>0.77669407587640238</v>
      </c>
    </row>
    <row r="12" spans="1:11" x14ac:dyDescent="0.3">
      <c r="A12" t="s">
        <v>38</v>
      </c>
      <c r="B12">
        <f>(E10-B10)*(1 - EXP(-(24/G10 + 24/G11)))</f>
        <v>-1</v>
      </c>
      <c r="D12" t="s">
        <v>59</v>
      </c>
      <c r="E12">
        <f>F8*B11</f>
        <v>128.83686334454001</v>
      </c>
      <c r="F12" t="s">
        <v>54</v>
      </c>
      <c r="G12">
        <f>F8*B11</f>
        <v>128.83686334454001</v>
      </c>
    </row>
    <row r="13" spans="1:11" x14ac:dyDescent="0.3">
      <c r="A13" t="s">
        <v>46</v>
      </c>
      <c r="B13">
        <f>B12 / (1 + (24 / G11)) / (24 / G10)</f>
        <v>-1.0144844278089329E-4</v>
      </c>
      <c r="J13" t="s">
        <v>58</v>
      </c>
    </row>
    <row r="14" spans="1:11" x14ac:dyDescent="0.3">
      <c r="A14" t="s">
        <v>47</v>
      </c>
      <c r="B14">
        <f>B12 - B13</f>
        <v>-0.99989855155721907</v>
      </c>
      <c r="E14" t="s">
        <v>61</v>
      </c>
      <c r="F14" t="s">
        <v>65</v>
      </c>
      <c r="J14" t="s">
        <v>24</v>
      </c>
      <c r="K14">
        <v>0.4</v>
      </c>
    </row>
    <row r="15" spans="1:11" x14ac:dyDescent="0.3">
      <c r="A15" s="5" t="s">
        <v>55</v>
      </c>
      <c r="B15" s="5"/>
      <c r="C15" s="5"/>
      <c r="D15" s="5"/>
      <c r="E15" t="s">
        <v>63</v>
      </c>
      <c r="F15" t="s">
        <v>64</v>
      </c>
      <c r="J15" t="s">
        <v>25</v>
      </c>
      <c r="K15">
        <v>0.3</v>
      </c>
    </row>
    <row r="16" spans="1:11" x14ac:dyDescent="0.3">
      <c r="A16" t="s">
        <v>38</v>
      </c>
      <c r="B16" t="s">
        <v>39</v>
      </c>
      <c r="C16" t="s">
        <v>46</v>
      </c>
      <c r="D16" t="s">
        <v>47</v>
      </c>
      <c r="E16" t="s">
        <v>57</v>
      </c>
      <c r="F16" t="s">
        <v>60</v>
      </c>
      <c r="G16" t="s">
        <v>62</v>
      </c>
      <c r="J16" t="s">
        <v>26</v>
      </c>
      <c r="K16">
        <v>2.5000000000000001E-2</v>
      </c>
    </row>
    <row r="17" spans="1:17" x14ac:dyDescent="0.3">
      <c r="A17">
        <f>($B17-$E$10)*(1-EXP(-$G$10*24)*EXP(-$G$11*24))</f>
        <v>98.996216532282816</v>
      </c>
      <c r="B17">
        <v>160</v>
      </c>
      <c r="C17">
        <f>$A17 / (1 + (24*$G$11))</f>
        <v>5.0403717347117247</v>
      </c>
      <c r="D17">
        <f>$A17 / (24*$G$11)</f>
        <v>5.3107684011332443</v>
      </c>
      <c r="E17" s="4">
        <f>IF((B17-$E$10)*(1-EXP(0.05*($K$23/$N$23-B17/$E$10)))&gt;0, (B17-$E$10)*(1-EXP(0.05*($K$23/$N$23-B17/$E$10))), 0)</f>
        <v>6.6515224006492453</v>
      </c>
      <c r="F17" s="3">
        <f>B17/($E$10)-1</f>
        <v>1.6227881489963432</v>
      </c>
      <c r="G17" s="3">
        <f t="shared" ref="G17:G48" si="0">(C17+D17)/B17</f>
        <v>6.4694625849031046E-2</v>
      </c>
      <c r="H17" s="3">
        <f>F17</f>
        <v>1.6227881489963432</v>
      </c>
    </row>
    <row r="18" spans="1:17" x14ac:dyDescent="0.3">
      <c r="A18">
        <f t="shared" ref="A18:A81" si="1">($B18-$E$10)*(1-EXP(-$G$10*24)*EXP(-$G$11*24))</f>
        <v>81.993554016944373</v>
      </c>
      <c r="B18">
        <f>B17-C17-D17-E17</f>
        <v>142.9973374635058</v>
      </c>
      <c r="C18">
        <f t="shared" ref="C18:C81" si="2">$A18 / (1 + (24*$G$11))</f>
        <v>4.1746847159638154</v>
      </c>
      <c r="D18">
        <f t="shared" ref="D18:D81" si="3">$A18 / (24*$G$11)</f>
        <v>4.3986405846914307</v>
      </c>
      <c r="E18" s="4">
        <f t="shared" ref="E18:E39" si="4">IF((B18-$E$10)*(1-EXP(0.05*($K$23/$N$23-B18/$E$10)))&gt;0, (B18-$E$10)*(1-EXP(0.05*($K$23/$N$23-B18/$E$10))), 0)</f>
        <v>4.4357902636149511</v>
      </c>
      <c r="F18" s="3">
        <f t="shared" ref="F18:F81" si="5">B18/($E$10)-1</f>
        <v>1.344073262733211</v>
      </c>
      <c r="G18" s="3">
        <f t="shared" si="0"/>
        <v>5.9954440080698945E-2</v>
      </c>
      <c r="H18" s="3">
        <f>H17+F18</f>
        <v>2.9668614117295542</v>
      </c>
      <c r="J18" s="5" t="s">
        <v>27</v>
      </c>
      <c r="K18" s="5"/>
      <c r="L18" s="5" t="s">
        <v>30</v>
      </c>
      <c r="M18" s="5"/>
      <c r="N18" s="5" t="s">
        <v>32</v>
      </c>
      <c r="O18" s="5"/>
      <c r="P18" s="5" t="s">
        <v>34</v>
      </c>
      <c r="Q18" s="5"/>
    </row>
    <row r="19" spans="1:17" x14ac:dyDescent="0.3">
      <c r="A19">
        <f t="shared" si="1"/>
        <v>68.984438468860901</v>
      </c>
      <c r="B19">
        <f t="shared" ref="B19:B39" si="6">B18-C18-D18-E18</f>
        <v>129.98822189923558</v>
      </c>
      <c r="C19">
        <f t="shared" si="2"/>
        <v>3.5123283088300532</v>
      </c>
      <c r="D19">
        <f t="shared" si="3"/>
        <v>3.7007512895290944</v>
      </c>
      <c r="E19" s="4">
        <f t="shared" si="4"/>
        <v>3.032527104547825</v>
      </c>
      <c r="F19" s="3">
        <f t="shared" si="5"/>
        <v>1.1308222994151373</v>
      </c>
      <c r="G19" s="3">
        <f t="shared" si="0"/>
        <v>5.5490255139812518E-2</v>
      </c>
      <c r="H19" s="3">
        <f t="shared" ref="H19:H69" si="7">H18+F19</f>
        <v>4.0976837111446915</v>
      </c>
      <c r="J19" t="s">
        <v>28</v>
      </c>
      <c r="K19">
        <f>-0.024*K14+0.487*K15+0.006*K16+0.005*(K14*K16)-0.013*(K15*K16)+0.068*(K14*K15)+0.031</f>
        <v>0.17576249999999999</v>
      </c>
      <c r="L19" t="s">
        <v>31</v>
      </c>
      <c r="M19">
        <f>-0.251*K14+0.195*K15+0.011*K16+0.006*(K14*K16)-0.027*(K15*K16)+0.452*(K14*K15)+0.299</f>
        <v>0.31147249999999999</v>
      </c>
      <c r="N19" t="s">
        <v>31</v>
      </c>
      <c r="O19">
        <f>0.278*K14+0.034*K15+0.022*K16-0.018*(K14*K16)-0.027*(K15*K16) + 0.584*(K14*K15)+0.078</f>
        <v>0.26964750000000004</v>
      </c>
      <c r="P19" t="s">
        <v>36</v>
      </c>
      <c r="Q19">
        <f>(LN(1500)-LN(33))/(LN(M20)-LN(K20))</f>
        <v>7.2906499466729242</v>
      </c>
    </row>
    <row r="20" spans="1:17" x14ac:dyDescent="0.3">
      <c r="A20">
        <f t="shared" si="1"/>
        <v>58.738831778702149</v>
      </c>
      <c r="B20">
        <f t="shared" si="6"/>
        <v>119.74261519632861</v>
      </c>
      <c r="C20">
        <f t="shared" si="2"/>
        <v>2.9906753793041143</v>
      </c>
      <c r="D20">
        <f t="shared" si="3"/>
        <v>3.1511136754209774</v>
      </c>
      <c r="E20" s="4">
        <f t="shared" si="4"/>
        <v>2.1085720760612525</v>
      </c>
      <c r="F20" s="3">
        <f t="shared" si="5"/>
        <v>0.96287195041725071</v>
      </c>
      <c r="G20" s="3">
        <f t="shared" si="0"/>
        <v>5.1291589419982894E-2</v>
      </c>
      <c r="H20" s="3">
        <f t="shared" si="7"/>
        <v>5.060555661561942</v>
      </c>
      <c r="J20" t="s">
        <v>29</v>
      </c>
      <c r="K20">
        <f>K19 + 0.14 * K19 - 0.02</f>
        <v>0.18036925000000001</v>
      </c>
      <c r="L20" t="s">
        <v>29</v>
      </c>
      <c r="M20">
        <f>M19+(1.283*M19^2-0.374*M19-0.015)</f>
        <v>0.30445218172276872</v>
      </c>
      <c r="N20" t="s">
        <v>33</v>
      </c>
      <c r="O20">
        <f>O19 + 0.636*O19 - 0.107</f>
        <v>0.33414331000000008</v>
      </c>
      <c r="P20" s="1" t="s">
        <v>37</v>
      </c>
      <c r="Q20">
        <f>1/Q19</f>
        <v>0.13716198244524802</v>
      </c>
    </row>
    <row r="21" spans="1:17" x14ac:dyDescent="0.3">
      <c r="A21">
        <f t="shared" si="1"/>
        <v>50.48847065818142</v>
      </c>
      <c r="B21">
        <f t="shared" si="6"/>
        <v>111.49225406554228</v>
      </c>
      <c r="C21">
        <f t="shared" si="2"/>
        <v>2.5706099621628811</v>
      </c>
      <c r="D21">
        <f t="shared" si="3"/>
        <v>2.7085133552106448</v>
      </c>
      <c r="E21" s="4">
        <f t="shared" si="4"/>
        <v>1.4821341318345578</v>
      </c>
      <c r="F21" s="3">
        <f t="shared" si="5"/>
        <v>0.8276285166749604</v>
      </c>
      <c r="G21" s="3">
        <f t="shared" si="0"/>
        <v>4.7349686860489154E-2</v>
      </c>
      <c r="H21" s="3">
        <f t="shared" si="7"/>
        <v>5.8881841782369024</v>
      </c>
      <c r="N21" t="s">
        <v>29</v>
      </c>
      <c r="O21">
        <f>M20+O20 - 0.097*K14 + 0.043</f>
        <v>0.64279549172276884</v>
      </c>
      <c r="P21" t="s">
        <v>35</v>
      </c>
      <c r="Q21">
        <f>1930*(O21-M20)^(3-Q20)</f>
        <v>86.732993428906667</v>
      </c>
    </row>
    <row r="22" spans="1:17" x14ac:dyDescent="0.3">
      <c r="A22">
        <f t="shared" si="1"/>
        <v>43.727213217386122</v>
      </c>
      <c r="B22">
        <f t="shared" si="6"/>
        <v>104.73099661633421</v>
      </c>
      <c r="C22">
        <f t="shared" si="2"/>
        <v>2.2263619485574253</v>
      </c>
      <c r="D22">
        <f t="shared" si="3"/>
        <v>2.3457977522684539</v>
      </c>
      <c r="E22" s="4">
        <f t="shared" si="4"/>
        <v>1.047790215483849</v>
      </c>
      <c r="F22" s="3">
        <f t="shared" si="5"/>
        <v>0.71679510473685926</v>
      </c>
      <c r="G22" s="3">
        <f t="shared" si="0"/>
        <v>4.3656222594493956E-2</v>
      </c>
      <c r="H22" s="3">
        <f t="shared" si="7"/>
        <v>6.6049792829737619</v>
      </c>
    </row>
    <row r="23" spans="1:17" x14ac:dyDescent="0.3">
      <c r="A23">
        <f t="shared" si="1"/>
        <v>38.107263308069086</v>
      </c>
      <c r="B23">
        <f t="shared" si="6"/>
        <v>99.111046700024488</v>
      </c>
      <c r="C23">
        <f t="shared" si="2"/>
        <v>1.9402233700777116</v>
      </c>
      <c r="D23">
        <f t="shared" si="3"/>
        <v>2.0443089334041527</v>
      </c>
      <c r="E23" s="4">
        <f t="shared" si="4"/>
        <v>0.74140517244034843</v>
      </c>
      <c r="F23" s="3">
        <f t="shared" si="5"/>
        <v>0.62467049199654578</v>
      </c>
      <c r="G23" s="3">
        <f t="shared" si="0"/>
        <v>4.0202706319323732E-2</v>
      </c>
      <c r="H23" s="3">
        <f t="shared" si="7"/>
        <v>7.2296497749703077</v>
      </c>
      <c r="J23" t="s">
        <v>39</v>
      </c>
      <c r="K23">
        <v>75</v>
      </c>
      <c r="L23" t="s">
        <v>40</v>
      </c>
      <c r="M23" t="s">
        <v>42</v>
      </c>
      <c r="N23">
        <f>M20*K24</f>
        <v>60.890436344553741</v>
      </c>
      <c r="O23" t="s">
        <v>44</v>
      </c>
      <c r="P23">
        <f>(O21*K24 - K24*M20)/Q21/10</f>
        <v>7.8019516362555524E-2</v>
      </c>
      <c r="Q23" t="s">
        <v>24</v>
      </c>
    </row>
    <row r="24" spans="1:17" x14ac:dyDescent="0.3">
      <c r="A24">
        <f t="shared" si="1"/>
        <v>33.381325838027166</v>
      </c>
      <c r="B24">
        <f t="shared" si="6"/>
        <v>94.385109224102266</v>
      </c>
      <c r="C24">
        <f t="shared" si="2"/>
        <v>1.6996032486385613</v>
      </c>
      <c r="D24">
        <f t="shared" si="3"/>
        <v>1.7907804627130972</v>
      </c>
      <c r="E24" s="4">
        <f t="shared" si="4"/>
        <v>0.52242647124228947</v>
      </c>
      <c r="F24" s="3">
        <f t="shared" si="5"/>
        <v>0.54720091196688037</v>
      </c>
      <c r="G24" s="3">
        <f t="shared" si="0"/>
        <v>3.6980237031503597E-2</v>
      </c>
      <c r="H24" s="3">
        <f t="shared" si="7"/>
        <v>7.7768506869371876</v>
      </c>
      <c r="J24" t="s">
        <v>41</v>
      </c>
      <c r="K24">
        <v>200</v>
      </c>
      <c r="L24" t="s">
        <v>40</v>
      </c>
      <c r="M24" t="s">
        <v>43</v>
      </c>
      <c r="N24">
        <f>K20*K24</f>
        <v>36.07385</v>
      </c>
      <c r="O24" t="s">
        <v>49</v>
      </c>
      <c r="P24">
        <f>IF(R23=0, 9999999, P23/R23)</f>
        <v>9999999</v>
      </c>
    </row>
    <row r="25" spans="1:17" x14ac:dyDescent="0.3">
      <c r="A25">
        <f t="shared" si="1"/>
        <v>29.368515660426201</v>
      </c>
      <c r="B25">
        <f t="shared" si="6"/>
        <v>90.372299041508313</v>
      </c>
      <c r="C25">
        <f t="shared" si="2"/>
        <v>1.4952918546839478</v>
      </c>
      <c r="D25">
        <f t="shared" si="3"/>
        <v>1.5755085438716383</v>
      </c>
      <c r="E25" s="4">
        <f t="shared" si="4"/>
        <v>0.36438751318214607</v>
      </c>
      <c r="F25" s="3">
        <f t="shared" si="5"/>
        <v>0.48142121827263495</v>
      </c>
      <c r="G25" s="3">
        <f t="shared" si="0"/>
        <v>3.397944316039981E-2</v>
      </c>
      <c r="H25" s="3">
        <f t="shared" si="7"/>
        <v>8.2582719052098224</v>
      </c>
      <c r="O25" t="s">
        <v>54</v>
      </c>
      <c r="P25">
        <f>O21*K24</f>
        <v>128.55909834455377</v>
      </c>
    </row>
    <row r="26" spans="1:17" x14ac:dyDescent="0.3">
      <c r="A26">
        <f t="shared" si="1"/>
        <v>25.933327752962747</v>
      </c>
      <c r="B26">
        <f t="shared" si="6"/>
        <v>86.937111129770585</v>
      </c>
      <c r="C26">
        <f t="shared" si="2"/>
        <v>1.3203899782414679</v>
      </c>
      <c r="D26">
        <f t="shared" si="3"/>
        <v>1.3912238506787149</v>
      </c>
      <c r="E26" s="4">
        <f t="shared" si="4"/>
        <v>0.24955336753926763</v>
      </c>
      <c r="F26" s="3">
        <f t="shared" si="5"/>
        <v>0.42511015486962722</v>
      </c>
      <c r="G26" s="3">
        <f t="shared" si="0"/>
        <v>3.1190521443397984E-2</v>
      </c>
      <c r="H26" s="3">
        <f t="shared" si="7"/>
        <v>8.6833820600794489</v>
      </c>
    </row>
    <row r="27" spans="1:17" x14ac:dyDescent="0.3">
      <c r="A27">
        <f t="shared" si="1"/>
        <v>22.972160560187771</v>
      </c>
      <c r="B27">
        <f t="shared" si="6"/>
        <v>83.975943933311143</v>
      </c>
      <c r="C27">
        <f t="shared" si="2"/>
        <v>1.1696227677051798</v>
      </c>
      <c r="D27">
        <f t="shared" si="3"/>
        <v>1.2323685559136521</v>
      </c>
      <c r="E27" s="4">
        <f t="shared" si="4"/>
        <v>0.16577360428161408</v>
      </c>
      <c r="F27" s="3">
        <f t="shared" si="5"/>
        <v>0.37656944093168643</v>
      </c>
      <c r="G27" s="3">
        <f t="shared" si="0"/>
        <v>2.8603326275514748E-2</v>
      </c>
      <c r="H27" s="3">
        <f t="shared" si="7"/>
        <v>9.0599515010111347</v>
      </c>
    </row>
    <row r="28" spans="1:17" x14ac:dyDescent="0.3">
      <c r="A28">
        <f t="shared" si="1"/>
        <v>20.404395635482299</v>
      </c>
      <c r="B28">
        <f t="shared" si="6"/>
        <v>81.408179005410702</v>
      </c>
      <c r="C28">
        <f t="shared" si="2"/>
        <v>1.0388855516657256</v>
      </c>
      <c r="D28">
        <f t="shared" si="3"/>
        <v>1.0946177882444945</v>
      </c>
      <c r="E28" s="4">
        <f t="shared" si="4"/>
        <v>0.10456589587188871</v>
      </c>
      <c r="F28" s="3">
        <f t="shared" si="5"/>
        <v>0.33447754454227563</v>
      </c>
      <c r="G28" s="3">
        <f t="shared" si="0"/>
        <v>2.6207481434616285E-2</v>
      </c>
      <c r="H28" s="3">
        <f t="shared" si="7"/>
        <v>9.3944290455534105</v>
      </c>
    </row>
    <row r="29" spans="1:17" x14ac:dyDescent="0.3">
      <c r="A29">
        <f t="shared" si="1"/>
        <v>18.166326402484938</v>
      </c>
      <c r="B29">
        <f t="shared" si="6"/>
        <v>79.170109769628596</v>
      </c>
      <c r="C29">
        <f t="shared" si="2"/>
        <v>0.92493472306361235</v>
      </c>
      <c r="D29">
        <f t="shared" si="3"/>
        <v>0.97455393349833963</v>
      </c>
      <c r="E29" s="4">
        <f t="shared" si="4"/>
        <v>5.9913116015965065E-2</v>
      </c>
      <c r="F29" s="3">
        <f t="shared" si="5"/>
        <v>0.29779016036575934</v>
      </c>
      <c r="G29" s="3">
        <f t="shared" si="0"/>
        <v>2.3992497447447494E-2</v>
      </c>
      <c r="H29" s="3">
        <f t="shared" si="7"/>
        <v>9.6922192059191694</v>
      </c>
    </row>
    <row r="30" spans="1:17" x14ac:dyDescent="0.3">
      <c r="A30">
        <f t="shared" si="1"/>
        <v>16.206924632345025</v>
      </c>
      <c r="B30">
        <f t="shared" si="6"/>
        <v>77.210707997050676</v>
      </c>
      <c r="C30">
        <f t="shared" si="2"/>
        <v>0.82517219026078836</v>
      </c>
      <c r="D30">
        <f t="shared" si="3"/>
        <v>0.8694395223572815</v>
      </c>
      <c r="E30" s="4">
        <f t="shared" si="4"/>
        <v>2.7488152699452508E-2</v>
      </c>
      <c r="F30" s="3">
        <f t="shared" si="5"/>
        <v>0.26567081193926056</v>
      </c>
      <c r="G30" s="3">
        <f t="shared" si="0"/>
        <v>2.1947884646813513E-2</v>
      </c>
      <c r="H30" s="3">
        <f t="shared" si="7"/>
        <v>9.9578900178584302</v>
      </c>
    </row>
    <row r="31" spans="1:17" x14ac:dyDescent="0.3">
      <c r="A31">
        <f t="shared" si="1"/>
        <v>14.484824769170251</v>
      </c>
      <c r="B31">
        <f t="shared" si="6"/>
        <v>75.488608131733159</v>
      </c>
      <c r="C31">
        <f t="shared" si="2"/>
        <v>0.73749183459925161</v>
      </c>
      <c r="D31">
        <f t="shared" si="3"/>
        <v>0.77705545095226913</v>
      </c>
      <c r="E31" s="4">
        <f t="shared" si="4"/>
        <v>4.1427163474099856E-3</v>
      </c>
      <c r="F31" s="3">
        <f t="shared" si="5"/>
        <v>0.23744141745086678</v>
      </c>
      <c r="G31" s="3">
        <f t="shared" si="0"/>
        <v>2.0063256205605548E-2</v>
      </c>
      <c r="H31" s="3">
        <f t="shared" si="7"/>
        <v>10.195331435309297</v>
      </c>
    </row>
    <row r="32" spans="1:17" x14ac:dyDescent="0.3">
      <c r="A32">
        <f t="shared" si="1"/>
        <v>12.966134769160952</v>
      </c>
      <c r="B32">
        <f t="shared" si="6"/>
        <v>73.969918129834213</v>
      </c>
      <c r="C32">
        <f t="shared" si="2"/>
        <v>0.66016804973177656</v>
      </c>
      <c r="D32">
        <f t="shared" si="3"/>
        <v>0.69558354075521345</v>
      </c>
      <c r="E32" s="4">
        <f t="shared" si="4"/>
        <v>0</v>
      </c>
      <c r="F32" s="3">
        <f t="shared" si="5"/>
        <v>0.21254640408224312</v>
      </c>
      <c r="G32" s="3">
        <f t="shared" si="0"/>
        <v>1.8328418156517822E-2</v>
      </c>
      <c r="H32" s="3">
        <f t="shared" si="7"/>
        <v>10.40787783939154</v>
      </c>
    </row>
    <row r="33" spans="1:8" x14ac:dyDescent="0.3">
      <c r="A33">
        <f t="shared" si="1"/>
        <v>11.610383180360873</v>
      </c>
      <c r="B33">
        <f t="shared" si="6"/>
        <v>72.614166539347224</v>
      </c>
      <c r="C33">
        <f t="shared" si="2"/>
        <v>0.59114024011594113</v>
      </c>
      <c r="D33">
        <f t="shared" si="3"/>
        <v>0.62285265315368887</v>
      </c>
      <c r="E33" s="4">
        <f t="shared" si="4"/>
        <v>0</v>
      </c>
      <c r="F33" s="3">
        <f t="shared" si="5"/>
        <v>0.19032234655404179</v>
      </c>
      <c r="G33" s="3">
        <f t="shared" si="0"/>
        <v>1.6718402911252962E-2</v>
      </c>
      <c r="H33" s="3">
        <f t="shared" si="7"/>
        <v>10.598200185945583</v>
      </c>
    </row>
    <row r="34" spans="1:8" x14ac:dyDescent="0.3">
      <c r="A34">
        <f t="shared" si="1"/>
        <v>10.396390288601765</v>
      </c>
      <c r="B34">
        <f t="shared" si="6"/>
        <v>71.40017364607759</v>
      </c>
      <c r="C34">
        <f t="shared" si="2"/>
        <v>0.5293300450185543</v>
      </c>
      <c r="D34">
        <f t="shared" si="3"/>
        <v>0.55772657748541121</v>
      </c>
      <c r="E34" s="4">
        <f t="shared" si="4"/>
        <v>0</v>
      </c>
      <c r="F34" s="3">
        <f t="shared" si="5"/>
        <v>0.17042205797008325</v>
      </c>
      <c r="G34" s="3">
        <f t="shared" si="0"/>
        <v>1.5224845641025742E-2</v>
      </c>
      <c r="H34" s="3">
        <f t="shared" si="7"/>
        <v>10.768622243915665</v>
      </c>
    </row>
    <row r="35" spans="1:8" x14ac:dyDescent="0.3">
      <c r="A35">
        <f t="shared" si="1"/>
        <v>9.3093336674503817</v>
      </c>
      <c r="B35">
        <f t="shared" si="6"/>
        <v>70.313117023573625</v>
      </c>
      <c r="C35">
        <f t="shared" si="2"/>
        <v>0.47398278368664365</v>
      </c>
      <c r="D35">
        <f t="shared" si="3"/>
        <v>0.49941014726132466</v>
      </c>
      <c r="E35" s="4">
        <f t="shared" si="4"/>
        <v>0</v>
      </c>
      <c r="F35" s="3">
        <f t="shared" si="5"/>
        <v>0.15260256280263707</v>
      </c>
      <c r="G35" s="3">
        <f t="shared" si="0"/>
        <v>1.3843689088930909E-2</v>
      </c>
      <c r="H35" s="3">
        <f t="shared" si="7"/>
        <v>10.921224806718302</v>
      </c>
    </row>
    <row r="36" spans="1:8" x14ac:dyDescent="0.3">
      <c r="A36">
        <f t="shared" si="1"/>
        <v>8.335940737713571</v>
      </c>
      <c r="B36">
        <f t="shared" si="6"/>
        <v>69.339724092625659</v>
      </c>
      <c r="C36">
        <f t="shared" si="2"/>
        <v>0.42442268551649071</v>
      </c>
      <c r="D36">
        <f t="shared" si="3"/>
        <v>0.44719133936933825</v>
      </c>
      <c r="E36" s="4">
        <f t="shared" si="4"/>
        <v>0</v>
      </c>
      <c r="F36" s="3">
        <f t="shared" si="5"/>
        <v>0.13664629128009231</v>
      </c>
      <c r="G36" s="3">
        <f t="shared" si="0"/>
        <v>1.2570197477588837E-2</v>
      </c>
      <c r="H36" s="3">
        <f t="shared" si="7"/>
        <v>11.057871097998394</v>
      </c>
    </row>
    <row r="37" spans="1:8" x14ac:dyDescent="0.3">
      <c r="A37">
        <f t="shared" si="1"/>
        <v>7.4643267139122571</v>
      </c>
      <c r="B37">
        <f t="shared" si="6"/>
        <v>68.468110067739829</v>
      </c>
      <c r="C37">
        <f t="shared" si="2"/>
        <v>0.38004463913212361</v>
      </c>
      <c r="D37">
        <f t="shared" si="3"/>
        <v>0.40043258052243713</v>
      </c>
      <c r="E37" s="4">
        <f t="shared" si="4"/>
        <v>0</v>
      </c>
      <c r="F37" s="3">
        <f t="shared" si="5"/>
        <v>0.12235842293653265</v>
      </c>
      <c r="G37" s="3">
        <f t="shared" si="0"/>
        <v>1.1399134850989538E-2</v>
      </c>
      <c r="H37" s="3">
        <f t="shared" si="7"/>
        <v>11.180229520934926</v>
      </c>
    </row>
    <row r="38" spans="1:8" x14ac:dyDescent="0.3">
      <c r="A38">
        <f t="shared" si="1"/>
        <v>6.6838494952288183</v>
      </c>
      <c r="B38">
        <f t="shared" si="6"/>
        <v>67.687632848085272</v>
      </c>
      <c r="C38">
        <f t="shared" si="2"/>
        <v>0.34030680418814291</v>
      </c>
      <c r="D38">
        <f t="shared" si="3"/>
        <v>0.35856296271298582</v>
      </c>
      <c r="E38" s="4">
        <f t="shared" si="4"/>
        <v>0</v>
      </c>
      <c r="F38" s="3">
        <f t="shared" si="5"/>
        <v>0.1095645079223353</v>
      </c>
      <c r="G38" s="3">
        <f t="shared" si="0"/>
        <v>1.032492550699235E-2</v>
      </c>
      <c r="H38" s="3">
        <f t="shared" si="7"/>
        <v>11.289794028857262</v>
      </c>
    </row>
    <row r="39" spans="1:8" x14ac:dyDescent="0.3">
      <c r="A39">
        <f t="shared" si="1"/>
        <v>5.9849797291972688</v>
      </c>
      <c r="B39">
        <f t="shared" si="6"/>
        <v>66.988763081184146</v>
      </c>
      <c r="C39">
        <f t="shared" si="2"/>
        <v>0.30472399568958475</v>
      </c>
      <c r="D39">
        <f t="shared" si="3"/>
        <v>0.32107127262665408</v>
      </c>
      <c r="E39" s="4">
        <f t="shared" si="4"/>
        <v>0</v>
      </c>
      <c r="F39" s="3">
        <f t="shared" si="5"/>
        <v>9.8108337032834614E-2</v>
      </c>
      <c r="G39" s="3">
        <f t="shared" si="0"/>
        <v>9.3417946463324499E-3</v>
      </c>
      <c r="H39" s="3">
        <f t="shared" si="7"/>
        <v>11.387902365890097</v>
      </c>
    </row>
    <row r="40" spans="1:8" x14ac:dyDescent="0.3">
      <c r="A40">
        <f t="shared" si="1"/>
        <v>5.3591844616596829</v>
      </c>
      <c r="B40">
        <f t="shared" ref="B40:B103" si="8">B39-C39-D39-E39</f>
        <v>66.362967812867907</v>
      </c>
      <c r="C40">
        <f t="shared" si="2"/>
        <v>0.27286176005369855</v>
      </c>
      <c r="D40">
        <f t="shared" si="3"/>
        <v>0.2874997499075656</v>
      </c>
      <c r="E40" s="4">
        <f t="shared" ref="E40:E103" si="9">IF((B40-$E$10)*(1-EXP(0.05*($K$23/$N$23-B40/$E$10)))&gt;0, (B40-$E$10)*(1-EXP(0.05*($K$23/$N$23-B40/$E$10))), 0)</f>
        <v>0</v>
      </c>
      <c r="F40" s="3">
        <f t="shared" si="5"/>
        <v>8.7850034448848202E-2</v>
      </c>
      <c r="G40" s="3">
        <f t="shared" si="0"/>
        <v>8.4438886389377101E-3</v>
      </c>
      <c r="H40" s="3">
        <f t="shared" si="7"/>
        <v>11.475752400338946</v>
      </c>
    </row>
    <row r="41" spans="1:8" x14ac:dyDescent="0.3">
      <c r="A41">
        <f t="shared" si="1"/>
        <v>4.7988229523956516</v>
      </c>
      <c r="B41">
        <f t="shared" si="8"/>
        <v>65.802606302906639</v>
      </c>
      <c r="C41">
        <f t="shared" si="2"/>
        <v>0.24433107058443204</v>
      </c>
      <c r="D41">
        <f t="shared" si="3"/>
        <v>0.25743849806527636</v>
      </c>
      <c r="E41" s="4">
        <f t="shared" si="9"/>
        <v>0</v>
      </c>
      <c r="F41" s="3">
        <f t="shared" si="5"/>
        <v>7.8664349902097586E-2</v>
      </c>
      <c r="G41" s="3">
        <f t="shared" si="0"/>
        <v>7.6253752980532646E-3</v>
      </c>
      <c r="H41" s="3">
        <f t="shared" si="7"/>
        <v>11.554416750241044</v>
      </c>
    </row>
    <row r="42" spans="1:8" x14ac:dyDescent="0.3">
      <c r="A42">
        <f t="shared" si="1"/>
        <v>4.2970533843702778</v>
      </c>
      <c r="B42">
        <f t="shared" si="8"/>
        <v>65.300836734256933</v>
      </c>
      <c r="C42">
        <f t="shared" si="2"/>
        <v>0.21878357759323414</v>
      </c>
      <c r="D42">
        <f t="shared" si="3"/>
        <v>0.23052047978272469</v>
      </c>
      <c r="E42" s="4">
        <f t="shared" si="9"/>
        <v>0</v>
      </c>
      <c r="F42" s="3">
        <f t="shared" si="5"/>
        <v>7.0439129413463419E-2</v>
      </c>
      <c r="G42" s="3">
        <f t="shared" si="0"/>
        <v>6.8805252711295365E-3</v>
      </c>
      <c r="H42" s="3">
        <f t="shared" si="7"/>
        <v>11.624855879654508</v>
      </c>
    </row>
    <row r="43" spans="1:8" x14ac:dyDescent="0.3">
      <c r="A43">
        <f t="shared" si="1"/>
        <v>3.847749327553375</v>
      </c>
      <c r="B43">
        <f t="shared" si="8"/>
        <v>64.851532676880979</v>
      </c>
      <c r="C43">
        <f t="shared" si="2"/>
        <v>0.19590735517181745</v>
      </c>
      <c r="D43">
        <f t="shared" si="3"/>
        <v>0.20641703551961937</v>
      </c>
      <c r="E43" s="4">
        <f t="shared" si="9"/>
        <v>0</v>
      </c>
      <c r="F43" s="3">
        <f t="shared" si="5"/>
        <v>6.3073945932328179E-2</v>
      </c>
      <c r="G43" s="3">
        <f t="shared" si="0"/>
        <v>6.2037761342664775E-3</v>
      </c>
      <c r="H43" s="3">
        <f t="shared" si="7"/>
        <v>11.687929825586835</v>
      </c>
    </row>
    <row r="44" spans="1:8" x14ac:dyDescent="0.3">
      <c r="A44">
        <f t="shared" si="1"/>
        <v>3.4454249373625387</v>
      </c>
      <c r="B44">
        <f t="shared" si="8"/>
        <v>64.449208286189545</v>
      </c>
      <c r="C44">
        <f t="shared" si="2"/>
        <v>0.1754230926864756</v>
      </c>
      <c r="D44">
        <f t="shared" si="3"/>
        <v>0.18483387069499269</v>
      </c>
      <c r="E44" s="4">
        <f t="shared" si="9"/>
        <v>0</v>
      </c>
      <c r="F44" s="3">
        <f t="shared" si="5"/>
        <v>5.6478873157592924E-2</v>
      </c>
      <c r="G44" s="3">
        <f t="shared" si="0"/>
        <v>5.5897810533487302E-3</v>
      </c>
      <c r="H44" s="3">
        <f t="shared" si="7"/>
        <v>11.744408698744428</v>
      </c>
    </row>
    <row r="45" spans="1:8" x14ac:dyDescent="0.3">
      <c r="A45">
        <f t="shared" si="1"/>
        <v>3.085167974429333</v>
      </c>
      <c r="B45">
        <f t="shared" si="8"/>
        <v>64.088951322808086</v>
      </c>
      <c r="C45">
        <f t="shared" si="2"/>
        <v>0.15708068449343646</v>
      </c>
      <c r="D45">
        <f t="shared" si="3"/>
        <v>0.1655074624538253</v>
      </c>
      <c r="E45" s="4">
        <f t="shared" si="9"/>
        <v>0</v>
      </c>
      <c r="F45" s="3">
        <f t="shared" si="5"/>
        <v>5.0573387569153416E-2</v>
      </c>
      <c r="G45" s="3">
        <f t="shared" si="0"/>
        <v>5.0334439913429906E-3</v>
      </c>
      <c r="H45" s="3">
        <f t="shared" si="7"/>
        <v>11.794982086313581</v>
      </c>
    </row>
    <row r="46" spans="1:8" x14ac:dyDescent="0.3">
      <c r="A46">
        <f t="shared" si="1"/>
        <v>2.7625798278834557</v>
      </c>
      <c r="B46">
        <f t="shared" si="8"/>
        <v>63.766363175860825</v>
      </c>
      <c r="C46">
        <f t="shared" si="2"/>
        <v>0.1406561762368744</v>
      </c>
      <c r="D46">
        <f t="shared" si="3"/>
        <v>0.14820184214562585</v>
      </c>
      <c r="E46" s="4">
        <f t="shared" si="9"/>
        <v>0</v>
      </c>
      <c r="F46" s="3">
        <f t="shared" si="5"/>
        <v>4.5285385264028699E-2</v>
      </c>
      <c r="G46" s="3">
        <f t="shared" si="0"/>
        <v>4.5299434371983962E-3</v>
      </c>
      <c r="H46" s="3">
        <f t="shared" si="7"/>
        <v>11.84026747157761</v>
      </c>
    </row>
    <row r="47" spans="1:8" x14ac:dyDescent="0.3">
      <c r="A47">
        <f t="shared" si="1"/>
        <v>2.4737218098603724</v>
      </c>
      <c r="B47">
        <f t="shared" si="8"/>
        <v>63.477505157478326</v>
      </c>
      <c r="C47">
        <f t="shared" si="2"/>
        <v>0.12594903044495809</v>
      </c>
      <c r="D47">
        <f t="shared" si="3"/>
        <v>0.13270571423016445</v>
      </c>
      <c r="E47" s="4">
        <f t="shared" si="9"/>
        <v>0</v>
      </c>
      <c r="F47" s="3">
        <f t="shared" si="5"/>
        <v>4.0550301593052396E-2</v>
      </c>
      <c r="G47" s="3">
        <f t="shared" si="0"/>
        <v>4.0747465426285772E-3</v>
      </c>
      <c r="H47" s="3">
        <f t="shared" si="7"/>
        <v>11.880817773170662</v>
      </c>
    </row>
    <row r="48" spans="1:8" x14ac:dyDescent="0.3">
      <c r="A48">
        <f t="shared" si="1"/>
        <v>2.2150670655070868</v>
      </c>
      <c r="B48">
        <f t="shared" si="8"/>
        <v>63.218850412803206</v>
      </c>
      <c r="C48">
        <f t="shared" si="2"/>
        <v>0.11277967803781591</v>
      </c>
      <c r="D48">
        <f t="shared" si="3"/>
        <v>0.11882987643320506</v>
      </c>
      <c r="E48" s="4">
        <f t="shared" si="9"/>
        <v>0</v>
      </c>
      <c r="F48" s="3">
        <f t="shared" si="5"/>
        <v>3.6310322849205212E-2</v>
      </c>
      <c r="G48" s="3">
        <f t="shared" si="0"/>
        <v>3.6636154083579311E-3</v>
      </c>
      <c r="H48" s="3">
        <f t="shared" si="7"/>
        <v>11.917128096019868</v>
      </c>
    </row>
    <row r="49" spans="1:8" x14ac:dyDescent="0.3">
      <c r="A49">
        <f t="shared" si="1"/>
        <v>1.9834575113242487</v>
      </c>
      <c r="B49">
        <f t="shared" si="8"/>
        <v>62.987240858332186</v>
      </c>
      <c r="C49">
        <f t="shared" si="2"/>
        <v>0.10098732585219809</v>
      </c>
      <c r="D49">
        <f t="shared" si="3"/>
        <v>0.10640490965325078</v>
      </c>
      <c r="E49" s="4">
        <f t="shared" si="9"/>
        <v>0</v>
      </c>
      <c r="F49" s="3">
        <f t="shared" si="5"/>
        <v>3.2513680382574295E-2</v>
      </c>
      <c r="G49" s="3">
        <f t="shared" ref="G49:G80" si="10">(C49+D49)/B49</f>
        <v>3.2926070848523963E-3</v>
      </c>
      <c r="H49" s="3">
        <f t="shared" si="7"/>
        <v>11.949641776402443</v>
      </c>
    </row>
    <row r="50" spans="1:8" x14ac:dyDescent="0.3">
      <c r="A50">
        <f t="shared" si="1"/>
        <v>1.776065276076854</v>
      </c>
      <c r="B50">
        <f t="shared" si="8"/>
        <v>62.779848622826741</v>
      </c>
      <c r="C50">
        <f t="shared" si="2"/>
        <v>9.0427993413480415E-2</v>
      </c>
      <c r="D50">
        <f t="shared" si="3"/>
        <v>9.5279109413874116E-2</v>
      </c>
      <c r="E50" s="4">
        <f t="shared" si="9"/>
        <v>0</v>
      </c>
      <c r="F50" s="3">
        <f t="shared" si="5"/>
        <v>2.9114018523339835E-2</v>
      </c>
      <c r="G50" s="3">
        <f t="shared" si="10"/>
        <v>2.9580686621762812E-3</v>
      </c>
      <c r="H50" s="3">
        <f t="shared" si="7"/>
        <v>11.978755794925782</v>
      </c>
    </row>
    <row r="51" spans="1:8" x14ac:dyDescent="0.3">
      <c r="A51">
        <f t="shared" si="1"/>
        <v>1.5903581734805714</v>
      </c>
      <c r="B51">
        <f t="shared" si="8"/>
        <v>62.59414151999939</v>
      </c>
      <c r="C51">
        <f t="shared" si="2"/>
        <v>8.0972754984683773E-2</v>
      </c>
      <c r="D51">
        <f t="shared" si="3"/>
        <v>8.5316633605389755E-2</v>
      </c>
      <c r="E51" s="4">
        <f t="shared" si="9"/>
        <v>0</v>
      </c>
      <c r="F51" s="3">
        <f t="shared" si="5"/>
        <v>2.6069828595339573E-2</v>
      </c>
      <c r="G51" s="3">
        <f t="shared" si="10"/>
        <v>2.6566286325205462E-3</v>
      </c>
      <c r="H51" s="3">
        <f t="shared" si="7"/>
        <v>12.004825623521121</v>
      </c>
    </row>
    <row r="52" spans="1:8" x14ac:dyDescent="0.3">
      <c r="A52">
        <f t="shared" si="1"/>
        <v>1.4240687850974059</v>
      </c>
      <c r="B52">
        <f t="shared" si="8"/>
        <v>62.427852131409317</v>
      </c>
      <c r="C52">
        <f t="shared" si="2"/>
        <v>7.2506165428549763E-2</v>
      </c>
      <c r="D52">
        <f t="shared" si="3"/>
        <v>7.6395843900450872E-2</v>
      </c>
      <c r="E52" s="4">
        <f t="shared" si="9"/>
        <v>0</v>
      </c>
      <c r="F52" s="3">
        <f t="shared" si="5"/>
        <v>2.33439421097279E-2</v>
      </c>
      <c r="G52" s="3">
        <f t="shared" si="10"/>
        <v>2.3851855260944273E-3</v>
      </c>
      <c r="H52" s="3">
        <f t="shared" si="7"/>
        <v>12.028169565630849</v>
      </c>
    </row>
    <row r="53" spans="1:8" x14ac:dyDescent="0.3">
      <c r="A53">
        <f t="shared" si="1"/>
        <v>1.2751667759536796</v>
      </c>
      <c r="B53">
        <f t="shared" si="8"/>
        <v>62.278950122080317</v>
      </c>
      <c r="C53">
        <f t="shared" si="2"/>
        <v>6.4924850662999314E-2</v>
      </c>
      <c r="D53">
        <f t="shared" si="3"/>
        <v>6.8407820592834068E-2</v>
      </c>
      <c r="E53" s="4">
        <f t="shared" si="9"/>
        <v>0</v>
      </c>
      <c r="F53" s="3">
        <f t="shared" si="5"/>
        <v>2.090307695079141E-2</v>
      </c>
      <c r="G53" s="3">
        <f t="shared" si="10"/>
        <v>2.1408946521171645E-3</v>
      </c>
      <c r="H53" s="3">
        <f t="shared" si="7"/>
        <v>12.04907264258164</v>
      </c>
    </row>
    <row r="54" spans="1:8" x14ac:dyDescent="0.3">
      <c r="A54">
        <f t="shared" si="1"/>
        <v>1.1418341048637513</v>
      </c>
      <c r="B54">
        <f t="shared" si="8"/>
        <v>62.145617450824489</v>
      </c>
      <c r="C54">
        <f t="shared" si="2"/>
        <v>5.813624549993094E-2</v>
      </c>
      <c r="D54">
        <f t="shared" si="3"/>
        <v>6.1255032726116238E-2</v>
      </c>
      <c r="E54" s="4">
        <f t="shared" si="9"/>
        <v>0</v>
      </c>
      <c r="F54" s="3">
        <f t="shared" si="5"/>
        <v>1.8717431013017372E-2</v>
      </c>
      <c r="G54" s="3">
        <f t="shared" si="10"/>
        <v>1.9211536247189253E-3</v>
      </c>
      <c r="H54" s="3">
        <f t="shared" si="7"/>
        <v>12.067790073594658</v>
      </c>
    </row>
    <row r="55" spans="1:8" x14ac:dyDescent="0.3">
      <c r="A55">
        <f t="shared" si="1"/>
        <v>1.0224428267862584</v>
      </c>
      <c r="B55">
        <f t="shared" si="8"/>
        <v>62.026226172598442</v>
      </c>
      <c r="C55">
        <f t="shared" si="2"/>
        <v>5.205746345681455E-2</v>
      </c>
      <c r="D55">
        <f t="shared" si="3"/>
        <v>5.4850147274982927E-2</v>
      </c>
      <c r="E55" s="4">
        <f t="shared" si="9"/>
        <v>0</v>
      </c>
      <c r="F55" s="3">
        <f t="shared" si="5"/>
        <v>1.67603183278624E-2</v>
      </c>
      <c r="G55" s="3">
        <f t="shared" si="10"/>
        <v>1.7235872199335327E-3</v>
      </c>
      <c r="H55" s="3">
        <f t="shared" si="7"/>
        <v>12.084550391922519</v>
      </c>
    </row>
    <row r="56" spans="1:8" x14ac:dyDescent="0.3">
      <c r="A56">
        <f t="shared" si="1"/>
        <v>0.91553521618748401</v>
      </c>
      <c r="B56">
        <f t="shared" si="8"/>
        <v>61.919318561866646</v>
      </c>
      <c r="C56">
        <f t="shared" si="2"/>
        <v>4.6614284741879425E-2</v>
      </c>
      <c r="D56">
        <f t="shared" si="3"/>
        <v>4.9114962839692106E-2</v>
      </c>
      <c r="E56" s="4">
        <f t="shared" si="9"/>
        <v>0</v>
      </c>
      <c r="F56" s="3">
        <f t="shared" si="5"/>
        <v>1.5007843237456964E-2</v>
      </c>
      <c r="G56" s="3">
        <f t="shared" si="10"/>
        <v>1.5460319946177009E-3</v>
      </c>
      <c r="H56" s="3">
        <f t="shared" si="7"/>
        <v>12.099558235159977</v>
      </c>
    </row>
    <row r="57" spans="1:8" x14ac:dyDescent="0.3">
      <c r="A57">
        <f t="shared" si="1"/>
        <v>0.81980596872502287</v>
      </c>
      <c r="B57">
        <f t="shared" si="8"/>
        <v>61.823589314285073</v>
      </c>
      <c r="C57">
        <f t="shared" si="2"/>
        <v>4.1740250056547128E-2</v>
      </c>
      <c r="D57">
        <f t="shared" si="3"/>
        <v>4.3979454834473394E-2</v>
      </c>
      <c r="E57" s="4">
        <f t="shared" si="9"/>
        <v>0</v>
      </c>
      <c r="F57" s="3">
        <f t="shared" si="5"/>
        <v>1.3438608637023952E-2</v>
      </c>
      <c r="G57" s="3">
        <f t="shared" si="10"/>
        <v>1.3865210001842122E-3</v>
      </c>
      <c r="H57" s="3">
        <f t="shared" si="7"/>
        <v>12.112996843797001</v>
      </c>
    </row>
    <row r="58" spans="1:8" x14ac:dyDescent="0.3">
      <c r="A58">
        <f t="shared" si="1"/>
        <v>0.73408626394066112</v>
      </c>
      <c r="B58">
        <f t="shared" si="8"/>
        <v>61.737869609394053</v>
      </c>
      <c r="C58">
        <f t="shared" si="2"/>
        <v>3.7375849150760643E-2</v>
      </c>
      <c r="D58">
        <f t="shared" si="3"/>
        <v>3.9380920511954055E-2</v>
      </c>
      <c r="E58" s="4">
        <f t="shared" si="9"/>
        <v>0</v>
      </c>
      <c r="F58" s="3">
        <f t="shared" si="5"/>
        <v>1.203345472375128E-2</v>
      </c>
      <c r="G58" s="3">
        <f t="shared" si="10"/>
        <v>1.2432688420955062E-3</v>
      </c>
      <c r="H58" s="3">
        <f t="shared" si="7"/>
        <v>12.125030298520752</v>
      </c>
    </row>
    <row r="59" spans="1:8" x14ac:dyDescent="0.3">
      <c r="A59">
        <f t="shared" si="1"/>
        <v>0.65732949437345123</v>
      </c>
      <c r="B59">
        <f t="shared" si="8"/>
        <v>61.661112839731338</v>
      </c>
      <c r="C59">
        <f t="shared" si="2"/>
        <v>3.3467794223750548E-2</v>
      </c>
      <c r="D59">
        <f t="shared" si="3"/>
        <v>3.5263213384655177E-2</v>
      </c>
      <c r="E59" s="4">
        <f t="shared" si="9"/>
        <v>0</v>
      </c>
      <c r="F59" s="3">
        <f t="shared" si="5"/>
        <v>1.077522506233497E-2</v>
      </c>
      <c r="G59" s="3">
        <f t="shared" si="10"/>
        <v>1.1146572684643293E-3</v>
      </c>
      <c r="H59" s="3">
        <f t="shared" si="7"/>
        <v>12.135805523583088</v>
      </c>
    </row>
    <row r="60" spans="1:8" x14ac:dyDescent="0.3">
      <c r="A60">
        <f t="shared" si="1"/>
        <v>0.5885984868505646</v>
      </c>
      <c r="B60">
        <f t="shared" si="8"/>
        <v>61.592381832122932</v>
      </c>
      <c r="C60">
        <f t="shared" si="2"/>
        <v>2.9968369298721768E-2</v>
      </c>
      <c r="D60">
        <f t="shared" si="3"/>
        <v>3.1576057696118674E-2</v>
      </c>
      <c r="E60" s="4">
        <f t="shared" si="9"/>
        <v>0</v>
      </c>
      <c r="F60" s="3">
        <f t="shared" si="5"/>
        <v>9.6485571109354851E-3</v>
      </c>
      <c r="G60" s="3">
        <f t="shared" si="10"/>
        <v>9.9922141609309423E-4</v>
      </c>
      <c r="H60" s="3">
        <f t="shared" si="7"/>
        <v>12.145454080694023</v>
      </c>
    </row>
    <row r="61" spans="1:8" x14ac:dyDescent="0.3">
      <c r="A61">
        <f t="shared" si="1"/>
        <v>0.52705405993229937</v>
      </c>
      <c r="B61">
        <f t="shared" si="8"/>
        <v>61.530837405128089</v>
      </c>
      <c r="C61">
        <f t="shared" si="2"/>
        <v>2.6834847627550663E-2</v>
      </c>
      <c r="D61">
        <f t="shared" si="3"/>
        <v>2.8274434571594606E-2</v>
      </c>
      <c r="E61" s="4">
        <f t="shared" si="9"/>
        <v>0</v>
      </c>
      <c r="F61" s="3">
        <f t="shared" si="5"/>
        <v>8.6396946499427418E-3</v>
      </c>
      <c r="G61" s="3">
        <f t="shared" si="10"/>
        <v>8.956367981195777E-4</v>
      </c>
      <c r="H61" s="3">
        <f t="shared" si="7"/>
        <v>12.154093775343966</v>
      </c>
    </row>
    <row r="62" spans="1:8" x14ac:dyDescent="0.3">
      <c r="A62">
        <f t="shared" si="1"/>
        <v>0.47194477780172933</v>
      </c>
      <c r="B62">
        <f t="shared" si="8"/>
        <v>61.475728122928949</v>
      </c>
      <c r="C62">
        <f t="shared" si="2"/>
        <v>2.4028970012211721E-2</v>
      </c>
      <c r="D62">
        <f t="shared" si="3"/>
        <v>2.5318032353407537E-2</v>
      </c>
      <c r="E62" s="4">
        <f t="shared" si="9"/>
        <v>0</v>
      </c>
      <c r="F62" s="3">
        <f t="shared" si="5"/>
        <v>7.7363198233701969E-3</v>
      </c>
      <c r="G62" s="3">
        <f t="shared" si="10"/>
        <v>8.0270708249186278E-4</v>
      </c>
      <c r="H62" s="3">
        <f t="shared" si="7"/>
        <v>12.161830095167337</v>
      </c>
    </row>
    <row r="63" spans="1:8" x14ac:dyDescent="0.3">
      <c r="A63">
        <f t="shared" si="1"/>
        <v>0.42259777549750843</v>
      </c>
      <c r="B63">
        <f t="shared" si="8"/>
        <v>61.426381120563327</v>
      </c>
      <c r="C63">
        <f t="shared" si="2"/>
        <v>2.1516477673417751E-2</v>
      </c>
      <c r="D63">
        <f t="shared" si="3"/>
        <v>2.267075440978588E-2</v>
      </c>
      <c r="E63" s="4">
        <f t="shared" si="9"/>
        <v>0</v>
      </c>
      <c r="F63" s="3">
        <f t="shared" si="5"/>
        <v>6.9274027421637463E-3</v>
      </c>
      <c r="G63" s="3">
        <f t="shared" si="10"/>
        <v>7.1935268327912852E-4</v>
      </c>
      <c r="H63" s="3">
        <f t="shared" si="7"/>
        <v>12.168757497909501</v>
      </c>
    </row>
    <row r="64" spans="1:8" x14ac:dyDescent="0.3">
      <c r="A64">
        <f t="shared" si="1"/>
        <v>0.3784105434692856</v>
      </c>
      <c r="B64">
        <f t="shared" si="8"/>
        <v>61.382193888480124</v>
      </c>
      <c r="C64">
        <f t="shared" si="2"/>
        <v>1.9266693962970864E-2</v>
      </c>
      <c r="D64">
        <f t="shared" si="3"/>
        <v>2.0300278407680256E-2</v>
      </c>
      <c r="E64" s="4">
        <f t="shared" si="9"/>
        <v>0</v>
      </c>
      <c r="F64" s="3">
        <f t="shared" si="5"/>
        <v>6.2030668131338729E-3</v>
      </c>
      <c r="G64" s="3">
        <f t="shared" si="10"/>
        <v>6.446001660112842E-4</v>
      </c>
      <c r="H64" s="3">
        <f t="shared" si="7"/>
        <v>12.174960564722635</v>
      </c>
    </row>
    <row r="65" spans="1:8" x14ac:dyDescent="0.3">
      <c r="A65">
        <f t="shared" si="1"/>
        <v>0.33884357114786684</v>
      </c>
      <c r="B65">
        <f t="shared" si="8"/>
        <v>61.342626916109474</v>
      </c>
      <c r="C65">
        <f t="shared" si="2"/>
        <v>1.725214981267028E-2</v>
      </c>
      <c r="D65">
        <f t="shared" si="3"/>
        <v>1.8177661668437695E-2</v>
      </c>
      <c r="E65" s="4">
        <f t="shared" si="9"/>
        <v>0</v>
      </c>
      <c r="F65" s="3">
        <f t="shared" si="5"/>
        <v>5.5544681492252224E-3</v>
      </c>
      <c r="G65" s="3">
        <f t="shared" si="10"/>
        <v>5.7757245266918278E-4</v>
      </c>
      <c r="H65" s="3">
        <f t="shared" si="7"/>
        <v>12.18051503287186</v>
      </c>
    </row>
    <row r="66" spans="1:8" x14ac:dyDescent="0.3">
      <c r="A66">
        <f t="shared" si="1"/>
        <v>0.30341375971084211</v>
      </c>
      <c r="B66">
        <f t="shared" si="8"/>
        <v>61.307197104628365</v>
      </c>
      <c r="C66">
        <f t="shared" si="2"/>
        <v>1.5448248346646973E-2</v>
      </c>
      <c r="D66">
        <f t="shared" si="3"/>
        <v>1.6276987787870744E-2</v>
      </c>
      <c r="E66" s="4">
        <f t="shared" si="9"/>
        <v>0</v>
      </c>
      <c r="F66" s="3">
        <f t="shared" si="5"/>
        <v>4.9736875887635978E-3</v>
      </c>
      <c r="G66" s="3">
        <f t="shared" si="10"/>
        <v>5.1747980062397331E-4</v>
      </c>
      <c r="H66" s="3">
        <f t="shared" si="7"/>
        <v>12.185488720460624</v>
      </c>
    </row>
    <row r="67" spans="1:8" x14ac:dyDescent="0.3">
      <c r="A67">
        <f t="shared" si="1"/>
        <v>0.27168852361580398</v>
      </c>
      <c r="B67">
        <f t="shared" si="8"/>
        <v>61.275471868493852</v>
      </c>
      <c r="C67">
        <f t="shared" si="2"/>
        <v>1.3832964562156679E-2</v>
      </c>
      <c r="D67">
        <f t="shared" si="3"/>
        <v>1.4575050206073597E-2</v>
      </c>
      <c r="E67" s="4">
        <f t="shared" si="9"/>
        <v>0</v>
      </c>
      <c r="F67" s="3">
        <f t="shared" si="5"/>
        <v>4.4536340052780954E-3</v>
      </c>
      <c r="G67" s="3">
        <f t="shared" si="10"/>
        <v>4.6361152190223909E-4</v>
      </c>
      <c r="H67" s="3">
        <f t="shared" si="7"/>
        <v>12.189942354465902</v>
      </c>
    </row>
    <row r="68" spans="1:8" x14ac:dyDescent="0.3">
      <c r="A68">
        <f t="shared" si="1"/>
        <v>0.24328050888291924</v>
      </c>
      <c r="B68">
        <f t="shared" si="8"/>
        <v>61.247063853725621</v>
      </c>
      <c r="C68">
        <f t="shared" si="2"/>
        <v>1.2386576412037699E-2</v>
      </c>
      <c r="D68">
        <f t="shared" si="3"/>
        <v>1.305106886348225E-2</v>
      </c>
      <c r="E68" s="4">
        <f t="shared" si="9"/>
        <v>0</v>
      </c>
      <c r="F68" s="3">
        <f t="shared" si="5"/>
        <v>3.9879577273365108E-3</v>
      </c>
      <c r="G68" s="3">
        <f t="shared" si="10"/>
        <v>4.153284039259719E-4</v>
      </c>
      <c r="H68" s="3">
        <f t="shared" si="7"/>
        <v>12.193930312193238</v>
      </c>
    </row>
    <row r="69" spans="1:8" x14ac:dyDescent="0.3">
      <c r="A69">
        <f t="shared" si="1"/>
        <v>0.21784286363904648</v>
      </c>
      <c r="B69">
        <f t="shared" si="8"/>
        <v>61.221626208450097</v>
      </c>
      <c r="C69">
        <f t="shared" si="2"/>
        <v>1.109142400545023E-2</v>
      </c>
      <c r="D69">
        <f t="shared" si="3"/>
        <v>1.1686436483654455E-2</v>
      </c>
      <c r="E69" s="4">
        <f t="shared" si="9"/>
        <v>0</v>
      </c>
      <c r="F69" s="3">
        <f t="shared" si="5"/>
        <v>3.5709730112927218E-3</v>
      </c>
      <c r="G69" s="3">
        <f t="shared" si="10"/>
        <v>3.720557897555615E-4</v>
      </c>
      <c r="H69" s="3">
        <f t="shared" si="7"/>
        <v>12.197501285204531</v>
      </c>
    </row>
    <row r="70" spans="1:8" x14ac:dyDescent="0.3">
      <c r="A70">
        <f t="shared" si="1"/>
        <v>0.19506500317828099</v>
      </c>
      <c r="B70">
        <f t="shared" si="8"/>
        <v>61.19884834796099</v>
      </c>
      <c r="C70">
        <f t="shared" si="2"/>
        <v>9.9316939868165279E-3</v>
      </c>
      <c r="D70">
        <f t="shared" si="3"/>
        <v>1.0464491384964669E-2</v>
      </c>
      <c r="E70" s="4">
        <f t="shared" si="9"/>
        <v>0</v>
      </c>
      <c r="F70" s="3">
        <f t="shared" si="5"/>
        <v>3.1975886203532422E-3</v>
      </c>
      <c r="G70" s="3">
        <f t="shared" si="10"/>
        <v>3.3327727436656499E-4</v>
      </c>
    </row>
    <row r="71" spans="1:8" x14ac:dyDescent="0.3">
      <c r="A71">
        <f t="shared" si="1"/>
        <v>0.17466881783187915</v>
      </c>
      <c r="B71">
        <f t="shared" si="8"/>
        <v>61.17845216258921</v>
      </c>
      <c r="C71">
        <f t="shared" si="2"/>
        <v>8.8932264603083754E-3</v>
      </c>
      <c r="D71">
        <f t="shared" si="3"/>
        <v>9.3703140473286942E-3</v>
      </c>
      <c r="E71" s="4">
        <f t="shared" si="9"/>
        <v>0</v>
      </c>
      <c r="F71" s="3">
        <f t="shared" si="5"/>
        <v>2.8632456623667313E-3</v>
      </c>
      <c r="G71" s="3">
        <f t="shared" si="10"/>
        <v>2.9852897322572792E-4</v>
      </c>
    </row>
    <row r="72" spans="1:8" x14ac:dyDescent="0.3">
      <c r="A72">
        <f t="shared" si="1"/>
        <v>0.15640527734696411</v>
      </c>
      <c r="B72">
        <f t="shared" si="8"/>
        <v>61.16018862208157</v>
      </c>
      <c r="C72">
        <f t="shared" si="2"/>
        <v>7.96334210249648E-3</v>
      </c>
      <c r="D72">
        <f t="shared" si="3"/>
        <v>8.3905449501079452E-3</v>
      </c>
      <c r="E72" s="4">
        <f t="shared" si="9"/>
        <v>0</v>
      </c>
      <c r="F72" s="3">
        <f t="shared" si="5"/>
        <v>2.5638619273533614E-3</v>
      </c>
      <c r="G72" s="3">
        <f t="shared" si="10"/>
        <v>2.6739432008062738E-4</v>
      </c>
    </row>
    <row r="73" spans="1:8" x14ac:dyDescent="0.3">
      <c r="A73">
        <f t="shared" si="1"/>
        <v>0.14005139031470296</v>
      </c>
      <c r="B73">
        <f t="shared" si="8"/>
        <v>61.14383473502896</v>
      </c>
      <c r="C73">
        <f t="shared" si="2"/>
        <v>7.1306873522697664E-3</v>
      </c>
      <c r="D73">
        <f t="shared" si="3"/>
        <v>7.513221457059978E-3</v>
      </c>
      <c r="E73" s="4">
        <f t="shared" si="9"/>
        <v>0</v>
      </c>
      <c r="F73" s="3">
        <f t="shared" si="5"/>
        <v>2.295782045155681E-3</v>
      </c>
      <c r="G73" s="3">
        <f t="shared" si="10"/>
        <v>2.3949935218800289E-4</v>
      </c>
    </row>
    <row r="74" spans="1:8" x14ac:dyDescent="0.3">
      <c r="A74">
        <f t="shared" si="1"/>
        <v>0.12540748152359074</v>
      </c>
      <c r="B74">
        <f t="shared" si="8"/>
        <v>61.129190826219627</v>
      </c>
      <c r="C74">
        <f t="shared" si="2"/>
        <v>6.3850957878451931E-3</v>
      </c>
      <c r="D74">
        <f t="shared" si="3"/>
        <v>6.727631756755067E-3</v>
      </c>
      <c r="E74" s="4">
        <f t="shared" si="9"/>
        <v>0</v>
      </c>
      <c r="F74" s="3">
        <f t="shared" si="5"/>
        <v>2.0557328546551012E-3</v>
      </c>
      <c r="G74" s="3">
        <f t="shared" si="10"/>
        <v>2.1450844297739221E-4</v>
      </c>
    </row>
    <row r="75" spans="1:8" x14ac:dyDescent="0.3">
      <c r="A75">
        <f t="shared" si="1"/>
        <v>0.11229475399530449</v>
      </c>
      <c r="B75">
        <f t="shared" si="8"/>
        <v>61.116078098675025</v>
      </c>
      <c r="C75">
        <f t="shared" si="2"/>
        <v>5.7174639983313246E-3</v>
      </c>
      <c r="D75">
        <f t="shared" si="3"/>
        <v>6.0241840751238873E-3</v>
      </c>
      <c r="E75" s="4">
        <f t="shared" si="9"/>
        <v>0</v>
      </c>
      <c r="F75" s="3">
        <f t="shared" si="5"/>
        <v>1.8407834396239053E-3</v>
      </c>
      <c r="G75" s="3">
        <f t="shared" si="10"/>
        <v>1.9212044422251248E-4</v>
      </c>
    </row>
    <row r="76" spans="1:8" x14ac:dyDescent="0.3">
      <c r="A76">
        <f t="shared" si="1"/>
        <v>0.10055310593646083</v>
      </c>
      <c r="B76">
        <f t="shared" si="8"/>
        <v>61.104336450601572</v>
      </c>
      <c r="C76">
        <f t="shared" si="2"/>
        <v>5.1196404342819957E-3</v>
      </c>
      <c r="D76">
        <f t="shared" si="3"/>
        <v>5.3942895632684805E-3</v>
      </c>
      <c r="E76" s="4">
        <f t="shared" si="9"/>
        <v>0</v>
      </c>
      <c r="F76" s="3">
        <f t="shared" si="5"/>
        <v>1.6483093432690943E-3</v>
      </c>
      <c r="G76" s="3">
        <f t="shared" si="10"/>
        <v>1.7206520205076159E-4</v>
      </c>
    </row>
    <row r="77" spans="1:8" x14ac:dyDescent="0.3">
      <c r="A77">
        <f t="shared" si="1"/>
        <v>9.0039175951992387E-2</v>
      </c>
      <c r="B77">
        <f t="shared" si="8"/>
        <v>61.093822520604022</v>
      </c>
      <c r="C77">
        <f t="shared" si="2"/>
        <v>4.5843258801427341E-3</v>
      </c>
      <c r="D77">
        <f t="shared" si="3"/>
        <v>4.8302574306360807E-3</v>
      </c>
      <c r="E77" s="4">
        <f t="shared" si="9"/>
        <v>0</v>
      </c>
      <c r="F77" s="3">
        <f t="shared" si="5"/>
        <v>1.4759605245382446E-3</v>
      </c>
      <c r="G77" s="3">
        <f t="shared" si="10"/>
        <v>1.5410041346821483E-4</v>
      </c>
    </row>
    <row r="78" spans="1:8" x14ac:dyDescent="0.3">
      <c r="A78">
        <f t="shared" si="1"/>
        <v>8.0624592652927762E-2</v>
      </c>
      <c r="B78">
        <f t="shared" si="8"/>
        <v>61.084407937293243</v>
      </c>
      <c r="C78">
        <f t="shared" si="2"/>
        <v>4.1049843333956426E-3</v>
      </c>
      <c r="D78">
        <f t="shared" si="3"/>
        <v>4.3252010431709641E-3</v>
      </c>
      <c r="E78" s="4">
        <f t="shared" si="9"/>
        <v>0</v>
      </c>
      <c r="F78" s="3">
        <f t="shared" si="5"/>
        <v>1.3216326649430066E-3</v>
      </c>
      <c r="G78" s="3">
        <f t="shared" si="10"/>
        <v>1.3800879244373936E-4</v>
      </c>
    </row>
    <row r="79" spans="1:8" x14ac:dyDescent="0.3">
      <c r="A79">
        <f t="shared" si="1"/>
        <v>7.2194407286849088E-2</v>
      </c>
      <c r="B79">
        <f t="shared" si="8"/>
        <v>61.075977751916675</v>
      </c>
      <c r="C79">
        <f t="shared" si="2"/>
        <v>3.6757632022657791E-3</v>
      </c>
      <c r="D79">
        <f t="shared" si="3"/>
        <v>3.8729538399329827E-3</v>
      </c>
      <c r="E79" s="4">
        <f t="shared" si="9"/>
        <v>0</v>
      </c>
      <c r="F79" s="3">
        <f t="shared" si="5"/>
        <v>1.1834414755709233E-3</v>
      </c>
      <c r="G79" s="3">
        <f t="shared" si="10"/>
        <v>1.235955169291067E-4</v>
      </c>
    </row>
    <row r="80" spans="1:8" x14ac:dyDescent="0.3">
      <c r="A80">
        <f t="shared" si="1"/>
        <v>6.4645690254043722E-2</v>
      </c>
      <c r="B80">
        <f t="shared" si="8"/>
        <v>61.068429034874477</v>
      </c>
      <c r="C80">
        <f t="shared" si="2"/>
        <v>3.2914218476334887E-3</v>
      </c>
      <c r="D80">
        <f t="shared" si="3"/>
        <v>3.4679940415567913E-3</v>
      </c>
      <c r="E80" s="4">
        <f t="shared" si="9"/>
        <v>0</v>
      </c>
      <c r="F80" s="3">
        <f t="shared" si="5"/>
        <v>1.0596996905809508E-3</v>
      </c>
      <c r="G80" s="3">
        <f t="shared" si="10"/>
        <v>1.1068593045565601E-4</v>
      </c>
    </row>
    <row r="81" spans="1:7" x14ac:dyDescent="0.3">
      <c r="A81">
        <f t="shared" si="1"/>
        <v>5.7886274373262041E-2</v>
      </c>
      <c r="B81">
        <f t="shared" si="8"/>
        <v>61.061669618985285</v>
      </c>
      <c r="C81">
        <f t="shared" si="2"/>
        <v>2.9472675966723595E-3</v>
      </c>
      <c r="D81">
        <f t="shared" si="3"/>
        <v>3.1053772312661953E-3</v>
      </c>
      <c r="E81" s="4">
        <f t="shared" si="9"/>
        <v>0</v>
      </c>
      <c r="F81" s="3">
        <f t="shared" si="5"/>
        <v>9.488964662791588E-4</v>
      </c>
      <c r="G81" s="3">
        <f t="shared" ref="G81:G112" si="11">(C81+D81)/B81</f>
        <v>9.9123474115694139E-5</v>
      </c>
    </row>
    <row r="82" spans="1:7" x14ac:dyDescent="0.3">
      <c r="A82">
        <f t="shared" ref="A82:A136" si="12">($B82-$E$10)*(1-EXP(-$G$10*24)*EXP(-$G$11*24))</f>
        <v>5.1833629552854123E-2</v>
      </c>
      <c r="B82">
        <f t="shared" si="8"/>
        <v>61.055616974157346</v>
      </c>
      <c r="C82">
        <f t="shared" ref="C82:C136" si="13">$A82 / (1 + (24*$G$11))</f>
        <v>2.6390984469646548E-3</v>
      </c>
      <c r="D82">
        <f t="shared" ref="D82:D136" si="14">$A82 / (24*$G$11)</f>
        <v>2.7806759852845074E-3</v>
      </c>
      <c r="E82" s="4">
        <f t="shared" si="9"/>
        <v>0</v>
      </c>
      <c r="F82" s="3">
        <f t="shared" ref="F82:F136" si="15">B82/($E$10)-1</f>
        <v>8.4967893424914287E-4</v>
      </c>
      <c r="G82" s="3">
        <f t="shared" si="11"/>
        <v>8.8767826792138685E-5</v>
      </c>
    </row>
    <row r="83" spans="1:7" x14ac:dyDescent="0.3">
      <c r="A83">
        <f t="shared" si="12"/>
        <v>4.6413855127349794E-2</v>
      </c>
      <c r="B83">
        <f t="shared" si="8"/>
        <v>61.050197199725098</v>
      </c>
      <c r="C83">
        <f t="shared" si="13"/>
        <v>2.3631517615282757E-3</v>
      </c>
      <c r="D83">
        <f t="shared" si="14"/>
        <v>2.4899258155459273E-3</v>
      </c>
      <c r="E83" s="4">
        <f t="shared" si="9"/>
        <v>0</v>
      </c>
      <c r="F83" s="3">
        <f t="shared" si="15"/>
        <v>7.608356833044283E-4</v>
      </c>
      <c r="G83" s="3">
        <f t="shared" si="11"/>
        <v>7.9493233432111768E-5</v>
      </c>
    </row>
    <row r="84" spans="1:7" x14ac:dyDescent="0.3">
      <c r="A84">
        <f t="shared" si="12"/>
        <v>4.1560777556313974E-2</v>
      </c>
      <c r="B84">
        <f t="shared" si="8"/>
        <v>61.045344122148023</v>
      </c>
      <c r="C84">
        <f t="shared" si="13"/>
        <v>2.1160583283420138E-3</v>
      </c>
      <c r="D84">
        <f t="shared" si="14"/>
        <v>2.2295767646900218E-3</v>
      </c>
      <c r="E84" s="4">
        <f t="shared" si="9"/>
        <v>0</v>
      </c>
      <c r="F84" s="3">
        <f t="shared" si="15"/>
        <v>6.8128196858374679E-4</v>
      </c>
      <c r="G84" s="3">
        <f t="shared" si="11"/>
        <v>7.1187002965151353E-5</v>
      </c>
    </row>
    <row r="85" spans="1:7" x14ac:dyDescent="0.3">
      <c r="A85">
        <f t="shared" si="12"/>
        <v>3.7215142468689767E-2</v>
      </c>
      <c r="B85">
        <f t="shared" si="8"/>
        <v>61.040998487054992</v>
      </c>
      <c r="C85">
        <f t="shared" si="13"/>
        <v>1.8948012234516489E-3</v>
      </c>
      <c r="D85">
        <f t="shared" si="14"/>
        <v>1.9964500623308006E-3</v>
      </c>
      <c r="E85" s="4">
        <f t="shared" si="9"/>
        <v>0</v>
      </c>
      <c r="F85" s="3">
        <f t="shared" si="15"/>
        <v>6.1004646719720057E-4</v>
      </c>
      <c r="G85" s="3">
        <f t="shared" si="11"/>
        <v>6.3748159142705863E-5</v>
      </c>
    </row>
    <row r="86" spans="1:7" x14ac:dyDescent="0.3">
      <c r="A86">
        <f t="shared" si="12"/>
        <v>3.3323891187752336E-2</v>
      </c>
      <c r="B86">
        <f t="shared" si="8"/>
        <v>61.037107235769213</v>
      </c>
      <c r="C86">
        <f t="shared" si="13"/>
        <v>1.6966789753887455E-3</v>
      </c>
      <c r="D86">
        <f t="shared" si="14"/>
        <v>1.7876993133874536E-3</v>
      </c>
      <c r="E86" s="4">
        <f t="shared" si="9"/>
        <v>0</v>
      </c>
      <c r="F86" s="3">
        <f t="shared" si="15"/>
        <v>5.4625941871511152E-4</v>
      </c>
      <c r="G86" s="3">
        <f t="shared" si="11"/>
        <v>5.708622912480147E-5</v>
      </c>
    </row>
    <row r="87" spans="1:7" x14ac:dyDescent="0.3">
      <c r="A87">
        <f t="shared" si="12"/>
        <v>2.9839512903305918E-2</v>
      </c>
      <c r="B87">
        <f t="shared" si="8"/>
        <v>61.033622857480431</v>
      </c>
      <c r="C87">
        <f t="shared" si="13"/>
        <v>1.5192725811530642E-3</v>
      </c>
      <c r="D87">
        <f t="shared" si="14"/>
        <v>1.6007757446003731E-3</v>
      </c>
      <c r="E87" s="4">
        <f t="shared" si="9"/>
        <v>0</v>
      </c>
      <c r="F87" s="3">
        <f t="shared" si="15"/>
        <v>4.8914200570004951E-4</v>
      </c>
      <c r="G87" s="3">
        <f t="shared" si="11"/>
        <v>5.1120156066092624E-5</v>
      </c>
    </row>
    <row r="88" spans="1:7" x14ac:dyDescent="0.3">
      <c r="A88">
        <f t="shared" si="12"/>
        <v>2.6719464581433108E-2</v>
      </c>
      <c r="B88">
        <f t="shared" si="8"/>
        <v>61.030502809154676</v>
      </c>
      <c r="C88">
        <f t="shared" si="13"/>
        <v>1.3604159710383318E-3</v>
      </c>
      <c r="D88">
        <f t="shared" si="14"/>
        <v>1.4333970849077829E-3</v>
      </c>
      <c r="E88" s="4">
        <f t="shared" si="9"/>
        <v>0</v>
      </c>
      <c r="F88" s="3">
        <f t="shared" si="15"/>
        <v>4.3799684461820476E-4</v>
      </c>
      <c r="G88" s="3">
        <f t="shared" si="11"/>
        <v>4.5777323262148162E-5</v>
      </c>
    </row>
    <row r="89" spans="1:7" x14ac:dyDescent="0.3">
      <c r="A89">
        <f t="shared" si="12"/>
        <v>2.3925651528964503E-2</v>
      </c>
      <c r="B89">
        <f t="shared" si="8"/>
        <v>61.027708996098731</v>
      </c>
      <c r="C89">
        <f t="shared" si="13"/>
        <v>1.2181695616804618E-3</v>
      </c>
      <c r="D89">
        <f t="shared" si="14"/>
        <v>1.2835196997161436E-3</v>
      </c>
      <c r="E89" s="4">
        <f t="shared" si="9"/>
        <v>0</v>
      </c>
      <c r="F89" s="3">
        <f t="shared" si="15"/>
        <v>3.9219947103297237E-4</v>
      </c>
      <c r="G89" s="3">
        <f t="shared" si="11"/>
        <v>4.099267861352175E-5</v>
      </c>
    </row>
    <row r="90" spans="1:7" x14ac:dyDescent="0.3">
      <c r="A90">
        <f t="shared" si="12"/>
        <v>2.1423962270676774E-2</v>
      </c>
      <c r="B90">
        <f t="shared" si="8"/>
        <v>61.025207306837331</v>
      </c>
      <c r="C90">
        <f t="shared" si="13"/>
        <v>1.0907965744270201E-3</v>
      </c>
      <c r="D90">
        <f t="shared" si="14"/>
        <v>1.1493136388407122E-3</v>
      </c>
      <c r="E90" s="4">
        <f t="shared" si="9"/>
        <v>0</v>
      </c>
      <c r="F90" s="3">
        <f t="shared" si="15"/>
        <v>3.5119071511235944E-4</v>
      </c>
      <c r="G90" s="3">
        <f t="shared" si="11"/>
        <v>3.6707949257826579E-5</v>
      </c>
    </row>
    <row r="91" spans="1:7" x14ac:dyDescent="0.3">
      <c r="A91">
        <f t="shared" si="12"/>
        <v>1.9183852060199302E-2</v>
      </c>
      <c r="B91">
        <f t="shared" si="8"/>
        <v>61.022967196624066</v>
      </c>
      <c r="C91">
        <f t="shared" si="13"/>
        <v>9.7674182988183073E-4</v>
      </c>
      <c r="D91">
        <f t="shared" si="14"/>
        <v>1.0291402934585667E-3</v>
      </c>
      <c r="E91" s="4">
        <f t="shared" si="9"/>
        <v>0</v>
      </c>
      <c r="F91" s="3">
        <f t="shared" si="15"/>
        <v>3.1446987436378748E-4</v>
      </c>
      <c r="G91" s="3">
        <f t="shared" si="11"/>
        <v>3.2870937214134149E-5</v>
      </c>
    </row>
    <row r="92" spans="1:7" x14ac:dyDescent="0.3">
      <c r="A92">
        <f t="shared" si="12"/>
        <v>1.717796993935318E-2</v>
      </c>
      <c r="B92">
        <f t="shared" si="8"/>
        <v>61.020961314500724</v>
      </c>
      <c r="C92">
        <f t="shared" si="13"/>
        <v>8.7461275970893788E-4</v>
      </c>
      <c r="D92">
        <f t="shared" si="14"/>
        <v>9.2153238926847225E-4</v>
      </c>
      <c r="E92" s="4">
        <f t="shared" si="9"/>
        <v>0</v>
      </c>
      <c r="F92" s="3">
        <f t="shared" si="15"/>
        <v>2.8158860023008714E-4</v>
      </c>
      <c r="G92" s="3">
        <f t="shared" si="11"/>
        <v>2.943488778749513E-5</v>
      </c>
    </row>
    <row r="93" spans="1:7" x14ac:dyDescent="0.3">
      <c r="A93">
        <f t="shared" si="12"/>
        <v>1.5381824792608422E-2</v>
      </c>
      <c r="B93">
        <f t="shared" si="8"/>
        <v>61.019165169351744</v>
      </c>
      <c r="C93">
        <f t="shared" si="13"/>
        <v>7.831624038648875E-4</v>
      </c>
      <c r="D93">
        <f t="shared" si="14"/>
        <v>8.2517607158970286E-4</v>
      </c>
      <c r="E93" s="4">
        <f t="shared" si="9"/>
        <v>0</v>
      </c>
      <c r="F93" s="3">
        <f t="shared" si="15"/>
        <v>2.5214542391371886E-4</v>
      </c>
      <c r="G93" s="3">
        <f t="shared" si="11"/>
        <v>2.6357923301487822E-5</v>
      </c>
    </row>
    <row r="94" spans="1:7" x14ac:dyDescent="0.3">
      <c r="A94">
        <f t="shared" si="12"/>
        <v>1.3773486319160115E-2</v>
      </c>
      <c r="B94">
        <f t="shared" si="8"/>
        <v>61.017556830876295</v>
      </c>
      <c r="C94">
        <f t="shared" si="13"/>
        <v>7.0127418565429889E-4</v>
      </c>
      <c r="D94">
        <f t="shared" si="14"/>
        <v>7.3889486365757192E-4</v>
      </c>
      <c r="E94" s="4">
        <f t="shared" si="9"/>
        <v>0</v>
      </c>
      <c r="F94" s="3">
        <f t="shared" si="15"/>
        <v>2.257808545824691E-4</v>
      </c>
      <c r="G94" s="3">
        <f t="shared" si="11"/>
        <v>2.3602535468662224E-5</v>
      </c>
    </row>
    <row r="95" spans="1:7" x14ac:dyDescent="0.3">
      <c r="A95">
        <f t="shared" si="12"/>
        <v>1.233331727164185E-2</v>
      </c>
      <c r="B95">
        <f t="shared" si="8"/>
        <v>61.016116661826985</v>
      </c>
      <c r="C95">
        <f t="shared" si="13"/>
        <v>6.2794827871975867E-4</v>
      </c>
      <c r="D95">
        <f t="shared" si="14"/>
        <v>6.6163530225447518E-4</v>
      </c>
      <c r="E95" s="4">
        <f t="shared" si="9"/>
        <v>0</v>
      </c>
      <c r="F95" s="3">
        <f t="shared" si="15"/>
        <v>2.0217299011315859E-4</v>
      </c>
      <c r="G95" s="3">
        <f t="shared" si="11"/>
        <v>2.1135130380741285E-5</v>
      </c>
    </row>
    <row r="96" spans="1:7" x14ac:dyDescent="0.3">
      <c r="A96">
        <f t="shared" si="12"/>
        <v>1.1043733692269235E-2</v>
      </c>
      <c r="B96">
        <f t="shared" si="8"/>
        <v>61.014827078246007</v>
      </c>
      <c r="C96">
        <f t="shared" si="13"/>
        <v>5.6228939951503216E-4</v>
      </c>
      <c r="D96">
        <f t="shared" si="14"/>
        <v>5.9245407529597797E-4</v>
      </c>
      <c r="E96" s="4">
        <f t="shared" si="9"/>
        <v>0</v>
      </c>
      <c r="F96" s="3">
        <f t="shared" si="15"/>
        <v>1.8103358678001058E-4</v>
      </c>
      <c r="G96" s="3">
        <f t="shared" si="11"/>
        <v>1.8925620707408641E-5</v>
      </c>
    </row>
    <row r="97" spans="1:7" x14ac:dyDescent="0.3">
      <c r="A97">
        <f t="shared" si="12"/>
        <v>9.8889902188922241E-3</v>
      </c>
      <c r="B97">
        <f t="shared" si="8"/>
        <v>61.013672334771194</v>
      </c>
      <c r="C97">
        <f t="shared" si="13"/>
        <v>5.0349587620745909E-4</v>
      </c>
      <c r="D97">
        <f t="shared" si="14"/>
        <v>5.3050650432163039E-4</v>
      </c>
      <c r="E97" s="4">
        <f t="shared" si="9"/>
        <v>0</v>
      </c>
      <c r="F97" s="3">
        <f t="shared" si="15"/>
        <v>1.6210453989962126E-4</v>
      </c>
      <c r="G97" s="3">
        <f t="shared" si="11"/>
        <v>1.694706024013277E-5</v>
      </c>
    </row>
    <row r="98" spans="1:7" x14ac:dyDescent="0.3">
      <c r="A98">
        <f t="shared" si="12"/>
        <v>8.8549878396503735E-3</v>
      </c>
      <c r="B98">
        <f t="shared" si="8"/>
        <v>61.012638332390665</v>
      </c>
      <c r="C98">
        <f t="shared" si="13"/>
        <v>4.5084986054628741E-4</v>
      </c>
      <c r="D98">
        <f t="shared" si="14"/>
        <v>4.7503623126747302E-4</v>
      </c>
      <c r="E98" s="4">
        <f t="shared" si="9"/>
        <v>0</v>
      </c>
      <c r="F98" s="3">
        <f t="shared" si="15"/>
        <v>1.4515473246401456E-4</v>
      </c>
      <c r="G98" s="3">
        <f t="shared" si="11"/>
        <v>1.517531641181663E-5</v>
      </c>
    </row>
    <row r="99" spans="1:7" x14ac:dyDescent="0.3">
      <c r="A99">
        <f t="shared" si="12"/>
        <v>7.9291017489886515E-3</v>
      </c>
      <c r="B99">
        <f t="shared" si="8"/>
        <v>61.011712446298851</v>
      </c>
      <c r="C99">
        <f t="shared" si="13"/>
        <v>4.0370856318759266E-4</v>
      </c>
      <c r="D99">
        <f t="shared" si="14"/>
        <v>4.2536598359965868E-4</v>
      </c>
      <c r="E99" s="4">
        <f t="shared" si="9"/>
        <v>0</v>
      </c>
      <c r="F99" s="3">
        <f t="shared" si="15"/>
        <v>1.2997721328322775E-4</v>
      </c>
      <c r="G99" s="3">
        <f t="shared" si="11"/>
        <v>1.3588776868326458E-5</v>
      </c>
    </row>
    <row r="100" spans="1:7" x14ac:dyDescent="0.3">
      <c r="A100">
        <f t="shared" si="12"/>
        <v>7.1000272032270863E-3</v>
      </c>
      <c r="B100">
        <f t="shared" si="8"/>
        <v>61.010883371752058</v>
      </c>
      <c r="C100">
        <f t="shared" si="13"/>
        <v>3.6149640546272822E-4</v>
      </c>
      <c r="D100">
        <f t="shared" si="14"/>
        <v>3.8088930505529649E-4</v>
      </c>
      <c r="E100" s="4">
        <f t="shared" si="9"/>
        <v>0</v>
      </c>
      <c r="F100" s="3">
        <f t="shared" si="15"/>
        <v>1.1638667018343263E-4</v>
      </c>
      <c r="G100" s="3">
        <f t="shared" si="11"/>
        <v>1.2168086568989889E-5</v>
      </c>
    </row>
    <row r="101" spans="1:7" x14ac:dyDescent="0.3">
      <c r="A101">
        <f t="shared" si="12"/>
        <v>6.3576414936341507E-3</v>
      </c>
      <c r="B101">
        <f t="shared" si="8"/>
        <v>61.010140986041542</v>
      </c>
      <c r="C101">
        <f t="shared" si="13"/>
        <v>3.236979917661209E-4</v>
      </c>
      <c r="D101">
        <f t="shared" si="14"/>
        <v>3.4106315102572964E-4</v>
      </c>
      <c r="E101" s="4">
        <f t="shared" si="9"/>
        <v>0</v>
      </c>
      <c r="F101" s="3">
        <f t="shared" si="15"/>
        <v>1.0421716741126907E-4</v>
      </c>
      <c r="G101" s="3">
        <f t="shared" si="11"/>
        <v>1.089591225406184E-5</v>
      </c>
    </row>
    <row r="102" spans="1:7" x14ac:dyDescent="0.3">
      <c r="A102">
        <f t="shared" si="12"/>
        <v>5.6928803516676082E-3</v>
      </c>
      <c r="B102">
        <f t="shared" si="8"/>
        <v>61.009476224898748</v>
      </c>
      <c r="C102">
        <f t="shared" si="13"/>
        <v>2.8985181675386478E-4</v>
      </c>
      <c r="D102">
        <f t="shared" si="14"/>
        <v>3.0540125817040119E-4</v>
      </c>
      <c r="E102" s="4">
        <f t="shared" si="9"/>
        <v>0</v>
      </c>
      <c r="F102" s="3">
        <f t="shared" si="15"/>
        <v>9.3320119616269182E-5</v>
      </c>
      <c r="G102" s="3">
        <f t="shared" si="11"/>
        <v>9.7567314416860308E-6</v>
      </c>
    </row>
    <row r="103" spans="1:7" x14ac:dyDescent="0.3">
      <c r="A103">
        <f t="shared" si="12"/>
        <v>5.0976272774884476E-3</v>
      </c>
      <c r="B103">
        <f t="shared" si="8"/>
        <v>61.008880971823828</v>
      </c>
      <c r="C103">
        <f t="shared" si="13"/>
        <v>2.5954463052807095E-4</v>
      </c>
      <c r="D103">
        <f t="shared" si="14"/>
        <v>2.7346820731489482E-4</v>
      </c>
      <c r="E103" s="4">
        <f t="shared" si="9"/>
        <v>0</v>
      </c>
      <c r="F103" s="3">
        <f t="shared" si="15"/>
        <v>8.3562477675158675E-5</v>
      </c>
      <c r="G103" s="3">
        <f t="shared" si="11"/>
        <v>8.7366434091641674E-6</v>
      </c>
    </row>
    <row r="104" spans="1:7" x14ac:dyDescent="0.3">
      <c r="A104">
        <f t="shared" si="12"/>
        <v>4.564614440302755E-3</v>
      </c>
      <c r="B104">
        <f t="shared" ref="B104:B136" si="16">B103-C103-D103-E103</f>
        <v>61.008347958985979</v>
      </c>
      <c r="C104">
        <f t="shared" si="13"/>
        <v>2.324063929984259E-4</v>
      </c>
      <c r="D104">
        <f t="shared" si="14"/>
        <v>2.4487410713328782E-4</v>
      </c>
      <c r="E104" s="4">
        <f t="shared" ref="E104:E136" si="17">IF((B104-$E$10)*(1-EXP(0.05*($K$23/$N$23-B104/$E$10)))&gt;0, (B104-$E$10)*(1-EXP(0.05*($K$23/$N$23-B104/$E$10))), 0)</f>
        <v>0</v>
      </c>
      <c r="F104" s="3">
        <f t="shared" si="15"/>
        <v>7.4825104210418658E-5</v>
      </c>
      <c r="G104" s="3">
        <f t="shared" si="11"/>
        <v>7.8231998750822524E-6</v>
      </c>
    </row>
    <row r="105" spans="1:7" x14ac:dyDescent="0.3">
      <c r="A105">
        <f t="shared" si="12"/>
        <v>4.0873339407685423E-3</v>
      </c>
      <c r="B105">
        <f t="shared" si="16"/>
        <v>61.007870678485851</v>
      </c>
      <c r="C105">
        <f t="shared" si="13"/>
        <v>2.0810575582612704E-4</v>
      </c>
      <c r="D105">
        <f t="shared" si="14"/>
        <v>2.1926983371565868E-4</v>
      </c>
      <c r="E105" s="4">
        <f t="shared" si="17"/>
        <v>0</v>
      </c>
      <c r="F105" s="3">
        <f t="shared" si="15"/>
        <v>6.7001318963644252E-5</v>
      </c>
      <c r="G105" s="3">
        <f t="shared" si="11"/>
        <v>7.0052533351651268E-6</v>
      </c>
    </row>
    <row r="106" spans="1:7" x14ac:dyDescent="0.3">
      <c r="A106">
        <f t="shared" si="12"/>
        <v>3.6599583517619941E-3</v>
      </c>
      <c r="B106">
        <f t="shared" si="16"/>
        <v>61.007443302896313</v>
      </c>
      <c r="C106">
        <f t="shared" si="13"/>
        <v>1.8634601677355511E-4</v>
      </c>
      <c r="D106">
        <f t="shared" si="14"/>
        <v>1.9634276788409194E-4</v>
      </c>
      <c r="E106" s="4">
        <f t="shared" si="17"/>
        <v>0</v>
      </c>
      <c r="F106" s="3">
        <f t="shared" si="15"/>
        <v>5.9995596267237161E-5</v>
      </c>
      <c r="G106" s="3">
        <f t="shared" si="11"/>
        <v>6.2728212155627084E-6</v>
      </c>
    </row>
    <row r="107" spans="1:7" x14ac:dyDescent="0.3">
      <c r="A107">
        <f t="shared" si="12"/>
        <v>3.2772695675767479E-3</v>
      </c>
      <c r="B107">
        <f t="shared" si="16"/>
        <v>61.007060614111651</v>
      </c>
      <c r="C107">
        <f t="shared" si="13"/>
        <v>1.6686149707608269E-4</v>
      </c>
      <c r="D107">
        <f t="shared" si="14"/>
        <v>1.7581297822433917E-4</v>
      </c>
      <c r="E107" s="4">
        <f t="shared" si="17"/>
        <v>0</v>
      </c>
      <c r="F107" s="3">
        <f t="shared" si="15"/>
        <v>5.3722398710043251E-5</v>
      </c>
      <c r="G107" s="3">
        <f t="shared" si="11"/>
        <v>5.6169641980941008E-6</v>
      </c>
    </row>
    <row r="108" spans="1:7" x14ac:dyDescent="0.3">
      <c r="A108">
        <f t="shared" si="12"/>
        <v>2.9345950926974538E-3</v>
      </c>
      <c r="B108">
        <f t="shared" si="16"/>
        <v>61.006717939636346</v>
      </c>
      <c r="C108">
        <f t="shared" si="13"/>
        <v>1.4941429759825686E-4</v>
      </c>
      <c r="D108">
        <f t="shared" si="14"/>
        <v>1.5742980322218722E-4</v>
      </c>
      <c r="E108" s="4">
        <f t="shared" si="17"/>
        <v>0</v>
      </c>
      <c r="F108" s="3">
        <f t="shared" si="15"/>
        <v>4.8105132754994173E-5</v>
      </c>
      <c r="G108" s="3">
        <f t="shared" si="11"/>
        <v>5.0296772418416901E-6</v>
      </c>
    </row>
    <row r="109" spans="1:7" x14ac:dyDescent="0.3">
      <c r="A109">
        <f t="shared" si="12"/>
        <v>2.627750992259645E-3</v>
      </c>
      <c r="B109">
        <f t="shared" si="16"/>
        <v>61.006411095535526</v>
      </c>
      <c r="C109">
        <f t="shared" si="13"/>
        <v>1.3379139416835228E-4</v>
      </c>
      <c r="D109">
        <f t="shared" si="14"/>
        <v>1.4096879077381893E-4</v>
      </c>
      <c r="E109" s="4">
        <f t="shared" si="17"/>
        <v>0</v>
      </c>
      <c r="F109" s="3">
        <f t="shared" si="15"/>
        <v>4.3075213559840009E-5</v>
      </c>
      <c r="G109" s="3">
        <f t="shared" si="11"/>
        <v>4.5037919787135002E-6</v>
      </c>
    </row>
    <row r="110" spans="1:7" x14ac:dyDescent="0.3">
      <c r="A110">
        <f t="shared" si="12"/>
        <v>2.3529908076579727E-3</v>
      </c>
      <c r="B110">
        <f t="shared" si="16"/>
        <v>61.006136335350583</v>
      </c>
      <c r="C110">
        <f t="shared" si="13"/>
        <v>1.1980203662721E-4</v>
      </c>
      <c r="D110">
        <f t="shared" si="14"/>
        <v>1.2622895770356967E-4</v>
      </c>
      <c r="E110" s="4">
        <f t="shared" si="17"/>
        <v>0</v>
      </c>
      <c r="F110" s="3">
        <f t="shared" si="15"/>
        <v>3.8571227579442535E-5</v>
      </c>
      <c r="G110" s="3">
        <f t="shared" si="11"/>
        <v>4.0328892978625603E-6</v>
      </c>
    </row>
    <row r="111" spans="1:7" x14ac:dyDescent="0.3">
      <c r="A111">
        <f t="shared" si="12"/>
        <v>2.1069598136310313E-3</v>
      </c>
      <c r="B111">
        <f t="shared" si="16"/>
        <v>61.005890304356249</v>
      </c>
      <c r="C111">
        <f t="shared" si="13"/>
        <v>1.0727541983724379E-4</v>
      </c>
      <c r="D111">
        <f t="shared" si="14"/>
        <v>1.1303033583147425E-4</v>
      </c>
      <c r="E111" s="4">
        <f t="shared" si="17"/>
        <v>0</v>
      </c>
      <c r="F111" s="3">
        <f t="shared" si="15"/>
        <v>3.4538182728027778E-5</v>
      </c>
      <c r="G111" s="3">
        <f t="shared" si="11"/>
        <v>3.6112210570097467E-6</v>
      </c>
    </row>
    <row r="112" spans="1:7" x14ac:dyDescent="0.3">
      <c r="A112">
        <f t="shared" si="12"/>
        <v>1.8866540582367008E-3</v>
      </c>
      <c r="B112">
        <f t="shared" si="16"/>
        <v>61.005669998600581</v>
      </c>
      <c r="C112">
        <f t="shared" si="13"/>
        <v>9.6058598211320466E-5</v>
      </c>
      <c r="D112">
        <f t="shared" si="14"/>
        <v>1.012117746245976E-4</v>
      </c>
      <c r="E112" s="4">
        <f t="shared" si="17"/>
        <v>0</v>
      </c>
      <c r="F112" s="3">
        <f t="shared" si="15"/>
        <v>3.0926836946054692E-5</v>
      </c>
      <c r="G112" s="3">
        <f t="shared" si="11"/>
        <v>3.2336399688822902E-6</v>
      </c>
    </row>
    <row r="113" spans="1:7" x14ac:dyDescent="0.3">
      <c r="A113">
        <f t="shared" si="12"/>
        <v>1.6893836856451462E-3</v>
      </c>
      <c r="B113">
        <f t="shared" si="16"/>
        <v>61.005472728227744</v>
      </c>
      <c r="C113">
        <f t="shared" si="13"/>
        <v>8.6014618300408668E-5</v>
      </c>
      <c r="D113">
        <f t="shared" si="14"/>
        <v>9.0628973605152893E-5</v>
      </c>
      <c r="E113" s="4">
        <f t="shared" si="17"/>
        <v>0</v>
      </c>
      <c r="F113" s="3">
        <f t="shared" si="15"/>
        <v>2.769309697092659E-5</v>
      </c>
      <c r="G113" s="3">
        <f t="shared" ref="G113:G136" si="18">(C113+D113)/B113</f>
        <v>2.8955368101561662E-6</v>
      </c>
    </row>
    <row r="114" spans="1:7" x14ac:dyDescent="0.3">
      <c r="A114">
        <f t="shared" si="12"/>
        <v>1.5127400939654312E-3</v>
      </c>
      <c r="B114">
        <f t="shared" si="16"/>
        <v>61.005296084635845</v>
      </c>
      <c r="C114">
        <f t="shared" si="13"/>
        <v>7.7020846641165003E-5</v>
      </c>
      <c r="D114">
        <f t="shared" si="14"/>
        <v>8.1152720493506014E-5</v>
      </c>
      <c r="E114" s="4">
        <f t="shared" si="17"/>
        <v>0</v>
      </c>
      <c r="F114" s="3">
        <f t="shared" si="15"/>
        <v>2.4797479974303371E-5</v>
      </c>
      <c r="G114" s="3">
        <f t="shared" si="18"/>
        <v>2.5927841890190736E-6</v>
      </c>
    </row>
    <row r="115" spans="1:7" x14ac:dyDescent="0.3">
      <c r="A115">
        <f t="shared" si="12"/>
        <v>1.3545665270328024E-3</v>
      </c>
      <c r="B115">
        <f t="shared" si="16"/>
        <v>61.005137911068715</v>
      </c>
      <c r="C115">
        <f t="shared" si="13"/>
        <v>6.8967472442911987E-5</v>
      </c>
      <c r="D115">
        <f t="shared" si="14"/>
        <v>7.2667313570036297E-5</v>
      </c>
      <c r="E115" s="4">
        <f t="shared" si="17"/>
        <v>0</v>
      </c>
      <c r="F115" s="3">
        <f t="shared" si="15"/>
        <v>2.220463149082974E-5</v>
      </c>
      <c r="G115" s="3">
        <f t="shared" si="18"/>
        <v>2.3216861868162448E-6</v>
      </c>
    </row>
    <row r="116" spans="1:7" x14ac:dyDescent="0.3">
      <c r="A116">
        <f t="shared" si="12"/>
        <v>1.2129317411975532E-3</v>
      </c>
      <c r="B116">
        <f t="shared" si="16"/>
        <v>61.004996276282704</v>
      </c>
      <c r="C116">
        <f t="shared" si="13"/>
        <v>6.1756166837680725E-5</v>
      </c>
      <c r="D116">
        <f t="shared" si="14"/>
        <v>6.5069148999071866E-5</v>
      </c>
      <c r="E116" s="4">
        <f t="shared" si="17"/>
        <v>0</v>
      </c>
      <c r="F116" s="3">
        <f t="shared" si="15"/>
        <v>1.9882893751876907E-5</v>
      </c>
      <c r="G116" s="3">
        <f t="shared" si="18"/>
        <v>2.0789332608493128E-6</v>
      </c>
    </row>
    <row r="117" spans="1:7" x14ac:dyDescent="0.3">
      <c r="A117">
        <f t="shared" si="12"/>
        <v>1.086106425516727E-3</v>
      </c>
      <c r="B117">
        <f t="shared" si="16"/>
        <v>61.004869450966865</v>
      </c>
      <c r="C117">
        <f t="shared" si="13"/>
        <v>5.5298882319185322E-5</v>
      </c>
      <c r="D117">
        <f t="shared" si="14"/>
        <v>5.8265455862356502E-5</v>
      </c>
      <c r="E117" s="4">
        <f t="shared" si="17"/>
        <v>0</v>
      </c>
      <c r="F117" s="3">
        <f t="shared" si="15"/>
        <v>1.7803919155845449E-5</v>
      </c>
      <c r="G117" s="3">
        <f t="shared" si="18"/>
        <v>1.8615618589729143E-6</v>
      </c>
    </row>
    <row r="118" spans="1:7" x14ac:dyDescent="0.3">
      <c r="A118">
        <f t="shared" si="12"/>
        <v>9.7254208747936854E-4</v>
      </c>
      <c r="B118">
        <f t="shared" si="16"/>
        <v>61.004755886628686</v>
      </c>
      <c r="C118">
        <f t="shared" si="13"/>
        <v>4.9516777713924109E-5</v>
      </c>
      <c r="D118">
        <f t="shared" si="14"/>
        <v>5.2173163458962061E-5</v>
      </c>
      <c r="E118" s="4">
        <f t="shared" si="17"/>
        <v>0</v>
      </c>
      <c r="F118" s="3">
        <f t="shared" si="15"/>
        <v>1.5942324153916942E-5</v>
      </c>
      <c r="G118" s="3">
        <f t="shared" si="18"/>
        <v>1.6669182540762376E-6</v>
      </c>
    </row>
    <row r="119" spans="1:7" x14ac:dyDescent="0.3">
      <c r="A119">
        <f t="shared" si="12"/>
        <v>8.7085214643068819E-4</v>
      </c>
      <c r="B119">
        <f t="shared" si="16"/>
        <v>61.004654196687511</v>
      </c>
      <c r="C119">
        <f t="shared" si="13"/>
        <v>4.4339255556810912E-5</v>
      </c>
      <c r="D119">
        <f t="shared" si="14"/>
        <v>4.6717887039803941E-5</v>
      </c>
      <c r="E119" s="4">
        <f t="shared" si="17"/>
        <v>0</v>
      </c>
      <c r="F119" s="3">
        <f t="shared" si="15"/>
        <v>1.4275379325079385E-5</v>
      </c>
      <c r="G119" s="3">
        <f t="shared" si="18"/>
        <v>1.4926261577196049E-6</v>
      </c>
    </row>
    <row r="120" spans="1:7" x14ac:dyDescent="0.3">
      <c r="A120">
        <f t="shared" si="12"/>
        <v>7.7979500394638121E-4</v>
      </c>
      <c r="B120">
        <f t="shared" si="16"/>
        <v>61.004563139544913</v>
      </c>
      <c r="C120">
        <f t="shared" si="13"/>
        <v>3.9703100122811561E-5</v>
      </c>
      <c r="D120">
        <f t="shared" si="14"/>
        <v>4.1833019597971477E-5</v>
      </c>
      <c r="E120" s="4">
        <f t="shared" si="17"/>
        <v>0</v>
      </c>
      <c r="F120" s="3">
        <f t="shared" si="15"/>
        <v>1.2782731859672936E-5</v>
      </c>
      <c r="G120" s="3">
        <f t="shared" si="18"/>
        <v>1.3365577183836758E-6</v>
      </c>
    </row>
    <row r="121" spans="1:7" x14ac:dyDescent="0.3">
      <c r="A121">
        <f t="shared" si="12"/>
        <v>6.982588843252196E-4</v>
      </c>
      <c r="B121">
        <f t="shared" si="16"/>
        <v>61.004481603425191</v>
      </c>
      <c r="C121">
        <f t="shared" si="13"/>
        <v>3.5551705583783314E-5</v>
      </c>
      <c r="D121">
        <f t="shared" si="14"/>
        <v>3.7458918619133797E-5</v>
      </c>
      <c r="E121" s="4">
        <f t="shared" si="17"/>
        <v>0</v>
      </c>
      <c r="F121" s="3">
        <f t="shared" si="15"/>
        <v>1.1446157056393957E-5</v>
      </c>
      <c r="G121" s="3">
        <f t="shared" si="18"/>
        <v>1.1968075505917885E-6</v>
      </c>
    </row>
    <row r="122" spans="1:7" x14ac:dyDescent="0.3">
      <c r="A122">
        <f t="shared" si="12"/>
        <v>6.2524826021011475E-4</v>
      </c>
      <c r="B122">
        <f t="shared" si="16"/>
        <v>61.004408592800985</v>
      </c>
      <c r="C122">
        <f t="shared" si="13"/>
        <v>3.1834384871800032E-5</v>
      </c>
      <c r="D122">
        <f t="shared" si="14"/>
        <v>3.3542177868025672E-5</v>
      </c>
      <c r="E122" s="4">
        <f t="shared" si="17"/>
        <v>0</v>
      </c>
      <c r="F122" s="3">
        <f t="shared" si="15"/>
        <v>1.0249335806955528E-5</v>
      </c>
      <c r="G122" s="3">
        <f t="shared" si="18"/>
        <v>1.0716694784504586E-6</v>
      </c>
    </row>
    <row r="123" spans="1:7" x14ac:dyDescent="0.3">
      <c r="A123">
        <f t="shared" si="12"/>
        <v>5.5987169755382013E-4</v>
      </c>
      <c r="B123">
        <f t="shared" si="16"/>
        <v>61.004343216238247</v>
      </c>
      <c r="C123">
        <f t="shared" si="13"/>
        <v>2.8505750808113973E-5</v>
      </c>
      <c r="D123">
        <f t="shared" si="14"/>
        <v>3.0034975317345011E-5</v>
      </c>
      <c r="E123" s="4">
        <f t="shared" si="17"/>
        <v>0</v>
      </c>
      <c r="F123" s="3">
        <f t="shared" si="15"/>
        <v>9.1776553445832576E-6</v>
      </c>
      <c r="G123" s="3">
        <f t="shared" si="18"/>
        <v>9.5961570994959107E-7</v>
      </c>
    </row>
    <row r="124" spans="1:7" x14ac:dyDescent="0.3">
      <c r="A124">
        <f t="shared" si="12"/>
        <v>5.0133097150400238E-4</v>
      </c>
      <c r="B124">
        <f t="shared" si="16"/>
        <v>61.004284675512125</v>
      </c>
      <c r="C124">
        <f t="shared" si="13"/>
        <v>2.5525161940712336E-5</v>
      </c>
      <c r="D124">
        <f t="shared" si="14"/>
        <v>2.6894489256613732E-5</v>
      </c>
      <c r="E124" s="4">
        <f t="shared" si="17"/>
        <v>0</v>
      </c>
      <c r="F124" s="3">
        <f t="shared" si="15"/>
        <v>8.2180308276225134E-6</v>
      </c>
      <c r="G124" s="3">
        <f t="shared" si="18"/>
        <v>8.592781880182913E-7</v>
      </c>
    </row>
    <row r="125" spans="1:7" x14ac:dyDescent="0.3">
      <c r="A125">
        <f t="shared" si="12"/>
        <v>4.4891132037171551E-4</v>
      </c>
      <c r="B125">
        <f t="shared" si="16"/>
        <v>61.004232255860927</v>
      </c>
      <c r="C125">
        <f t="shared" si="13"/>
        <v>2.2856226327153131E-5</v>
      </c>
      <c r="D125">
        <f t="shared" si="14"/>
        <v>2.4082375454860562E-5</v>
      </c>
      <c r="E125" s="4">
        <f t="shared" si="17"/>
        <v>0</v>
      </c>
      <c r="F125" s="3">
        <f t="shared" si="15"/>
        <v>7.3587455780010913E-6</v>
      </c>
      <c r="G125" s="3">
        <f t="shared" si="18"/>
        <v>7.6943189097350063E-7</v>
      </c>
    </row>
    <row r="126" spans="1:7" x14ac:dyDescent="0.3">
      <c r="A126">
        <f t="shared" si="12"/>
        <v>4.0197271864605603E-4</v>
      </c>
      <c r="B126">
        <f t="shared" si="16"/>
        <v>61.004185317259143</v>
      </c>
      <c r="C126">
        <f t="shared" si="13"/>
        <v>2.0466357201924964E-5</v>
      </c>
      <c r="D126">
        <f t="shared" si="14"/>
        <v>2.1564298991234097E-5</v>
      </c>
      <c r="E126" s="4">
        <f t="shared" si="17"/>
        <v>0</v>
      </c>
      <c r="F126" s="3">
        <f t="shared" si="15"/>
        <v>6.5893080249956881E-6</v>
      </c>
      <c r="G126" s="3">
        <f t="shared" si="18"/>
        <v>6.8897987858659027E-7</v>
      </c>
    </row>
    <row r="127" spans="1:7" x14ac:dyDescent="0.3">
      <c r="A127">
        <f t="shared" si="12"/>
        <v>3.5994206250911288E-4</v>
      </c>
      <c r="B127">
        <f t="shared" si="16"/>
        <v>61.004143286602954</v>
      </c>
      <c r="C127">
        <f t="shared" si="13"/>
        <v>1.8326375103569198E-5</v>
      </c>
      <c r="D127">
        <f t="shared" si="14"/>
        <v>1.9309515037766702E-5</v>
      </c>
      <c r="E127" s="4">
        <f t="shared" si="17"/>
        <v>0</v>
      </c>
      <c r="F127" s="3">
        <f t="shared" si="15"/>
        <v>5.9003236065890974E-6</v>
      </c>
      <c r="G127" s="3">
        <f t="shared" si="18"/>
        <v>6.1693990135258686E-7</v>
      </c>
    </row>
    <row r="128" spans="1:7" x14ac:dyDescent="0.3">
      <c r="A128">
        <f t="shared" si="12"/>
        <v>3.223061724111147E-4</v>
      </c>
      <c r="B128">
        <f t="shared" si="16"/>
        <v>61.004105650712809</v>
      </c>
      <c r="C128">
        <f t="shared" si="13"/>
        <v>1.6410151602251796E-5</v>
      </c>
      <c r="D128">
        <f t="shared" si="14"/>
        <v>1.7290493474293186E-5</v>
      </c>
      <c r="E128" s="4">
        <f t="shared" si="17"/>
        <v>0</v>
      </c>
      <c r="F128" s="3">
        <f t="shared" si="15"/>
        <v>5.2833800650020635E-6</v>
      </c>
      <c r="G128" s="3">
        <f t="shared" si="18"/>
        <v>5.5243240954145854E-7</v>
      </c>
    </row>
    <row r="129" spans="1:7" x14ac:dyDescent="0.3">
      <c r="A129">
        <f t="shared" si="12"/>
        <v>2.8860552737669607E-4</v>
      </c>
      <c r="B129">
        <f t="shared" si="16"/>
        <v>61.004071950067733</v>
      </c>
      <c r="C129">
        <f t="shared" si="13"/>
        <v>1.469429028327256E-5</v>
      </c>
      <c r="D129">
        <f t="shared" si="14"/>
        <v>1.5482582757945417E-5</v>
      </c>
      <c r="E129" s="4">
        <f t="shared" si="17"/>
        <v>0</v>
      </c>
      <c r="F129" s="3">
        <f t="shared" si="15"/>
        <v>4.7309447368526492E-6</v>
      </c>
      <c r="G129" s="3">
        <f t="shared" si="18"/>
        <v>4.9466981590864886E-7</v>
      </c>
    </row>
    <row r="130" spans="1:7" x14ac:dyDescent="0.3">
      <c r="A130">
        <f t="shared" si="12"/>
        <v>2.5842865436761614E-4</v>
      </c>
      <c r="B130">
        <f t="shared" si="16"/>
        <v>61.004041773194686</v>
      </c>
      <c r="C130">
        <f t="shared" si="13"/>
        <v>1.3157841082637193E-5</v>
      </c>
      <c r="D130">
        <f t="shared" si="14"/>
        <v>1.3863708933920328E-5</v>
      </c>
      <c r="E130" s="4">
        <f t="shared" si="17"/>
        <v>0</v>
      </c>
      <c r="F130" s="3">
        <f t="shared" si="15"/>
        <v>4.2362725805045187E-6</v>
      </c>
      <c r="G130" s="3">
        <f t="shared" si="18"/>
        <v>4.4294688074964326E-7</v>
      </c>
    </row>
    <row r="131" spans="1:7" x14ac:dyDescent="0.3">
      <c r="A131">
        <f t="shared" si="12"/>
        <v>2.3140710438324645E-4</v>
      </c>
      <c r="B131">
        <f t="shared" si="16"/>
        <v>61.004014751644668</v>
      </c>
      <c r="C131">
        <f t="shared" si="13"/>
        <v>1.1782044496260556E-5</v>
      </c>
      <c r="D131">
        <f t="shared" si="14"/>
        <v>1.2414106122485248E-5</v>
      </c>
      <c r="E131" s="4">
        <f t="shared" si="17"/>
        <v>0</v>
      </c>
      <c r="F131" s="3">
        <f t="shared" si="15"/>
        <v>3.793323823275685E-6</v>
      </c>
      <c r="G131" s="3">
        <f t="shared" si="18"/>
        <v>3.9663210228460379E-7</v>
      </c>
    </row>
    <row r="132" spans="1:7" x14ac:dyDescent="0.3">
      <c r="A132">
        <f t="shared" si="12"/>
        <v>2.0721095379424816E-4</v>
      </c>
      <c r="B132">
        <f t="shared" si="16"/>
        <v>61.003990555494049</v>
      </c>
      <c r="C132">
        <f t="shared" si="13"/>
        <v>1.0550102531308343E-5</v>
      </c>
      <c r="D132">
        <f t="shared" si="14"/>
        <v>1.1116075182735046E-5</v>
      </c>
      <c r="E132" s="4">
        <f t="shared" si="17"/>
        <v>0</v>
      </c>
      <c r="F132" s="3">
        <f t="shared" si="15"/>
        <v>3.3966902164284107E-6</v>
      </c>
      <c r="G132" s="3">
        <f t="shared" si="18"/>
        <v>3.551600070217394E-7</v>
      </c>
    </row>
    <row r="133" spans="1:7" x14ac:dyDescent="0.3">
      <c r="A133">
        <f t="shared" si="12"/>
        <v>1.8554477610527773E-4</v>
      </c>
      <c r="B133">
        <f t="shared" si="16"/>
        <v>61.003968889316333</v>
      </c>
      <c r="C133">
        <f t="shared" si="13"/>
        <v>9.4469736093346795E-6</v>
      </c>
      <c r="D133">
        <f t="shared" si="14"/>
        <v>9.9537676130674743E-6</v>
      </c>
      <c r="E133" s="4">
        <f t="shared" si="17"/>
        <v>0</v>
      </c>
      <c r="F133" s="3">
        <f t="shared" si="15"/>
        <v>3.0415290031005071E-6</v>
      </c>
      <c r="G133" s="3">
        <f t="shared" si="18"/>
        <v>3.1802424621916388E-7</v>
      </c>
    </row>
    <row r="134" spans="1:7" x14ac:dyDescent="0.3">
      <c r="A134">
        <f t="shared" si="12"/>
        <v>1.6614403490610962E-4</v>
      </c>
      <c r="B134">
        <f t="shared" si="16"/>
        <v>61.00394948857511</v>
      </c>
      <c r="C134">
        <f t="shared" si="13"/>
        <v>8.4591889141402361E-6</v>
      </c>
      <c r="D134">
        <f t="shared" si="14"/>
        <v>8.9129920468062451E-6</v>
      </c>
      <c r="E134" s="4">
        <f t="shared" si="17"/>
        <v>0</v>
      </c>
      <c r="F134" s="3">
        <f t="shared" si="15"/>
        <v>2.7235037896033987E-6</v>
      </c>
      <c r="G134" s="3">
        <f t="shared" si="18"/>
        <v>2.8477141409016414E-7</v>
      </c>
    </row>
    <row r="135" spans="1:7" x14ac:dyDescent="0.3">
      <c r="A135">
        <f t="shared" si="12"/>
        <v>1.4877185397173725E-4</v>
      </c>
      <c r="B135">
        <f t="shared" si="16"/>
        <v>61.003932116394154</v>
      </c>
      <c r="C135">
        <f t="shared" si="13"/>
        <v>7.5746879420919329E-6</v>
      </c>
      <c r="D135">
        <f t="shared" si="14"/>
        <v>7.9810409804243494E-6</v>
      </c>
      <c r="E135" s="4">
        <f t="shared" si="17"/>
        <v>0</v>
      </c>
      <c r="F135" s="3">
        <f t="shared" si="15"/>
        <v>2.4387315999963022E-6</v>
      </c>
      <c r="G135" s="3">
        <f t="shared" si="18"/>
        <v>2.5499551230298227E-7</v>
      </c>
    </row>
    <row r="136" spans="1:7" x14ac:dyDescent="0.3">
      <c r="A136">
        <f t="shared" si="12"/>
        <v>1.3321612506922491E-4</v>
      </c>
      <c r="B136">
        <f t="shared" si="16"/>
        <v>61.003916560665232</v>
      </c>
      <c r="C136">
        <f t="shared" si="13"/>
        <v>6.7826712467115301E-6</v>
      </c>
      <c r="D136">
        <f t="shared" si="14"/>
        <v>7.1465356184429893E-6</v>
      </c>
      <c r="E136" s="4">
        <f t="shared" si="17"/>
        <v>0</v>
      </c>
      <c r="F136" s="3">
        <f t="shared" si="15"/>
        <v>2.1837354657883168E-6</v>
      </c>
      <c r="G136" s="3">
        <f t="shared" si="18"/>
        <v>2.2833299319893086E-7</v>
      </c>
    </row>
    <row r="137" spans="1:7" x14ac:dyDescent="0.3">
      <c r="F137" s="3">
        <f>SUM(F17:F136)</f>
        <v>12.228063676814184</v>
      </c>
      <c r="G137" s="3">
        <f>SUM(G17:G136)</f>
        <v>0.7773670995944908</v>
      </c>
    </row>
  </sheetData>
  <mergeCells count="9">
    <mergeCell ref="L18:M18"/>
    <mergeCell ref="N18:O18"/>
    <mergeCell ref="P18:Q18"/>
    <mergeCell ref="A5:B5"/>
    <mergeCell ref="C5:D5"/>
    <mergeCell ref="E5:F5"/>
    <mergeCell ref="G5:H5"/>
    <mergeCell ref="A15:D15"/>
    <mergeCell ref="J18:K1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Korean</vt:lpstr>
      <vt:lpstr>Updated SAXTON model</vt:lpstr>
      <vt:lpstr>SAXTON model, Euler model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2013-05-07T11:50:28Z</dcterms:created>
  <dcterms:modified xsi:type="dcterms:W3CDTF">2013-05-31T14:23:56Z</dcterms:modified>
</cp:coreProperties>
</file>