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b21805de733c2/Documentos/Laboratorio de Astrología/Blog de Astrología/Plutón que Derrumba y Construye/"/>
    </mc:Choice>
  </mc:AlternateContent>
  <xr:revisionPtr revIDLastSave="113" documentId="8_{B106D97D-078D-4115-B4EE-3CDC0092A882}" xr6:coauthVersionLast="47" xr6:coauthVersionMax="47" xr10:uidLastSave="{193F7F72-EDE2-4956-967B-BB016F27C6CD}"/>
  <bookViews>
    <workbookView xWindow="240" yWindow="384" windowWidth="22296" windowHeight="9192" activeTab="2" xr2:uid="{672B0C7E-EE53-4623-987D-14862B226F2F}"/>
  </bookViews>
  <sheets>
    <sheet name="Datos de la RS o RL" sheetId="1" r:id="rId1"/>
    <sheet name="Base de Datos" sheetId="2" r:id="rId2"/>
    <sheet name="Interpretación" sheetId="5" r:id="rId3"/>
  </sheets>
  <definedNames>
    <definedName name="Aspectos">'Base de Datos'!$B$1:$AX$3</definedName>
    <definedName name="Astros">'Base de Datos'!#REF!</definedName>
    <definedName name="CasasB">'Base de Datos'!$C$9:$AI$20</definedName>
    <definedName name="CasasS">'Base de Datos'!$B$26:$AW$37</definedName>
    <definedName name="DeC">'Base de Datos'!$B$55:$E$66</definedName>
    <definedName name="DeS">'Base de Datos'!$B$69:$E$80</definedName>
    <definedName name="Extraordinario">'Datos de la RS o RL'!#REF!</definedName>
    <definedName name="NumeroC">'Base de Datos'!$D$9:$E$20</definedName>
    <definedName name="Puntos">'Datos de la RS o RL'!$B$4:$S$16</definedName>
    <definedName name="Regentes">'Datos de la RS o RL'!$AB$16:$AD$16</definedName>
    <definedName name="SignosB">'Base de Datos'!$B$9:$AH$20</definedName>
    <definedName name="SignosS">'Base de Datos'!$B$41:$M$52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5" l="1"/>
  <c r="D4" i="5"/>
  <c r="C4" i="5"/>
  <c r="J26" i="2"/>
  <c r="J27" i="2"/>
  <c r="J28" i="2"/>
  <c r="J29" i="2"/>
  <c r="J30" i="2"/>
  <c r="J31" i="2"/>
  <c r="J32" i="2"/>
  <c r="J33" i="2"/>
  <c r="J34" i="2"/>
  <c r="J35" i="2"/>
  <c r="J36" i="2"/>
  <c r="J37" i="2"/>
  <c r="J25" i="2"/>
  <c r="B4" i="5" l="1"/>
  <c r="G4" i="5" l="1"/>
  <c r="G3" i="5"/>
  <c r="AV3" i="2" l="1"/>
  <c r="AR3" i="2"/>
  <c r="AQ3" i="2"/>
  <c r="AM3" i="2"/>
  <c r="AL3" i="2"/>
  <c r="AJ3" i="2"/>
  <c r="Y3" i="2"/>
  <c r="V3" i="2"/>
  <c r="H21" i="2" l="1"/>
  <c r="G5" i="1" l="1"/>
  <c r="H5" i="1" s="1"/>
  <c r="G6" i="1"/>
  <c r="H6" i="1" s="1"/>
  <c r="G7" i="1"/>
  <c r="H7" i="1" s="1"/>
  <c r="G8" i="1"/>
  <c r="H8" i="1" s="1"/>
  <c r="G9" i="1"/>
  <c r="H9" i="1" s="1"/>
  <c r="G16" i="1"/>
  <c r="H16" i="1" s="1"/>
  <c r="G4" i="1"/>
  <c r="H4" i="1" s="1"/>
  <c r="T10" i="2" l="1"/>
  <c r="T11" i="2"/>
  <c r="T12" i="2"/>
  <c r="T13" i="2"/>
  <c r="T14" i="2"/>
  <c r="T9" i="2"/>
  <c r="I21" i="2"/>
  <c r="J21" i="2"/>
  <c r="K21" i="2"/>
  <c r="L21" i="2"/>
  <c r="L10" i="2" s="1"/>
  <c r="M21" i="2"/>
  <c r="M11" i="2" s="1"/>
  <c r="N21" i="2"/>
  <c r="O21" i="2"/>
  <c r="O9" i="2" s="1"/>
  <c r="P21" i="2"/>
  <c r="P10" i="2" s="1"/>
  <c r="Q21" i="2"/>
  <c r="Q11" i="2" s="1"/>
  <c r="R21" i="2"/>
  <c r="R13" i="2" s="1"/>
  <c r="G21" i="2"/>
  <c r="J9" i="2" l="1"/>
  <c r="J10" i="2"/>
  <c r="J11" i="2"/>
  <c r="J12" i="2"/>
  <c r="J13" i="2"/>
  <c r="J14" i="2"/>
  <c r="J15" i="2"/>
  <c r="J16" i="2"/>
  <c r="J17" i="2"/>
  <c r="J18" i="2"/>
  <c r="J19" i="2"/>
  <c r="J20" i="2"/>
  <c r="I9" i="2"/>
  <c r="I10" i="2"/>
  <c r="I11" i="2"/>
  <c r="I12" i="2"/>
  <c r="I13" i="2"/>
  <c r="I14" i="2"/>
  <c r="I15" i="2"/>
  <c r="I16" i="2"/>
  <c r="I17" i="2"/>
  <c r="I18" i="2"/>
  <c r="I19" i="2"/>
  <c r="I20" i="2"/>
  <c r="G10" i="2"/>
  <c r="G14" i="2"/>
  <c r="P5" i="1" s="1"/>
  <c r="G18" i="2"/>
  <c r="G17" i="2"/>
  <c r="G11" i="2"/>
  <c r="G15" i="2"/>
  <c r="P6" i="1" s="1"/>
  <c r="G19" i="2"/>
  <c r="G12" i="2"/>
  <c r="G16" i="2"/>
  <c r="G20" i="2"/>
  <c r="G13" i="2"/>
  <c r="P4" i="1" s="1"/>
  <c r="K11" i="2"/>
  <c r="K18" i="2"/>
  <c r="K10" i="2"/>
  <c r="K19" i="2"/>
  <c r="K9" i="2"/>
  <c r="K12" i="2"/>
  <c r="K13" i="2"/>
  <c r="K14" i="2"/>
  <c r="K15" i="2"/>
  <c r="K16" i="2"/>
  <c r="K17" i="2"/>
  <c r="K20" i="2"/>
  <c r="H9" i="2"/>
  <c r="H10" i="2"/>
  <c r="H11" i="2"/>
  <c r="H12" i="2"/>
  <c r="H13" i="2"/>
  <c r="H14" i="2"/>
  <c r="H15" i="2"/>
  <c r="H16" i="2"/>
  <c r="H17" i="2"/>
  <c r="H18" i="2"/>
  <c r="H19" i="2"/>
  <c r="H20" i="2"/>
  <c r="P19" i="2"/>
  <c r="M16" i="2"/>
  <c r="M20" i="2"/>
  <c r="P15" i="2"/>
  <c r="M12" i="2"/>
  <c r="L20" i="2"/>
  <c r="L16" i="2"/>
  <c r="L12" i="2"/>
  <c r="R17" i="2"/>
  <c r="Q12" i="2"/>
  <c r="P11" i="2"/>
  <c r="Q20" i="2"/>
  <c r="Q16" i="2"/>
  <c r="P12" i="2"/>
  <c r="P20" i="2"/>
  <c r="O19" i="2"/>
  <c r="O18" i="2"/>
  <c r="P16" i="2"/>
  <c r="O15" i="2"/>
  <c r="O14" i="2"/>
  <c r="O12" i="2"/>
  <c r="L11" i="2"/>
  <c r="O11" i="2"/>
  <c r="O10" i="2"/>
  <c r="O20" i="2"/>
  <c r="L19" i="2"/>
  <c r="O16" i="2"/>
  <c r="L15" i="2"/>
  <c r="S9" i="2"/>
  <c r="X9" i="2" s="1"/>
  <c r="S12" i="2"/>
  <c r="X12" i="2" s="1"/>
  <c r="S11" i="2"/>
  <c r="X11" i="2" s="1"/>
  <c r="S10" i="2"/>
  <c r="V10" i="2" s="1"/>
  <c r="S13" i="2"/>
  <c r="U13" i="2" s="1"/>
  <c r="R12" i="2"/>
  <c r="R16" i="2"/>
  <c r="R20" i="2"/>
  <c r="R11" i="2"/>
  <c r="R15" i="2"/>
  <c r="R19" i="2"/>
  <c r="R10" i="2"/>
  <c r="R14" i="2"/>
  <c r="R18" i="2"/>
  <c r="R9" i="2"/>
  <c r="N12" i="2"/>
  <c r="N16" i="2"/>
  <c r="N20" i="2"/>
  <c r="N11" i="2"/>
  <c r="N15" i="2"/>
  <c r="N19" i="2"/>
  <c r="N10" i="2"/>
  <c r="N14" i="2"/>
  <c r="N18" i="2"/>
  <c r="N9" i="2"/>
  <c r="N17" i="2"/>
  <c r="N13" i="2"/>
  <c r="Q17" i="2"/>
  <c r="M17" i="2"/>
  <c r="Q13" i="2"/>
  <c r="M13" i="2"/>
  <c r="Q9" i="2"/>
  <c r="M9" i="2"/>
  <c r="Q18" i="2"/>
  <c r="M18" i="2"/>
  <c r="P17" i="2"/>
  <c r="L17" i="2"/>
  <c r="Q14" i="2"/>
  <c r="M14" i="2"/>
  <c r="P13" i="2"/>
  <c r="L13" i="2"/>
  <c r="Q10" i="2"/>
  <c r="M10" i="2"/>
  <c r="P9" i="2"/>
  <c r="L9" i="2"/>
  <c r="G9" i="2"/>
  <c r="Q19" i="2"/>
  <c r="M19" i="2"/>
  <c r="P18" i="2"/>
  <c r="L18" i="2"/>
  <c r="O17" i="2"/>
  <c r="Q15" i="2"/>
  <c r="M15" i="2"/>
  <c r="P14" i="2"/>
  <c r="L14" i="2"/>
  <c r="O13" i="2"/>
  <c r="P8" i="1" l="1"/>
  <c r="P9" i="1"/>
  <c r="P7" i="1"/>
  <c r="Y12" i="2"/>
  <c r="AF12" i="2"/>
  <c r="U12" i="2"/>
  <c r="AC12" i="2"/>
  <c r="V12" i="2"/>
  <c r="W12" i="2"/>
  <c r="AB12" i="2"/>
  <c r="Y13" i="2"/>
  <c r="AA10" i="2"/>
  <c r="AA9" i="2"/>
  <c r="AF10" i="2"/>
  <c r="Z12" i="2"/>
  <c r="AB9" i="2"/>
  <c r="V11" i="2"/>
  <c r="AA12" i="2"/>
  <c r="Z10" i="2"/>
  <c r="AE11" i="2"/>
  <c r="AC13" i="2"/>
  <c r="W10" i="2"/>
  <c r="V13" i="2"/>
  <c r="AD13" i="2"/>
  <c r="W13" i="2"/>
  <c r="AA13" i="2"/>
  <c r="AE13" i="2"/>
  <c r="X13" i="2"/>
  <c r="AB13" i="2"/>
  <c r="AF13" i="2"/>
  <c r="Z13" i="2"/>
  <c r="AE10" i="2"/>
  <c r="AE9" i="2"/>
  <c r="Y11" i="2"/>
  <c r="AD12" i="2"/>
  <c r="U11" i="2"/>
  <c r="AF9" i="2"/>
  <c r="Z11" i="2"/>
  <c r="AE12" i="2"/>
  <c r="Y9" i="2"/>
  <c r="AD10" i="2"/>
  <c r="U10" i="2"/>
  <c r="Z9" i="2"/>
  <c r="AB11" i="2"/>
  <c r="X10" i="2"/>
  <c r="AC11" i="2"/>
  <c r="Y10" i="2"/>
  <c r="AD11" i="2"/>
  <c r="AC9" i="2"/>
  <c r="W11" i="2"/>
  <c r="U9" i="2"/>
  <c r="V9" i="2"/>
  <c r="AD9" i="2"/>
  <c r="AF11" i="2"/>
  <c r="W9" i="2"/>
  <c r="AB10" i="2"/>
  <c r="AC10" i="2"/>
  <c r="AA11" i="2"/>
  <c r="P16" i="1"/>
  <c r="R16" i="1" l="1"/>
  <c r="O16" i="1"/>
  <c r="L16" i="1"/>
  <c r="K4" i="1"/>
  <c r="K5" i="1"/>
  <c r="K6" i="1"/>
  <c r="K7" i="1"/>
  <c r="K8" i="1"/>
  <c r="K9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E10" i="1"/>
  <c r="F10" i="1"/>
  <c r="D10" i="1"/>
  <c r="C11" i="1"/>
  <c r="C12" i="1"/>
  <c r="C13" i="1"/>
  <c r="C14" i="1"/>
  <c r="C15" i="1"/>
  <c r="C10" i="1"/>
  <c r="G12" i="1" l="1"/>
  <c r="H12" i="1" s="1"/>
  <c r="G13" i="1"/>
  <c r="H13" i="1" s="1"/>
  <c r="G10" i="1"/>
  <c r="H10" i="1" s="1"/>
  <c r="G14" i="1"/>
  <c r="H14" i="1" s="1"/>
  <c r="G15" i="1"/>
  <c r="H15" i="1" s="1"/>
  <c r="G11" i="1"/>
  <c r="H11" i="1" s="1"/>
  <c r="K15" i="1"/>
  <c r="K11" i="1"/>
  <c r="K14" i="1"/>
  <c r="K10" i="1"/>
  <c r="K13" i="1"/>
  <c r="K12" i="1"/>
  <c r="P15" i="1" l="1"/>
  <c r="P14" i="1"/>
  <c r="P13" i="1"/>
  <c r="T17" i="2"/>
  <c r="P12" i="1"/>
  <c r="P11" i="1"/>
  <c r="P10" i="1"/>
  <c r="T19" i="2"/>
  <c r="T16" i="2"/>
  <c r="T18" i="2"/>
  <c r="J16" i="1"/>
  <c r="T20" i="2"/>
  <c r="T15" i="2"/>
  <c r="S17" i="2" l="1"/>
  <c r="U17" i="2" s="1"/>
  <c r="S16" i="2"/>
  <c r="Y16" i="2" s="1"/>
  <c r="S18" i="2"/>
  <c r="AA18" i="2" s="1"/>
  <c r="S15" i="2"/>
  <c r="AB15" i="2" s="1"/>
  <c r="M16" i="1"/>
  <c r="K16" i="1"/>
  <c r="S19" i="2"/>
  <c r="S20" i="2"/>
  <c r="Y20" i="2" s="1"/>
  <c r="S14" i="2"/>
  <c r="AA16" i="2" l="1"/>
  <c r="X16" i="2"/>
  <c r="AE16" i="2"/>
  <c r="AC17" i="2"/>
  <c r="U16" i="2"/>
  <c r="Z16" i="2"/>
  <c r="V16" i="2"/>
  <c r="AD16" i="2"/>
  <c r="W17" i="2"/>
  <c r="Y17" i="2"/>
  <c r="Z17" i="2"/>
  <c r="AF16" i="2"/>
  <c r="AC16" i="2"/>
  <c r="AD17" i="2"/>
  <c r="AE17" i="2"/>
  <c r="AB16" i="2"/>
  <c r="AA17" i="2"/>
  <c r="X17" i="2"/>
  <c r="W16" i="2"/>
  <c r="AB17" i="2"/>
  <c r="AF17" i="2"/>
  <c r="V17" i="2"/>
  <c r="AF18" i="2"/>
  <c r="X18" i="2"/>
  <c r="W18" i="2"/>
  <c r="AD15" i="2"/>
  <c r="AC15" i="2"/>
  <c r="AF15" i="2"/>
  <c r="V18" i="2"/>
  <c r="Z18" i="2"/>
  <c r="AB18" i="2"/>
  <c r="AC18" i="2"/>
  <c r="AD18" i="2"/>
  <c r="Y18" i="2"/>
  <c r="U18" i="2"/>
  <c r="AE18" i="2"/>
  <c r="AA15" i="2"/>
  <c r="U15" i="2"/>
  <c r="X15" i="2"/>
  <c r="Y15" i="2"/>
  <c r="Z15" i="2"/>
  <c r="W15" i="2"/>
  <c r="AE15" i="2"/>
  <c r="V15" i="2"/>
  <c r="AB20" i="2"/>
  <c r="N16" i="1"/>
  <c r="AC20" i="2"/>
  <c r="AA20" i="2"/>
  <c r="X20" i="2"/>
  <c r="U20" i="2"/>
  <c r="AB19" i="2"/>
  <c r="AA19" i="2"/>
  <c r="V19" i="2"/>
  <c r="AE19" i="2"/>
  <c r="Z19" i="2"/>
  <c r="Y19" i="2"/>
  <c r="W19" i="2"/>
  <c r="AF19" i="2"/>
  <c r="AC19" i="2"/>
  <c r="U19" i="2"/>
  <c r="X19" i="2"/>
  <c r="AD19" i="2"/>
  <c r="W20" i="2"/>
  <c r="AF20" i="2"/>
  <c r="Z20" i="2"/>
  <c r="AE20" i="2"/>
  <c r="V20" i="2"/>
  <c r="AD20" i="2"/>
  <c r="AA14" i="2"/>
  <c r="AD14" i="2"/>
  <c r="AB14" i="2"/>
  <c r="Z14" i="2"/>
  <c r="W14" i="2"/>
  <c r="U14" i="2"/>
  <c r="Y14" i="2"/>
  <c r="X14" i="2"/>
  <c r="AF14" i="2"/>
  <c r="V14" i="2"/>
  <c r="AC14" i="2"/>
  <c r="AE14" i="2"/>
  <c r="Q16" i="1" l="1"/>
  <c r="T16" i="1" l="1"/>
  <c r="S16" i="1"/>
</calcChain>
</file>

<file path=xl/sharedStrings.xml><?xml version="1.0" encoding="utf-8"?>
<sst xmlns="http://schemas.openxmlformats.org/spreadsheetml/2006/main" count="531" uniqueCount="323">
  <si>
    <t>Carta Natal</t>
  </si>
  <si>
    <t>Punto</t>
  </si>
  <si>
    <t>Signo</t>
  </si>
  <si>
    <t>Grado</t>
  </si>
  <si>
    <t>Minutos</t>
  </si>
  <si>
    <t>Segundos</t>
  </si>
  <si>
    <t>Grados Completos</t>
  </si>
  <si>
    <t>Arco</t>
  </si>
  <si>
    <t>Retrogradación</t>
  </si>
  <si>
    <t>Casa Natal</t>
  </si>
  <si>
    <t>Casa 1</t>
  </si>
  <si>
    <t>Cáncer</t>
  </si>
  <si>
    <t>Casa 2</t>
  </si>
  <si>
    <t>Virgo</t>
  </si>
  <si>
    <t>Casa 3</t>
  </si>
  <si>
    <t>Libra</t>
  </si>
  <si>
    <t>Casa 4</t>
  </si>
  <si>
    <t>Escorpio</t>
  </si>
  <si>
    <t>Casa 5</t>
  </si>
  <si>
    <t>Sagitario</t>
  </si>
  <si>
    <t>Casa 6</t>
  </si>
  <si>
    <t>Capricornio</t>
  </si>
  <si>
    <t>Casa 7</t>
  </si>
  <si>
    <t>Casa 8</t>
  </si>
  <si>
    <t>Piscis</t>
  </si>
  <si>
    <t>Casa 9</t>
  </si>
  <si>
    <t>Aries</t>
  </si>
  <si>
    <t>Casa 10</t>
  </si>
  <si>
    <t>Tauro</t>
  </si>
  <si>
    <t>Casa 11</t>
  </si>
  <si>
    <t>Géminis</t>
  </si>
  <si>
    <t>Casa 12</t>
  </si>
  <si>
    <t>Plutón</t>
  </si>
  <si>
    <t>Leo</t>
  </si>
  <si>
    <t>Acuario</t>
  </si>
  <si>
    <t>Casa</t>
  </si>
  <si>
    <t>Número</t>
  </si>
  <si>
    <t>Casa Secreta</t>
  </si>
  <si>
    <t>Regente Secreto</t>
  </si>
  <si>
    <t>Astro</t>
  </si>
  <si>
    <t>Signo 1</t>
  </si>
  <si>
    <t>Signo 2</t>
  </si>
  <si>
    <t>Regente Exterior</t>
  </si>
  <si>
    <t>Regente Oculto</t>
  </si>
  <si>
    <t>Conjunción</t>
  </si>
  <si>
    <t>Conjunción Extrema</t>
  </si>
  <si>
    <t>Nombre</t>
  </si>
  <si>
    <t>Víctor Eduardo Muñante Gutiérrez</t>
  </si>
  <si>
    <t>Género</t>
  </si>
  <si>
    <t>Masculino</t>
  </si>
  <si>
    <t>Decanato de Casa</t>
  </si>
  <si>
    <t>Decanato de Signo</t>
  </si>
  <si>
    <t>Decanato S1</t>
  </si>
  <si>
    <t>Decanato S2</t>
  </si>
  <si>
    <t>Decanato S3</t>
  </si>
  <si>
    <t>Decanato S4</t>
  </si>
  <si>
    <t>Decanato S5</t>
  </si>
  <si>
    <t>Decanato S6</t>
  </si>
  <si>
    <t>Decanato S7</t>
  </si>
  <si>
    <t>Decanato S8</t>
  </si>
  <si>
    <t>Decanato S9</t>
  </si>
  <si>
    <t>Decanato S10</t>
  </si>
  <si>
    <t>Decanato S11</t>
  </si>
  <si>
    <t>Decanato S12</t>
  </si>
  <si>
    <t>Decanato C1</t>
  </si>
  <si>
    <t>Inicio en Grados C</t>
  </si>
  <si>
    <t>Inicio en Grados S</t>
  </si>
  <si>
    <t>Tamaño de Decanato C</t>
  </si>
  <si>
    <t>Decanato C2</t>
  </si>
  <si>
    <t>Decanato C3</t>
  </si>
  <si>
    <t>Decanato C4</t>
  </si>
  <si>
    <t>Decanato C5</t>
  </si>
  <si>
    <t>Decanato C6</t>
  </si>
  <si>
    <t>Decanato C7</t>
  </si>
  <si>
    <t>Decanato C8</t>
  </si>
  <si>
    <t>Decanato C9</t>
  </si>
  <si>
    <t>Decanato C10</t>
  </si>
  <si>
    <t>Decanato C11</t>
  </si>
  <si>
    <t>Decanato C12</t>
  </si>
  <si>
    <t>DeS1</t>
  </si>
  <si>
    <t>DeS2</t>
  </si>
  <si>
    <t>DeS3</t>
  </si>
  <si>
    <t>DeS4</t>
  </si>
  <si>
    <t>DeS5</t>
  </si>
  <si>
    <t>DeS6</t>
  </si>
  <si>
    <t>DeS7</t>
  </si>
  <si>
    <t>DeS8</t>
  </si>
  <si>
    <t>DeS9</t>
  </si>
  <si>
    <t>DeS10</t>
  </si>
  <si>
    <t>DeS11</t>
  </si>
  <si>
    <t>DeS12</t>
  </si>
  <si>
    <t>DeC1</t>
  </si>
  <si>
    <t>DeC2</t>
  </si>
  <si>
    <t>DeC3</t>
  </si>
  <si>
    <t>DeC4</t>
  </si>
  <si>
    <t>DeC5</t>
  </si>
  <si>
    <t>DeC6</t>
  </si>
  <si>
    <t>DeC7</t>
  </si>
  <si>
    <t>DeC8</t>
  </si>
  <si>
    <t>DeC9</t>
  </si>
  <si>
    <t>DeC10</t>
  </si>
  <si>
    <t>DeC11</t>
  </si>
  <si>
    <t>DeC12</t>
  </si>
  <si>
    <t>DeS en Domicilio</t>
  </si>
  <si>
    <t>DeC en Domicilio</t>
  </si>
  <si>
    <t>Significado 1</t>
  </si>
  <si>
    <t>Significado 2</t>
  </si>
  <si>
    <t>Trigono</t>
  </si>
  <si>
    <t>Sextil</t>
  </si>
  <si>
    <t>Oposición</t>
  </si>
  <si>
    <t>Cuadratura</t>
  </si>
  <si>
    <t>Semicuadratura</t>
  </si>
  <si>
    <t>Sesquicuadratura</t>
  </si>
  <si>
    <t>Semisextil</t>
  </si>
  <si>
    <t>Quincuncio</t>
  </si>
  <si>
    <t>Quintil</t>
  </si>
  <si>
    <t>Biquintil</t>
  </si>
  <si>
    <t>Septil</t>
  </si>
  <si>
    <t>Biseptil</t>
  </si>
  <si>
    <t>Triseptil</t>
  </si>
  <si>
    <t>Novil</t>
  </si>
  <si>
    <t>Binovil</t>
  </si>
  <si>
    <t>Tetranovil</t>
  </si>
  <si>
    <t>Decil</t>
  </si>
  <si>
    <t>Tridecil</t>
  </si>
  <si>
    <t>Biquindecil</t>
  </si>
  <si>
    <t>Vigesicuartil</t>
  </si>
  <si>
    <t>Pentavigecicuartil</t>
  </si>
  <si>
    <t>Heptavigesicuartil</t>
  </si>
  <si>
    <t>Oncevigesicuartil</t>
  </si>
  <si>
    <t>Oncil</t>
  </si>
  <si>
    <t>Bioncil</t>
  </si>
  <si>
    <t>Trioncil</t>
  </si>
  <si>
    <t>Tetraoncil</t>
  </si>
  <si>
    <t>Pentaoncil</t>
  </si>
  <si>
    <t>Quindecil</t>
  </si>
  <si>
    <t>Tetraquindecil</t>
  </si>
  <si>
    <t>Heptaquindecil</t>
  </si>
  <si>
    <t>Trecil</t>
  </si>
  <si>
    <t>Trigecil</t>
  </si>
  <si>
    <t>Heptatrigecil</t>
  </si>
  <si>
    <t>Oncetrigecil</t>
  </si>
  <si>
    <t>Trecetrigecil</t>
  </si>
  <si>
    <t>Bitrecil</t>
  </si>
  <si>
    <t>Tetratrecil</t>
  </si>
  <si>
    <t>Pentatrecil</t>
  </si>
  <si>
    <t>Hexatrecil</t>
  </si>
  <si>
    <t>Cuardecil</t>
  </si>
  <si>
    <t>Tricuardecil</t>
  </si>
  <si>
    <t>Pentacuardecil</t>
  </si>
  <si>
    <t>Sexdecil</t>
  </si>
  <si>
    <t>Trisexdecil</t>
  </si>
  <si>
    <t>Pentasexdecil</t>
  </si>
  <si>
    <t>manifestándose de forma bastante novedosa, repentina y favorable</t>
  </si>
  <si>
    <t>con dificultad</t>
  </si>
  <si>
    <t>con bastante dificultad, persistencia y cambiando el contexto</t>
  </si>
  <si>
    <t>y esto se posterga</t>
  </si>
  <si>
    <t>de manera especial y con ciertas dificultades</t>
  </si>
  <si>
    <t>de manera considerablemente incompleta pero positiva</t>
  </si>
  <si>
    <t>de forma algo frustrante e incómoda</t>
  </si>
  <si>
    <t>sin querer hacerlo y de forma reservada</t>
  </si>
  <si>
    <t>de manera que los frutos se verán en el futuro</t>
  </si>
  <si>
    <t>de manera indirecta</t>
  </si>
  <si>
    <t>cumpliendo un objetivo esperado</t>
  </si>
  <si>
    <t>con obstáculos y de una forma que no se esperaba</t>
  </si>
  <si>
    <t>y era algo que se esperaba con muchas ganas</t>
  </si>
  <si>
    <t>y no se admite</t>
  </si>
  <si>
    <t>de manera importante y desapercibida</t>
  </si>
  <si>
    <t>como promesa</t>
  </si>
  <si>
    <t>de forma sorpresiva y favorable</t>
  </si>
  <si>
    <t>y esto se detiene</t>
  </si>
  <si>
    <t>fácilmente y casi sin percibirse</t>
  </si>
  <si>
    <t>de manera mortificante</t>
  </si>
  <si>
    <t>profundamente</t>
  </si>
  <si>
    <t>de forma que no se comprende bien y que sorprende</t>
  </si>
  <si>
    <t>y esto se rechaza</t>
  </si>
  <si>
    <t>sin querer hacerlo (esto no se valora)</t>
  </si>
  <si>
    <t>inesperadamente y sin prestarle mucha atención</t>
  </si>
  <si>
    <t>aceptándose con muchas ganas y satisfacción</t>
  </si>
  <si>
    <t>por justicia</t>
  </si>
  <si>
    <t>en contra de tus emociones y sentimientos, de forma desapercibida</t>
  </si>
  <si>
    <t>aprovechandote de alguien o de algo</t>
  </si>
  <si>
    <t>conmoviéndote en gran medida</t>
  </si>
  <si>
    <t>con inseguridades y esfuerzo</t>
  </si>
  <si>
    <t>con muchas esperanzas</t>
  </si>
  <si>
    <t>imponiendo justicia</t>
  </si>
  <si>
    <t>de manera incompleta en gran medida</t>
  </si>
  <si>
    <t>y esto se desestima</t>
  </si>
  <si>
    <t>sintiendo una herida muy fuerte</t>
  </si>
  <si>
    <t>y se disipa por chocar con la realidad</t>
  </si>
  <si>
    <t>de forma favorable y no lo puedes creer</t>
  </si>
  <si>
    <t>de forma muy novedosa</t>
  </si>
  <si>
    <t>dando el corazón sacrificadamente</t>
  </si>
  <si>
    <t>y era algo totalmente inesperado</t>
  </si>
  <si>
    <t>haciendo una regeneración profunda</t>
  </si>
  <si>
    <t>sin poder dar el corazón sacrificadamente</t>
  </si>
  <si>
    <t>y esto se hace de manera precipitada</t>
  </si>
  <si>
    <t>sintiendo una gran desazón</t>
  </si>
  <si>
    <t>dándole más importancia de la requerida</t>
  </si>
  <si>
    <t>de forma evidente y sin poder ocultarlo</t>
  </si>
  <si>
    <t>no pudiendo lograr un objetivo</t>
  </si>
  <si>
    <t>degenerando profundamente</t>
  </si>
  <si>
    <t>de forma evidente y desfavorable</t>
  </si>
  <si>
    <t>de manera corriente</t>
  </si>
  <si>
    <t>de forma evidente y restándote importancia</t>
  </si>
  <si>
    <t>de manera decepcionante y permaneciendo en el mismo contexto</t>
  </si>
  <si>
    <t>de forma prometedora y cambiando el contexto</t>
  </si>
  <si>
    <t>sin hacer grandes esfuerzos y manteniendo el contexto</t>
  </si>
  <si>
    <t>de manera descarada y simple</t>
  </si>
  <si>
    <t>dejando de intentarlo</t>
  </si>
  <si>
    <t>reprimiendo la frustración e incomodidad</t>
  </si>
  <si>
    <t>volviéndolo a intentar</t>
  </si>
  <si>
    <t>de forma que se sobreentiende y desencanta</t>
  </si>
  <si>
    <t>ignorando una herida</t>
  </si>
  <si>
    <t>de manera evidente</t>
  </si>
  <si>
    <t>no pudiendo vencer los obstáculos</t>
  </si>
  <si>
    <t>dándolo por hecho</t>
  </si>
  <si>
    <t>y era algo desfavorable y que no se esperaba</t>
  </si>
  <si>
    <t>de forma débil asumiendo que no hay nada más que hacer</t>
  </si>
  <si>
    <t>superficialmente</t>
  </si>
  <si>
    <t>con imprudencia</t>
  </si>
  <si>
    <t>DeS + DeC</t>
  </si>
  <si>
    <t>iniciando algo con mucha fe, persistencia y con algo de dificultad</t>
  </si>
  <si>
    <t>de forma inesperada y perjuiciosa</t>
  </si>
  <si>
    <t>y esto se acepta sin pensarlo dos veces</t>
  </si>
  <si>
    <t>repentinamente y llamando bastante tu atención</t>
  </si>
  <si>
    <t>rechazándose con desgano e insatisfacción</t>
  </si>
  <si>
    <t>por injusticia</t>
  </si>
  <si>
    <t>con seguridad y sin esfuerzo</t>
  </si>
  <si>
    <t>imponiendo injusticia</t>
  </si>
  <si>
    <t>siguiendo en una ilusión sin considerar tanto la realidad</t>
  </si>
  <si>
    <t>de forma reiterada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</si>
  <si>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</si>
  <si>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</si>
  <si>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</si>
  <si>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</si>
  <si>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</si>
  <si>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</si>
  <si>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</si>
  <si>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</si>
  <si>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</si>
  <si>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</si>
  <si>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</si>
  <si>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</si>
  <si>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Femenino</t>
  </si>
  <si>
    <t>con desesperanza</t>
  </si>
  <si>
    <t>disfrutándolo en gran medida</t>
  </si>
  <si>
    <t>de forma bastante fuerte habiendo algo pendiente por hacer</t>
  </si>
  <si>
    <t>con honor y aliento</t>
  </si>
  <si>
    <t>con deshonor y desaliento</t>
  </si>
  <si>
    <t>de forma anticuada y desfavorable</t>
  </si>
  <si>
    <t>finalizándose algo acabándose la fe dándose con facilidad</t>
  </si>
  <si>
    <t>de manera que ya no hay nada que hacer</t>
  </si>
  <si>
    <t>y era algo obvio</t>
  </si>
  <si>
    <t>empezándose a persistir</t>
  </si>
  <si>
    <t>de manera preocupada personalmente</t>
  </si>
  <si>
    <t>de forma desinteresada personalmente</t>
  </si>
  <si>
    <t>Tipo de Revolución</t>
  </si>
  <si>
    <t>Revolución Solar</t>
  </si>
  <si>
    <t>Revolución Lunar</t>
  </si>
  <si>
    <t>Fecha de Inicio de Revolución</t>
  </si>
  <si>
    <t>Fecha de Fin de Revolución</t>
  </si>
  <si>
    <t>Significado 3</t>
  </si>
  <si>
    <t>Significado 4</t>
  </si>
  <si>
    <t>Significado 5</t>
  </si>
  <si>
    <t>exclusividad</t>
  </si>
  <si>
    <t>riqueza</t>
  </si>
  <si>
    <t>experiencia</t>
  </si>
  <si>
    <t>hermandad</t>
  </si>
  <si>
    <t>seducción</t>
  </si>
  <si>
    <t>jerarquía</t>
  </si>
  <si>
    <t>asociación</t>
  </si>
  <si>
    <t>convencimiento</t>
  </si>
  <si>
    <t>autocreencia</t>
  </si>
  <si>
    <t>mérito</t>
  </si>
  <si>
    <t>popularidad</t>
  </si>
  <si>
    <t>esplendor</t>
  </si>
  <si>
    <t>estimador</t>
  </si>
  <si>
    <t>estimadora</t>
  </si>
  <si>
    <t>desestimador</t>
  </si>
  <si>
    <t>desestimadora</t>
  </si>
  <si>
    <t>interesado</t>
  </si>
  <si>
    <t>interesada</t>
  </si>
  <si>
    <t>desinteresado</t>
  </si>
  <si>
    <t>desinteresada</t>
  </si>
  <si>
    <t>culto</t>
  </si>
  <si>
    <t>culta</t>
  </si>
  <si>
    <t>inculto</t>
  </si>
  <si>
    <t>inculta</t>
  </si>
  <si>
    <t>confiable</t>
  </si>
  <si>
    <t>desleal</t>
  </si>
  <si>
    <t>disfrutador</t>
  </si>
  <si>
    <t>disfrutadora</t>
  </si>
  <si>
    <t>disgustado</t>
  </si>
  <si>
    <t>disgustada</t>
  </si>
  <si>
    <t>autoritario</t>
  </si>
  <si>
    <t>autoritaria</t>
  </si>
  <si>
    <t>rebelde</t>
  </si>
  <si>
    <t>aprobado</t>
  </si>
  <si>
    <t>aprobada</t>
  </si>
  <si>
    <t>desaprobado</t>
  </si>
  <si>
    <t>desaprobada</t>
  </si>
  <si>
    <t>motivado</t>
  </si>
  <si>
    <t>motivada</t>
  </si>
  <si>
    <t>desmotivado</t>
  </si>
  <si>
    <t>desmotivada</t>
  </si>
  <si>
    <t>creíble</t>
  </si>
  <si>
    <t>descreíble</t>
  </si>
  <si>
    <t>excelente</t>
  </si>
  <si>
    <t>mediocre</t>
  </si>
  <si>
    <t>compañero</t>
  </si>
  <si>
    <t>compañera</t>
  </si>
  <si>
    <t>distanciado</t>
  </si>
  <si>
    <t>distanciada</t>
  </si>
  <si>
    <t>justo</t>
  </si>
  <si>
    <t>justa</t>
  </si>
  <si>
    <t>injusto</t>
  </si>
  <si>
    <t>injusta</t>
  </si>
  <si>
    <t>Fecha 1</t>
  </si>
  <si>
    <t>Fecha 2</t>
  </si>
  <si>
    <t>Interpretación</t>
  </si>
  <si>
    <t>Entre estas 2 fechas es el período en el que se da esta interpretación.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</si>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</sst>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\°mm\'ss\'\'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C4E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2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C4E3"/>
      <color rgb="FF08EE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4C84-AF57-4256-BC31-E8655040F54D}">
  <sheetPr codeName="Hoja1"/>
  <dimension ref="B1:AE19"/>
  <sheetViews>
    <sheetView topLeftCell="S1" workbookViewId="0">
      <selection activeCell="X22" sqref="X22"/>
    </sheetView>
  </sheetViews>
  <sheetFormatPr baseColWidth="10" defaultRowHeight="14.4" x14ac:dyDescent="0.3"/>
  <cols>
    <col min="2" max="2" width="21" customWidth="1"/>
    <col min="3" max="3" width="17.6640625" customWidth="1"/>
    <col min="7" max="7" width="19.33203125" customWidth="1"/>
    <col min="9" max="9" width="17.109375" customWidth="1"/>
    <col min="10" max="11" width="18" customWidth="1"/>
    <col min="12" max="14" width="21.44140625" customWidth="1"/>
    <col min="15" max="15" width="21.88671875" customWidth="1"/>
    <col min="16" max="19" width="20" customWidth="1"/>
    <col min="20" max="20" width="17.6640625" customWidth="1"/>
    <col min="22" max="22" width="34.6640625" customWidth="1"/>
    <col min="23" max="24" width="13.5546875" customWidth="1"/>
    <col min="28" max="28" width="29.109375" customWidth="1"/>
  </cols>
  <sheetData>
    <row r="1" spans="2:31" x14ac:dyDescent="0.3">
      <c r="E1" s="17" t="s">
        <v>0</v>
      </c>
      <c r="F1" s="18"/>
      <c r="G1" s="19"/>
    </row>
    <row r="2" spans="2:31" x14ac:dyDescent="0.3">
      <c r="AE2" s="3" t="s">
        <v>26</v>
      </c>
    </row>
    <row r="3" spans="2:31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2" t="s">
        <v>7</v>
      </c>
      <c r="I3" s="2" t="s">
        <v>8</v>
      </c>
      <c r="J3" s="1" t="s">
        <v>9</v>
      </c>
      <c r="K3" s="1" t="s">
        <v>37</v>
      </c>
      <c r="L3" s="1" t="s">
        <v>42</v>
      </c>
      <c r="M3" s="1" t="s">
        <v>43</v>
      </c>
      <c r="N3" s="1" t="s">
        <v>38</v>
      </c>
      <c r="O3" s="1" t="s">
        <v>1</v>
      </c>
      <c r="P3" s="1" t="s">
        <v>51</v>
      </c>
      <c r="Q3" s="1" t="s">
        <v>50</v>
      </c>
      <c r="R3" s="1" t="s">
        <v>103</v>
      </c>
      <c r="S3" s="1" t="s">
        <v>104</v>
      </c>
      <c r="T3" s="1" t="s">
        <v>221</v>
      </c>
      <c r="V3" s="1" t="s">
        <v>46</v>
      </c>
      <c r="X3" s="1" t="s">
        <v>48</v>
      </c>
      <c r="AE3" s="3" t="s">
        <v>28</v>
      </c>
    </row>
    <row r="4" spans="2:31" x14ac:dyDescent="0.3">
      <c r="B4" s="3" t="s">
        <v>10</v>
      </c>
      <c r="C4" s="4" t="s">
        <v>13</v>
      </c>
      <c r="D4" s="15">
        <v>5</v>
      </c>
      <c r="E4" s="4">
        <v>39</v>
      </c>
      <c r="F4" s="4">
        <v>57</v>
      </c>
      <c r="G4" s="5">
        <f>(D4+E4/60+F4/3600)/24</f>
        <v>0.23607638888888891</v>
      </c>
      <c r="H4" s="5">
        <f>IF(C4="aries",G4,IF(C4="Tauro",G4+1.25,IF(C4="géminis",G4+2.5,IF(C4="cáncer",G4+3.75,IF(C4="leo",G4+5,IF(C4="virgo",G4+6.25,IF(C4="libra",G4+7.5,IF(C4="escorpio",G4+8.75,IF(C4="sagitario",G4+10,IF(C4="capricornio",G4+11.25,IF(C4="acuario",G4+12.5,G4+13.75)))))))))))</f>
        <v>6.4860763888888888</v>
      </c>
      <c r="I4" s="5"/>
      <c r="J4" s="3" t="s">
        <v>10</v>
      </c>
      <c r="K4" s="3" t="str">
        <f t="shared" ref="K4:K16" si="0">VLOOKUP(IF(VLOOKUP(C4,SignosB,3,FALSE)+VLOOKUP(J4,CasasB,2,FALSE)&gt;12,VLOOKUP(C4,SignosB,3,FALSE)+VLOOKUP(J4,CasasB,2,FALSE)-12,VLOOKUP(C4,SignosB,3,FALSE)+VLOOKUP(J4,CasasB,2,FALSE)),NumeroC,2,FALSE)</f>
        <v>Casa 7</v>
      </c>
      <c r="L4" s="3"/>
      <c r="M4" s="3"/>
      <c r="N4" s="3"/>
      <c r="O4" s="3"/>
      <c r="P4" s="3" t="str">
        <f>IF(AND(VLOOKUP(C4,SignosB,6,FALSE)&gt;'Datos de la RS o RL'!H4,VLOOKUP(C4,SignosB,5,FALSE)&lt;='Datos de la RS o RL'!H4),"DeS1",IF(AND(VLOOKUP(C4,SignosB,7,FALSE)&gt;'Datos de la RS o RL'!H4,VLOOKUP(C4,SignosB,6,FALSE)&lt;='Datos de la RS o RL'!H4),"DeS2",IF(AND(VLOOKUP(C4,SignosB,8,FALSE)&gt;'Datos de la RS o RL'!H4,VLOOKUP(C4,SignosB,7,FALSE)&lt;='Datos de la RS o RL'!H4),"DeS3",IF(AND(VLOOKUP(C4,SignosB,9,FALSE)&gt;'Datos de la RS o RL'!H4,VLOOKUP(C4,SignosB,8,FALSE)&lt;='Datos de la RS o RL'!H4),"DeS4",IF(AND(VLOOKUP(C4,SignosB,10,FALSE)&gt;'Datos de la RS o RL'!H4,VLOOKUP(C4,SignosB,9,FALSE)&lt;='Datos de la RS o RL'!H4),"DeS5",IF(AND(VLOOKUP(C4,SignosB,11,FALSE)&gt;'Datos de la RS o RL'!H4,VLOOKUP(C4,SignosB,10,FALSE)&lt;='Datos de la RS o RL'!H4),"DeS6",IF(AND(VLOOKUP(C4,SignosB,12,FALSE)&gt;'Datos de la RS o RL'!H4,VLOOKUP(C4,SignosB,11,FALSE)&lt;='Datos de la RS o RL'!H4),"DeS7",IF(AND(VLOOKUP(C4,SignosB,13,FALSE)&gt;'Datos de la RS o RL'!H4,VLOOKUP(C4,SignosB,12,FALSE)&lt;='Datos de la RS o RL'!H4),"DeS8",IF(AND(VLOOKUP(C4,SignosB,14,FALSE)&gt;'Datos de la RS o RL'!H4,VLOOKUP(C4,SignosB,13,FALSE)&lt;='Datos de la RS o RL'!H4),"DeS9",IF(AND(VLOOKUP(C4,SignosB,15,FALSE)&gt;'Datos de la RS o RL'!H4,VLOOKUP(C4,SignosB,14,FALSE)&lt;='Datos de la RS o RL'!H4),"DeS10",IF(AND(VLOOKUP(C4,SignosB,16,FALSE)&gt;'Datos de la RS o RL'!H4,VLOOKUP(C4,SignosB,15,FALSE)&lt;='Datos de la RS o RL'!H4),"DeS11",IF(AND(VLOOKUP(C4,SignosB,17,FALSE)&gt;'Datos de la RS o RL'!H4,VLOOKUP(C4,SignosB,16,FALSE)&lt;='Datos de la RS o RL'!H4),"DeS12",""))))))))))))</f>
        <v>DeS3</v>
      </c>
      <c r="Q4" s="3"/>
      <c r="R4" s="3"/>
      <c r="S4" s="3"/>
      <c r="T4" s="3"/>
      <c r="V4" s="3" t="s">
        <v>47</v>
      </c>
      <c r="X4" s="3" t="s">
        <v>49</v>
      </c>
      <c r="AA4" s="8" t="s">
        <v>49</v>
      </c>
      <c r="AE4" s="3" t="s">
        <v>30</v>
      </c>
    </row>
    <row r="5" spans="2:31" x14ac:dyDescent="0.3">
      <c r="B5" s="3" t="s">
        <v>12</v>
      </c>
      <c r="C5" s="4" t="s">
        <v>15</v>
      </c>
      <c r="D5" s="15">
        <v>11</v>
      </c>
      <c r="E5" s="4">
        <v>26</v>
      </c>
      <c r="F5" s="4">
        <v>3</v>
      </c>
      <c r="G5" s="5">
        <f t="shared" ref="G5:G16" si="1">(D5+E5/60+F5/3600)/24</f>
        <v>0.47642361111111109</v>
      </c>
      <c r="H5" s="5">
        <f t="shared" ref="H5:H16" si="2">IF(C5="aries",G5,IF(C5="Tauro",G5+1.25,IF(C5="géminis",G5+2.5,IF(C5="cáncer",G5+3.75,IF(C5="leo",G5+5,IF(C5="virgo",G5+6.25,IF(C5="libra",G5+7.5,IF(C5="escorpio",G5+8.75,IF(C5="sagitario",G5+10,IF(C5="capricornio",G5+11.25,IF(C5="acuario",G5+12.5,G5+13.75)))))))))))</f>
        <v>7.9764236111111106</v>
      </c>
      <c r="I5" s="5"/>
      <c r="J5" s="3" t="s">
        <v>12</v>
      </c>
      <c r="K5" s="3" t="str">
        <f t="shared" si="0"/>
        <v>Casa 9</v>
      </c>
      <c r="L5" s="3"/>
      <c r="M5" s="3"/>
      <c r="N5" s="3"/>
      <c r="O5" s="3"/>
      <c r="P5" s="3" t="str">
        <f>IF(AND(VLOOKUP(C5,SignosB,6,FALSE)&gt;'Datos de la RS o RL'!H5,VLOOKUP(C5,SignosB,5,FALSE)&lt;='Datos de la RS o RL'!H5),"DeS1",IF(AND(VLOOKUP(C5,SignosB,7,FALSE)&gt;'Datos de la RS o RL'!H5,VLOOKUP(C5,SignosB,6,FALSE)&lt;='Datos de la RS o RL'!H5),"DeS2",IF(AND(VLOOKUP(C5,SignosB,8,FALSE)&gt;'Datos de la RS o RL'!H5,VLOOKUP(C5,SignosB,7,FALSE)&lt;='Datos de la RS o RL'!H5),"DeS3",IF(AND(VLOOKUP(C5,SignosB,9,FALSE)&gt;'Datos de la RS o RL'!H5,VLOOKUP(C5,SignosB,8,FALSE)&lt;='Datos de la RS o RL'!H5),"DeS4",IF(AND(VLOOKUP(C5,SignosB,10,FALSE)&gt;'Datos de la RS o RL'!H5,VLOOKUP(C5,SignosB,9,FALSE)&lt;='Datos de la RS o RL'!H5),"DeS5",IF(AND(VLOOKUP(C5,SignosB,11,FALSE)&gt;'Datos de la RS o RL'!H5,VLOOKUP(C5,SignosB,10,FALSE)&lt;='Datos de la RS o RL'!H5),"DeS6",IF(AND(VLOOKUP(C5,SignosB,12,FALSE)&gt;'Datos de la RS o RL'!H5,VLOOKUP(C5,SignosB,11,FALSE)&lt;='Datos de la RS o RL'!H5),"DeS7",IF(AND(VLOOKUP(C5,SignosB,13,FALSE)&gt;'Datos de la RS o RL'!H5,VLOOKUP(C5,SignosB,12,FALSE)&lt;='Datos de la RS o RL'!H5),"DeS8",IF(AND(VLOOKUP(C5,SignosB,14,FALSE)&gt;'Datos de la RS o RL'!H5,VLOOKUP(C5,SignosB,13,FALSE)&lt;='Datos de la RS o RL'!H5),"DeS9",IF(AND(VLOOKUP(C5,SignosB,15,FALSE)&gt;'Datos de la RS o RL'!H5,VLOOKUP(C5,SignosB,14,FALSE)&lt;='Datos de la RS o RL'!H5),"DeS10",IF(AND(VLOOKUP(C5,SignosB,16,FALSE)&gt;'Datos de la RS o RL'!H5,VLOOKUP(C5,SignosB,15,FALSE)&lt;='Datos de la RS o RL'!H5),"DeS11",IF(AND(VLOOKUP(C5,SignosB,17,FALSE)&gt;'Datos de la RS o RL'!H5,VLOOKUP(C5,SignosB,16,FALSE)&lt;='Datos de la RS o RL'!H5),"DeS12",""))))))))))))</f>
        <v>DeS5</v>
      </c>
      <c r="Q5" s="3"/>
      <c r="R5" s="3"/>
      <c r="S5" s="3"/>
      <c r="T5" s="3"/>
      <c r="AA5" s="8" t="s">
        <v>244</v>
      </c>
      <c r="AE5" s="3" t="s">
        <v>11</v>
      </c>
    </row>
    <row r="6" spans="2:31" x14ac:dyDescent="0.3">
      <c r="B6" s="3" t="s">
        <v>14</v>
      </c>
      <c r="C6" s="4" t="s">
        <v>17</v>
      </c>
      <c r="D6" s="15">
        <v>13</v>
      </c>
      <c r="E6" s="4">
        <v>33</v>
      </c>
      <c r="F6" s="4">
        <v>37</v>
      </c>
      <c r="G6" s="5">
        <f t="shared" si="1"/>
        <v>0.5650115740740741</v>
      </c>
      <c r="H6" s="5">
        <f t="shared" si="2"/>
        <v>9.3150115740740738</v>
      </c>
      <c r="I6" s="5"/>
      <c r="J6" s="3" t="s">
        <v>14</v>
      </c>
      <c r="K6" s="3" t="str">
        <f t="shared" si="0"/>
        <v>Casa 11</v>
      </c>
      <c r="L6" s="3"/>
      <c r="M6" s="3"/>
      <c r="N6" s="3"/>
      <c r="O6" s="3"/>
      <c r="P6" s="3" t="str">
        <f>IF(AND(VLOOKUP(C6,SignosB,6,FALSE)&gt;'Datos de la RS o RL'!H6,VLOOKUP(C6,SignosB,5,FALSE)&lt;='Datos de la RS o RL'!H6),"DeS1",IF(AND(VLOOKUP(C6,SignosB,7,FALSE)&gt;'Datos de la RS o RL'!H6,VLOOKUP(C6,SignosB,6,FALSE)&lt;='Datos de la RS o RL'!H6),"DeS2",IF(AND(VLOOKUP(C6,SignosB,8,FALSE)&gt;'Datos de la RS o RL'!H6,VLOOKUP(C6,SignosB,7,FALSE)&lt;='Datos de la RS o RL'!H6),"DeS3",IF(AND(VLOOKUP(C6,SignosB,9,FALSE)&gt;'Datos de la RS o RL'!H6,VLOOKUP(C6,SignosB,8,FALSE)&lt;='Datos de la RS o RL'!H6),"DeS4",IF(AND(VLOOKUP(C6,SignosB,10,FALSE)&gt;'Datos de la RS o RL'!H6,VLOOKUP(C6,SignosB,9,FALSE)&lt;='Datos de la RS o RL'!H6),"DeS5",IF(AND(VLOOKUP(C6,SignosB,11,FALSE)&gt;'Datos de la RS o RL'!H6,VLOOKUP(C6,SignosB,10,FALSE)&lt;='Datos de la RS o RL'!H6),"DeS6",IF(AND(VLOOKUP(C6,SignosB,12,FALSE)&gt;'Datos de la RS o RL'!H6,VLOOKUP(C6,SignosB,11,FALSE)&lt;='Datos de la RS o RL'!H6),"DeS7",IF(AND(VLOOKUP(C6,SignosB,13,FALSE)&gt;'Datos de la RS o RL'!H6,VLOOKUP(C6,SignosB,12,FALSE)&lt;='Datos de la RS o RL'!H6),"DeS8",IF(AND(VLOOKUP(C6,SignosB,14,FALSE)&gt;'Datos de la RS o RL'!H6,VLOOKUP(C6,SignosB,13,FALSE)&lt;='Datos de la RS o RL'!H6),"DeS9",IF(AND(VLOOKUP(C6,SignosB,15,FALSE)&gt;'Datos de la RS o RL'!H6,VLOOKUP(C6,SignosB,14,FALSE)&lt;='Datos de la RS o RL'!H6),"DeS10",IF(AND(VLOOKUP(C6,SignosB,16,FALSE)&gt;'Datos de la RS o RL'!H6,VLOOKUP(C6,SignosB,15,FALSE)&lt;='Datos de la RS o RL'!H6),"DeS11",IF(AND(VLOOKUP(C6,SignosB,17,FALSE)&gt;'Datos de la RS o RL'!H6,VLOOKUP(C6,SignosB,16,FALSE)&lt;='Datos de la RS o RL'!H6),"DeS12",""))))))))))))</f>
        <v>DeS6</v>
      </c>
      <c r="Q6" s="3"/>
      <c r="R6" s="3"/>
      <c r="S6" s="3"/>
      <c r="T6" s="3"/>
      <c r="V6" s="21"/>
      <c r="AE6" s="3" t="s">
        <v>33</v>
      </c>
    </row>
    <row r="7" spans="2:31" x14ac:dyDescent="0.3">
      <c r="B7" s="3" t="s">
        <v>16</v>
      </c>
      <c r="C7" s="4" t="s">
        <v>19</v>
      </c>
      <c r="D7" s="15">
        <v>11</v>
      </c>
      <c r="E7" s="4">
        <v>19</v>
      </c>
      <c r="F7" s="4">
        <v>37</v>
      </c>
      <c r="G7" s="5">
        <f t="shared" si="1"/>
        <v>0.47195601851851854</v>
      </c>
      <c r="H7" s="5">
        <f t="shared" si="2"/>
        <v>10.471956018518519</v>
      </c>
      <c r="I7" s="5"/>
      <c r="J7" s="3" t="s">
        <v>16</v>
      </c>
      <c r="K7" s="3" t="str">
        <f t="shared" si="0"/>
        <v>Casa 1</v>
      </c>
      <c r="L7" s="3"/>
      <c r="M7" s="3"/>
      <c r="N7" s="3"/>
      <c r="O7" s="3"/>
      <c r="P7" s="3" t="str">
        <f>IF(AND(VLOOKUP(C7,SignosB,6,FALSE)&gt;'Datos de la RS o RL'!H7,VLOOKUP(C7,SignosB,5,FALSE)&lt;='Datos de la RS o RL'!H7),"DeS1",IF(AND(VLOOKUP(C7,SignosB,7,FALSE)&gt;'Datos de la RS o RL'!H7,VLOOKUP(C7,SignosB,6,FALSE)&lt;='Datos de la RS o RL'!H7),"DeS2",IF(AND(VLOOKUP(C7,SignosB,8,FALSE)&gt;'Datos de la RS o RL'!H7,VLOOKUP(C7,SignosB,7,FALSE)&lt;='Datos de la RS o RL'!H7),"DeS3",IF(AND(VLOOKUP(C7,SignosB,9,FALSE)&gt;'Datos de la RS o RL'!H7,VLOOKUP(C7,SignosB,8,FALSE)&lt;='Datos de la RS o RL'!H7),"DeS4",IF(AND(VLOOKUP(C7,SignosB,10,FALSE)&gt;'Datos de la RS o RL'!H7,VLOOKUP(C7,SignosB,9,FALSE)&lt;='Datos de la RS o RL'!H7),"DeS5",IF(AND(VLOOKUP(C7,SignosB,11,FALSE)&gt;'Datos de la RS o RL'!H7,VLOOKUP(C7,SignosB,10,FALSE)&lt;='Datos de la RS o RL'!H7),"DeS6",IF(AND(VLOOKUP(C7,SignosB,12,FALSE)&gt;'Datos de la RS o RL'!H7,VLOOKUP(C7,SignosB,11,FALSE)&lt;='Datos de la RS o RL'!H7),"DeS7",IF(AND(VLOOKUP(C7,SignosB,13,FALSE)&gt;'Datos de la RS o RL'!H7,VLOOKUP(C7,SignosB,12,FALSE)&lt;='Datos de la RS o RL'!H7),"DeS8",IF(AND(VLOOKUP(C7,SignosB,14,FALSE)&gt;'Datos de la RS o RL'!H7,VLOOKUP(C7,SignosB,13,FALSE)&lt;='Datos de la RS o RL'!H7),"DeS9",IF(AND(VLOOKUP(C7,SignosB,15,FALSE)&gt;'Datos de la RS o RL'!H7,VLOOKUP(C7,SignosB,14,FALSE)&lt;='Datos de la RS o RL'!H7),"DeS10",IF(AND(VLOOKUP(C7,SignosB,16,FALSE)&gt;'Datos de la RS o RL'!H7,VLOOKUP(C7,SignosB,15,FALSE)&lt;='Datos de la RS o RL'!H7),"DeS11",IF(AND(VLOOKUP(C7,SignosB,17,FALSE)&gt;'Datos de la RS o RL'!H7,VLOOKUP(C7,SignosB,16,FALSE)&lt;='Datos de la RS o RL'!H7),"DeS12",""))))))))))))</f>
        <v>DeS5</v>
      </c>
      <c r="Q7" s="3"/>
      <c r="R7" s="3"/>
      <c r="S7" s="3"/>
      <c r="T7" s="3"/>
      <c r="V7" s="22"/>
      <c r="AA7" t="s">
        <v>258</v>
      </c>
      <c r="AE7" s="3" t="s">
        <v>13</v>
      </c>
    </row>
    <row r="8" spans="2:31" x14ac:dyDescent="0.3">
      <c r="B8" s="3" t="s">
        <v>18</v>
      </c>
      <c r="C8" s="4" t="s">
        <v>21</v>
      </c>
      <c r="D8" s="15">
        <v>7</v>
      </c>
      <c r="E8" s="4">
        <v>8</v>
      </c>
      <c r="F8" s="4">
        <v>49</v>
      </c>
      <c r="G8" s="5">
        <f t="shared" si="1"/>
        <v>0.2977893518518519</v>
      </c>
      <c r="H8" s="5">
        <f t="shared" si="2"/>
        <v>11.547789351851852</v>
      </c>
      <c r="I8" s="5"/>
      <c r="J8" s="3" t="s">
        <v>18</v>
      </c>
      <c r="K8" s="3" t="str">
        <f t="shared" si="0"/>
        <v>Casa 3</v>
      </c>
      <c r="L8" s="3"/>
      <c r="M8" s="3"/>
      <c r="N8" s="3"/>
      <c r="O8" s="3"/>
      <c r="P8" s="3" t="str">
        <f>IF(AND(VLOOKUP(C8,SignosB,6,FALSE)&gt;'Datos de la RS o RL'!H8,VLOOKUP(C8,SignosB,5,FALSE)&lt;='Datos de la RS o RL'!H8),"DeS1",IF(AND(VLOOKUP(C8,SignosB,7,FALSE)&gt;'Datos de la RS o RL'!H8,VLOOKUP(C8,SignosB,6,FALSE)&lt;='Datos de la RS o RL'!H8),"DeS2",IF(AND(VLOOKUP(C8,SignosB,8,FALSE)&gt;'Datos de la RS o RL'!H8,VLOOKUP(C8,SignosB,7,FALSE)&lt;='Datos de la RS o RL'!H8),"DeS3",IF(AND(VLOOKUP(C8,SignosB,9,FALSE)&gt;'Datos de la RS o RL'!H8,VLOOKUP(C8,SignosB,8,FALSE)&lt;='Datos de la RS o RL'!H8),"DeS4",IF(AND(VLOOKUP(C8,SignosB,10,FALSE)&gt;'Datos de la RS o RL'!H8,VLOOKUP(C8,SignosB,9,FALSE)&lt;='Datos de la RS o RL'!H8),"DeS5",IF(AND(VLOOKUP(C8,SignosB,11,FALSE)&gt;'Datos de la RS o RL'!H8,VLOOKUP(C8,SignosB,10,FALSE)&lt;='Datos de la RS o RL'!H8),"DeS6",IF(AND(VLOOKUP(C8,SignosB,12,FALSE)&gt;'Datos de la RS o RL'!H8,VLOOKUP(C8,SignosB,11,FALSE)&lt;='Datos de la RS o RL'!H8),"DeS7",IF(AND(VLOOKUP(C8,SignosB,13,FALSE)&gt;'Datos de la RS o RL'!H8,VLOOKUP(C8,SignosB,12,FALSE)&lt;='Datos de la RS o RL'!H8),"DeS8",IF(AND(VLOOKUP(C8,SignosB,14,FALSE)&gt;'Datos de la RS o RL'!H8,VLOOKUP(C8,SignosB,13,FALSE)&lt;='Datos de la RS o RL'!H8),"DeS9",IF(AND(VLOOKUP(C8,SignosB,15,FALSE)&gt;'Datos de la RS o RL'!H8,VLOOKUP(C8,SignosB,14,FALSE)&lt;='Datos de la RS o RL'!H8),"DeS10",IF(AND(VLOOKUP(C8,SignosB,16,FALSE)&gt;'Datos de la RS o RL'!H8,VLOOKUP(C8,SignosB,15,FALSE)&lt;='Datos de la RS o RL'!H8),"DeS11",IF(AND(VLOOKUP(C8,SignosB,17,FALSE)&gt;'Datos de la RS o RL'!H8,VLOOKUP(C8,SignosB,16,FALSE)&lt;='Datos de la RS o RL'!H8),"DeS12",""))))))))))))</f>
        <v>DeS3</v>
      </c>
      <c r="Q8" s="3"/>
      <c r="R8" s="3"/>
      <c r="S8" s="3"/>
      <c r="T8" s="3"/>
      <c r="V8" s="23"/>
      <c r="AA8" t="s">
        <v>259</v>
      </c>
      <c r="AE8" s="3" t="s">
        <v>15</v>
      </c>
    </row>
    <row r="9" spans="2:31" x14ac:dyDescent="0.3">
      <c r="B9" s="3" t="s">
        <v>20</v>
      </c>
      <c r="C9" s="4" t="s">
        <v>34</v>
      </c>
      <c r="D9" s="15">
        <v>4</v>
      </c>
      <c r="E9" s="4">
        <v>12</v>
      </c>
      <c r="F9" s="4">
        <v>52</v>
      </c>
      <c r="G9" s="5">
        <f t="shared" si="1"/>
        <v>0.17560185185185184</v>
      </c>
      <c r="H9" s="5">
        <f t="shared" si="2"/>
        <v>12.675601851851852</v>
      </c>
      <c r="I9" s="5"/>
      <c r="J9" s="3" t="s">
        <v>20</v>
      </c>
      <c r="K9" s="3" t="str">
        <f t="shared" si="0"/>
        <v>Casa 5</v>
      </c>
      <c r="L9" s="3"/>
      <c r="M9" s="3"/>
      <c r="N9" s="3"/>
      <c r="O9" s="3"/>
      <c r="P9" s="3" t="str">
        <f>IF(AND(VLOOKUP(C9,SignosB,6,FALSE)&gt;'Datos de la RS o RL'!H9,VLOOKUP(C9,SignosB,5,FALSE)&lt;='Datos de la RS o RL'!H9),"DeS1",IF(AND(VLOOKUP(C9,SignosB,7,FALSE)&gt;'Datos de la RS o RL'!H9,VLOOKUP(C9,SignosB,6,FALSE)&lt;='Datos de la RS o RL'!H9),"DeS2",IF(AND(VLOOKUP(C9,SignosB,8,FALSE)&gt;'Datos de la RS o RL'!H9,VLOOKUP(C9,SignosB,7,FALSE)&lt;='Datos de la RS o RL'!H9),"DeS3",IF(AND(VLOOKUP(C9,SignosB,9,FALSE)&gt;'Datos de la RS o RL'!H9,VLOOKUP(C9,SignosB,8,FALSE)&lt;='Datos de la RS o RL'!H9),"DeS4",IF(AND(VLOOKUP(C9,SignosB,10,FALSE)&gt;'Datos de la RS o RL'!H9,VLOOKUP(C9,SignosB,9,FALSE)&lt;='Datos de la RS o RL'!H9),"DeS5",IF(AND(VLOOKUP(C9,SignosB,11,FALSE)&gt;'Datos de la RS o RL'!H9,VLOOKUP(C9,SignosB,10,FALSE)&lt;='Datos de la RS o RL'!H9),"DeS6",IF(AND(VLOOKUP(C9,SignosB,12,FALSE)&gt;'Datos de la RS o RL'!H9,VLOOKUP(C9,SignosB,11,FALSE)&lt;='Datos de la RS o RL'!H9),"DeS7",IF(AND(VLOOKUP(C9,SignosB,13,FALSE)&gt;'Datos de la RS o RL'!H9,VLOOKUP(C9,SignosB,12,FALSE)&lt;='Datos de la RS o RL'!H9),"DeS8",IF(AND(VLOOKUP(C9,SignosB,14,FALSE)&gt;'Datos de la RS o RL'!H9,VLOOKUP(C9,SignosB,13,FALSE)&lt;='Datos de la RS o RL'!H9),"DeS9",IF(AND(VLOOKUP(C9,SignosB,15,FALSE)&gt;'Datos de la RS o RL'!H9,VLOOKUP(C9,SignosB,14,FALSE)&lt;='Datos de la RS o RL'!H9),"DeS10",IF(AND(VLOOKUP(C9,SignosB,16,FALSE)&gt;'Datos de la RS o RL'!H9,VLOOKUP(C9,SignosB,15,FALSE)&lt;='Datos de la RS o RL'!H9),"DeS11",IF(AND(VLOOKUP(C9,SignosB,17,FALSE)&gt;'Datos de la RS o RL'!H9,VLOOKUP(C9,SignosB,16,FALSE)&lt;='Datos de la RS o RL'!H9),"DeS12",""))))))))))))</f>
        <v>DeS2</v>
      </c>
      <c r="Q9" s="3"/>
      <c r="R9" s="3"/>
      <c r="S9" s="3"/>
      <c r="T9" s="3"/>
      <c r="V9" s="21"/>
      <c r="AE9" s="3" t="s">
        <v>17</v>
      </c>
    </row>
    <row r="10" spans="2:31" x14ac:dyDescent="0.3">
      <c r="B10" s="3" t="s">
        <v>22</v>
      </c>
      <c r="C10" s="3" t="str">
        <f t="shared" ref="C10:C15" si="3">IF(C4=$AE$2,$AE$8,IF(C4=$AE$3,$AE$9,IF(C4=$AE$4,$AE$10,IF(C4=$AE$5,$AE$11,IF(C4=$AE$6,$AE$12,IF(C4=$AE$7,$AE$13,IF(C4=$AE$8,$AE$2,IF(C4=$AE$9,$AE$3,IF(C4=$AE$10,$AE$4,IF(C4=$AE$11,$AE$5,IF(C4=$AE$12,$AE$6,IF(C4=$AE$13,$AE$7,"Error"))))))))))))</f>
        <v>Piscis</v>
      </c>
      <c r="D10" s="6">
        <f>D4</f>
        <v>5</v>
      </c>
      <c r="E10" s="6">
        <f t="shared" ref="E10:F10" si="4">E4</f>
        <v>39</v>
      </c>
      <c r="F10" s="6">
        <f t="shared" si="4"/>
        <v>57</v>
      </c>
      <c r="G10" s="5">
        <f t="shared" si="1"/>
        <v>0.23607638888888891</v>
      </c>
      <c r="H10" s="5">
        <f t="shared" si="2"/>
        <v>13.98607638888889</v>
      </c>
      <c r="I10" s="5"/>
      <c r="J10" s="3" t="s">
        <v>22</v>
      </c>
      <c r="K10" s="3" t="str">
        <f t="shared" si="0"/>
        <v>Casa 7</v>
      </c>
      <c r="L10" s="3"/>
      <c r="M10" s="3"/>
      <c r="N10" s="3"/>
      <c r="O10" s="3"/>
      <c r="P10" s="3" t="str">
        <f>IF(AND(VLOOKUP(C10,SignosB,6,FALSE)&gt;'Datos de la RS o RL'!H10,VLOOKUP(C10,SignosB,5,FALSE)&lt;='Datos de la RS o RL'!H10),"DeS1",IF(AND(VLOOKUP(C10,SignosB,7,FALSE)&gt;'Datos de la RS o RL'!H10,VLOOKUP(C10,SignosB,6,FALSE)&lt;='Datos de la RS o RL'!H10),"DeS2",IF(AND(VLOOKUP(C10,SignosB,8,FALSE)&gt;'Datos de la RS o RL'!H10,VLOOKUP(C10,SignosB,7,FALSE)&lt;='Datos de la RS o RL'!H10),"DeS3",IF(AND(VLOOKUP(C10,SignosB,9,FALSE)&gt;'Datos de la RS o RL'!H10,VLOOKUP(C10,SignosB,8,FALSE)&lt;='Datos de la RS o RL'!H10),"DeS4",IF(AND(VLOOKUP(C10,SignosB,10,FALSE)&gt;'Datos de la RS o RL'!H10,VLOOKUP(C10,SignosB,9,FALSE)&lt;='Datos de la RS o RL'!H10),"DeS5",IF(AND(VLOOKUP(C10,SignosB,11,FALSE)&gt;'Datos de la RS o RL'!H10,VLOOKUP(C10,SignosB,10,FALSE)&lt;='Datos de la RS o RL'!H10),"DeS6",IF(AND(VLOOKUP(C10,SignosB,12,FALSE)&gt;'Datos de la RS o RL'!H10,VLOOKUP(C10,SignosB,11,FALSE)&lt;='Datos de la RS o RL'!H10),"DeS7",IF(AND(VLOOKUP(C10,SignosB,13,FALSE)&gt;'Datos de la RS o RL'!H10,VLOOKUP(C10,SignosB,12,FALSE)&lt;='Datos de la RS o RL'!H10),"DeS8",IF(AND(VLOOKUP(C10,SignosB,14,FALSE)&gt;'Datos de la RS o RL'!H10,VLOOKUP(C10,SignosB,13,FALSE)&lt;='Datos de la RS o RL'!H10),"DeS9",IF(AND(VLOOKUP(C10,SignosB,15,FALSE)&gt;'Datos de la RS o RL'!H10,VLOOKUP(C10,SignosB,14,FALSE)&lt;='Datos de la RS o RL'!H10),"DeS10",IF(AND(VLOOKUP(C10,SignosB,16,FALSE)&gt;'Datos de la RS o RL'!H10,VLOOKUP(C10,SignosB,15,FALSE)&lt;='Datos de la RS o RL'!H10),"DeS11",IF(AND(VLOOKUP(C10,SignosB,17,FALSE)&gt;'Datos de la RS o RL'!H10,VLOOKUP(C10,SignosB,16,FALSE)&lt;='Datos de la RS o RL'!H10),"DeS12",""))))))))))))</f>
        <v>DeS3</v>
      </c>
      <c r="Q10" s="3"/>
      <c r="R10" s="3"/>
      <c r="S10" s="3"/>
      <c r="T10" s="3"/>
      <c r="V10" s="24"/>
      <c r="AE10" s="3" t="s">
        <v>19</v>
      </c>
    </row>
    <row r="11" spans="2:31" x14ac:dyDescent="0.3">
      <c r="B11" s="3" t="s">
        <v>23</v>
      </c>
      <c r="C11" s="3" t="str">
        <f t="shared" si="3"/>
        <v>Aries</v>
      </c>
      <c r="D11" s="6">
        <f t="shared" ref="D11:F11" si="5">D5</f>
        <v>11</v>
      </c>
      <c r="E11" s="6">
        <f t="shared" si="5"/>
        <v>26</v>
      </c>
      <c r="F11" s="6">
        <f t="shared" si="5"/>
        <v>3</v>
      </c>
      <c r="G11" s="5">
        <f t="shared" si="1"/>
        <v>0.47642361111111109</v>
      </c>
      <c r="H11" s="5">
        <f t="shared" si="2"/>
        <v>0.47642361111111109</v>
      </c>
      <c r="I11" s="5"/>
      <c r="J11" s="3" t="s">
        <v>23</v>
      </c>
      <c r="K11" s="3" t="str">
        <f t="shared" si="0"/>
        <v>Casa 9</v>
      </c>
      <c r="L11" s="3"/>
      <c r="M11" s="3"/>
      <c r="N11" s="3"/>
      <c r="O11" s="3"/>
      <c r="P11" s="3" t="str">
        <f>IF(AND(VLOOKUP(C11,SignosB,6,FALSE)&gt;'Datos de la RS o RL'!H11,VLOOKUP(C11,SignosB,5,FALSE)&lt;='Datos de la RS o RL'!H11),"DeS1",IF(AND(VLOOKUP(C11,SignosB,7,FALSE)&gt;'Datos de la RS o RL'!H11,VLOOKUP(C11,SignosB,6,FALSE)&lt;='Datos de la RS o RL'!H11),"DeS2",IF(AND(VLOOKUP(C11,SignosB,8,FALSE)&gt;'Datos de la RS o RL'!H11,VLOOKUP(C11,SignosB,7,FALSE)&lt;='Datos de la RS o RL'!H11),"DeS3",IF(AND(VLOOKUP(C11,SignosB,9,FALSE)&gt;'Datos de la RS o RL'!H11,VLOOKUP(C11,SignosB,8,FALSE)&lt;='Datos de la RS o RL'!H11),"DeS4",IF(AND(VLOOKUP(C11,SignosB,10,FALSE)&gt;'Datos de la RS o RL'!H11,VLOOKUP(C11,SignosB,9,FALSE)&lt;='Datos de la RS o RL'!H11),"DeS5",IF(AND(VLOOKUP(C11,SignosB,11,FALSE)&gt;'Datos de la RS o RL'!H11,VLOOKUP(C11,SignosB,10,FALSE)&lt;='Datos de la RS o RL'!H11),"DeS6",IF(AND(VLOOKUP(C11,SignosB,12,FALSE)&gt;'Datos de la RS o RL'!H11,VLOOKUP(C11,SignosB,11,FALSE)&lt;='Datos de la RS o RL'!H11),"DeS7",IF(AND(VLOOKUP(C11,SignosB,13,FALSE)&gt;'Datos de la RS o RL'!H11,VLOOKUP(C11,SignosB,12,FALSE)&lt;='Datos de la RS o RL'!H11),"DeS8",IF(AND(VLOOKUP(C11,SignosB,14,FALSE)&gt;'Datos de la RS o RL'!H11,VLOOKUP(C11,SignosB,13,FALSE)&lt;='Datos de la RS o RL'!H11),"DeS9",IF(AND(VLOOKUP(C11,SignosB,15,FALSE)&gt;'Datos de la RS o RL'!H11,VLOOKUP(C11,SignosB,14,FALSE)&lt;='Datos de la RS o RL'!H11),"DeS10",IF(AND(VLOOKUP(C11,SignosB,16,FALSE)&gt;'Datos de la RS o RL'!H11,VLOOKUP(C11,SignosB,15,FALSE)&lt;='Datos de la RS o RL'!H11),"DeS11",IF(AND(VLOOKUP(C11,SignosB,17,FALSE)&gt;'Datos de la RS o RL'!H11,VLOOKUP(C11,SignosB,16,FALSE)&lt;='Datos de la RS o RL'!H11),"DeS12",""))))))))))))</f>
        <v>DeS5</v>
      </c>
      <c r="Q11" s="3"/>
      <c r="R11" s="3"/>
      <c r="S11" s="3"/>
      <c r="T11" s="3"/>
      <c r="AE11" s="3" t="s">
        <v>21</v>
      </c>
    </row>
    <row r="12" spans="2:31" x14ac:dyDescent="0.3">
      <c r="B12" s="3" t="s">
        <v>25</v>
      </c>
      <c r="C12" s="3" t="str">
        <f t="shared" si="3"/>
        <v>Tauro</v>
      </c>
      <c r="D12" s="6">
        <f t="shared" ref="D12:F12" si="6">D6</f>
        <v>13</v>
      </c>
      <c r="E12" s="6">
        <f t="shared" si="6"/>
        <v>33</v>
      </c>
      <c r="F12" s="6">
        <f t="shared" si="6"/>
        <v>37</v>
      </c>
      <c r="G12" s="5">
        <f t="shared" si="1"/>
        <v>0.5650115740740741</v>
      </c>
      <c r="H12" s="5">
        <f t="shared" si="2"/>
        <v>1.8150115740740742</v>
      </c>
      <c r="I12" s="5"/>
      <c r="J12" s="3" t="s">
        <v>25</v>
      </c>
      <c r="K12" s="3" t="str">
        <f t="shared" si="0"/>
        <v>Casa 11</v>
      </c>
      <c r="L12" s="3"/>
      <c r="M12" s="3"/>
      <c r="N12" s="3"/>
      <c r="O12" s="3"/>
      <c r="P12" s="3" t="str">
        <f>IF(AND(VLOOKUP(C12,SignosB,6,FALSE)&gt;'Datos de la RS o RL'!H12,VLOOKUP(C12,SignosB,5,FALSE)&lt;='Datos de la RS o RL'!H12),"DeS1",IF(AND(VLOOKUP(C12,SignosB,7,FALSE)&gt;'Datos de la RS o RL'!H12,VLOOKUP(C12,SignosB,6,FALSE)&lt;='Datos de la RS o RL'!H12),"DeS2",IF(AND(VLOOKUP(C12,SignosB,8,FALSE)&gt;'Datos de la RS o RL'!H12,VLOOKUP(C12,SignosB,7,FALSE)&lt;='Datos de la RS o RL'!H12),"DeS3",IF(AND(VLOOKUP(C12,SignosB,9,FALSE)&gt;'Datos de la RS o RL'!H12,VLOOKUP(C12,SignosB,8,FALSE)&lt;='Datos de la RS o RL'!H12),"DeS4",IF(AND(VLOOKUP(C12,SignosB,10,FALSE)&gt;'Datos de la RS o RL'!H12,VLOOKUP(C12,SignosB,9,FALSE)&lt;='Datos de la RS o RL'!H12),"DeS5",IF(AND(VLOOKUP(C12,SignosB,11,FALSE)&gt;'Datos de la RS o RL'!H12,VLOOKUP(C12,SignosB,10,FALSE)&lt;='Datos de la RS o RL'!H12),"DeS6",IF(AND(VLOOKUP(C12,SignosB,12,FALSE)&gt;'Datos de la RS o RL'!H12,VLOOKUP(C12,SignosB,11,FALSE)&lt;='Datos de la RS o RL'!H12),"DeS7",IF(AND(VLOOKUP(C12,SignosB,13,FALSE)&gt;'Datos de la RS o RL'!H12,VLOOKUP(C12,SignosB,12,FALSE)&lt;='Datos de la RS o RL'!H12),"DeS8",IF(AND(VLOOKUP(C12,SignosB,14,FALSE)&gt;'Datos de la RS o RL'!H12,VLOOKUP(C12,SignosB,13,FALSE)&lt;='Datos de la RS o RL'!H12),"DeS9",IF(AND(VLOOKUP(C12,SignosB,15,FALSE)&gt;'Datos de la RS o RL'!H12,VLOOKUP(C12,SignosB,14,FALSE)&lt;='Datos de la RS o RL'!H12),"DeS10",IF(AND(VLOOKUP(C12,SignosB,16,FALSE)&gt;'Datos de la RS o RL'!H12,VLOOKUP(C12,SignosB,15,FALSE)&lt;='Datos de la RS o RL'!H12),"DeS11",IF(AND(VLOOKUP(C12,SignosB,17,FALSE)&gt;'Datos de la RS o RL'!H12,VLOOKUP(C12,SignosB,16,FALSE)&lt;='Datos de la RS o RL'!H12),"DeS12",""))))))))))))</f>
        <v>DeS6</v>
      </c>
      <c r="Q12" s="3"/>
      <c r="R12" s="3"/>
      <c r="S12" s="3"/>
      <c r="T12" s="3"/>
      <c r="V12" s="1" t="s">
        <v>257</v>
      </c>
      <c r="AE12" s="3" t="s">
        <v>34</v>
      </c>
    </row>
    <row r="13" spans="2:31" x14ac:dyDescent="0.3">
      <c r="B13" s="3" t="s">
        <v>27</v>
      </c>
      <c r="C13" s="3" t="str">
        <f t="shared" si="3"/>
        <v>Géminis</v>
      </c>
      <c r="D13" s="6">
        <f t="shared" ref="D13:F13" si="7">D7</f>
        <v>11</v>
      </c>
      <c r="E13" s="6">
        <f t="shared" si="7"/>
        <v>19</v>
      </c>
      <c r="F13" s="6">
        <f t="shared" si="7"/>
        <v>37</v>
      </c>
      <c r="G13" s="5">
        <f t="shared" si="1"/>
        <v>0.47195601851851854</v>
      </c>
      <c r="H13" s="5">
        <f t="shared" si="2"/>
        <v>2.9719560185185188</v>
      </c>
      <c r="I13" s="5"/>
      <c r="J13" s="3" t="s">
        <v>27</v>
      </c>
      <c r="K13" s="3" t="str">
        <f t="shared" si="0"/>
        <v>Casa 1</v>
      </c>
      <c r="L13" s="3"/>
      <c r="M13" s="3"/>
      <c r="N13" s="3"/>
      <c r="O13" s="3"/>
      <c r="P13" s="3" t="str">
        <f>IF(AND(VLOOKUP(C13,SignosB,6,FALSE)&gt;'Datos de la RS o RL'!H13,VLOOKUP(C13,SignosB,5,FALSE)&lt;='Datos de la RS o RL'!H13),"DeS1",IF(AND(VLOOKUP(C13,SignosB,7,FALSE)&gt;'Datos de la RS o RL'!H13,VLOOKUP(C13,SignosB,6,FALSE)&lt;='Datos de la RS o RL'!H13),"DeS2",IF(AND(VLOOKUP(C13,SignosB,8,FALSE)&gt;'Datos de la RS o RL'!H13,VLOOKUP(C13,SignosB,7,FALSE)&lt;='Datos de la RS o RL'!H13),"DeS3",IF(AND(VLOOKUP(C13,SignosB,9,FALSE)&gt;'Datos de la RS o RL'!H13,VLOOKUP(C13,SignosB,8,FALSE)&lt;='Datos de la RS o RL'!H13),"DeS4",IF(AND(VLOOKUP(C13,SignosB,10,FALSE)&gt;'Datos de la RS o RL'!H13,VLOOKUP(C13,SignosB,9,FALSE)&lt;='Datos de la RS o RL'!H13),"DeS5",IF(AND(VLOOKUP(C13,SignosB,11,FALSE)&gt;'Datos de la RS o RL'!H13,VLOOKUP(C13,SignosB,10,FALSE)&lt;='Datos de la RS o RL'!H13),"DeS6",IF(AND(VLOOKUP(C13,SignosB,12,FALSE)&gt;'Datos de la RS o RL'!H13,VLOOKUP(C13,SignosB,11,FALSE)&lt;='Datos de la RS o RL'!H13),"DeS7",IF(AND(VLOOKUP(C13,SignosB,13,FALSE)&gt;'Datos de la RS o RL'!H13,VLOOKUP(C13,SignosB,12,FALSE)&lt;='Datos de la RS o RL'!H13),"DeS8",IF(AND(VLOOKUP(C13,SignosB,14,FALSE)&gt;'Datos de la RS o RL'!H13,VLOOKUP(C13,SignosB,13,FALSE)&lt;='Datos de la RS o RL'!H13),"DeS9",IF(AND(VLOOKUP(C13,SignosB,15,FALSE)&gt;'Datos de la RS o RL'!H13,VLOOKUP(C13,SignosB,14,FALSE)&lt;='Datos de la RS o RL'!H13),"DeS10",IF(AND(VLOOKUP(C13,SignosB,16,FALSE)&gt;'Datos de la RS o RL'!H13,VLOOKUP(C13,SignosB,15,FALSE)&lt;='Datos de la RS o RL'!H13),"DeS11",IF(AND(VLOOKUP(C13,SignosB,17,FALSE)&gt;'Datos de la RS o RL'!H13,VLOOKUP(C13,SignosB,16,FALSE)&lt;='Datos de la RS o RL'!H13),"DeS12",""))))))))))))</f>
        <v>DeS5</v>
      </c>
      <c r="Q13" s="3"/>
      <c r="R13" s="3"/>
      <c r="S13" s="3"/>
      <c r="T13" s="3"/>
      <c r="V13" s="3" t="s">
        <v>258</v>
      </c>
      <c r="AE13" s="3" t="s">
        <v>24</v>
      </c>
    </row>
    <row r="14" spans="2:31" x14ac:dyDescent="0.3">
      <c r="B14" s="3" t="s">
        <v>29</v>
      </c>
      <c r="C14" s="3" t="str">
        <f t="shared" si="3"/>
        <v>Cáncer</v>
      </c>
      <c r="D14" s="6">
        <f t="shared" ref="D14:F14" si="8">D8</f>
        <v>7</v>
      </c>
      <c r="E14" s="6">
        <f t="shared" si="8"/>
        <v>8</v>
      </c>
      <c r="F14" s="6">
        <f t="shared" si="8"/>
        <v>49</v>
      </c>
      <c r="G14" s="5">
        <f t="shared" si="1"/>
        <v>0.2977893518518519</v>
      </c>
      <c r="H14" s="5">
        <f t="shared" si="2"/>
        <v>4.0477893518518515</v>
      </c>
      <c r="I14" s="5"/>
      <c r="J14" s="3" t="s">
        <v>29</v>
      </c>
      <c r="K14" s="3" t="str">
        <f t="shared" si="0"/>
        <v>Casa 3</v>
      </c>
      <c r="L14" s="3"/>
      <c r="M14" s="3"/>
      <c r="N14" s="3"/>
      <c r="O14" s="3"/>
      <c r="P14" s="3" t="str">
        <f>IF(AND(VLOOKUP(C14,SignosB,6,FALSE)&gt;'Datos de la RS o RL'!H14,VLOOKUP(C14,SignosB,5,FALSE)&lt;='Datos de la RS o RL'!H14),"DeS1",IF(AND(VLOOKUP(C14,SignosB,7,FALSE)&gt;'Datos de la RS o RL'!H14,VLOOKUP(C14,SignosB,6,FALSE)&lt;='Datos de la RS o RL'!H14),"DeS2",IF(AND(VLOOKUP(C14,SignosB,8,FALSE)&gt;'Datos de la RS o RL'!H14,VLOOKUP(C14,SignosB,7,FALSE)&lt;='Datos de la RS o RL'!H14),"DeS3",IF(AND(VLOOKUP(C14,SignosB,9,FALSE)&gt;'Datos de la RS o RL'!H14,VLOOKUP(C14,SignosB,8,FALSE)&lt;='Datos de la RS o RL'!H14),"DeS4",IF(AND(VLOOKUP(C14,SignosB,10,FALSE)&gt;'Datos de la RS o RL'!H14,VLOOKUP(C14,SignosB,9,FALSE)&lt;='Datos de la RS o RL'!H14),"DeS5",IF(AND(VLOOKUP(C14,SignosB,11,FALSE)&gt;'Datos de la RS o RL'!H14,VLOOKUP(C14,SignosB,10,FALSE)&lt;='Datos de la RS o RL'!H14),"DeS6",IF(AND(VLOOKUP(C14,SignosB,12,FALSE)&gt;'Datos de la RS o RL'!H14,VLOOKUP(C14,SignosB,11,FALSE)&lt;='Datos de la RS o RL'!H14),"DeS7",IF(AND(VLOOKUP(C14,SignosB,13,FALSE)&gt;'Datos de la RS o RL'!H14,VLOOKUP(C14,SignosB,12,FALSE)&lt;='Datos de la RS o RL'!H14),"DeS8",IF(AND(VLOOKUP(C14,SignosB,14,FALSE)&gt;'Datos de la RS o RL'!H14,VLOOKUP(C14,SignosB,13,FALSE)&lt;='Datos de la RS o RL'!H14),"DeS9",IF(AND(VLOOKUP(C14,SignosB,15,FALSE)&gt;'Datos de la RS o RL'!H14,VLOOKUP(C14,SignosB,14,FALSE)&lt;='Datos de la RS o RL'!H14),"DeS10",IF(AND(VLOOKUP(C14,SignosB,16,FALSE)&gt;'Datos de la RS o RL'!H14,VLOOKUP(C14,SignosB,15,FALSE)&lt;='Datos de la RS o RL'!H14),"DeS11",IF(AND(VLOOKUP(C14,SignosB,17,FALSE)&gt;'Datos de la RS o RL'!H14,VLOOKUP(C14,SignosB,16,FALSE)&lt;='Datos de la RS o RL'!H14),"DeS12",""))))))))))))</f>
        <v>DeS3</v>
      </c>
      <c r="Q14" s="3"/>
      <c r="R14" s="3"/>
      <c r="S14" s="3"/>
      <c r="T14" s="3"/>
    </row>
    <row r="15" spans="2:31" x14ac:dyDescent="0.3">
      <c r="B15" s="3" t="s">
        <v>31</v>
      </c>
      <c r="C15" s="3" t="str">
        <f t="shared" si="3"/>
        <v>Leo</v>
      </c>
      <c r="D15" s="6">
        <f t="shared" ref="D15:F15" si="9">D9</f>
        <v>4</v>
      </c>
      <c r="E15" s="6">
        <f t="shared" si="9"/>
        <v>12</v>
      </c>
      <c r="F15" s="6">
        <f t="shared" si="9"/>
        <v>52</v>
      </c>
      <c r="G15" s="5">
        <f t="shared" si="1"/>
        <v>0.17560185185185184</v>
      </c>
      <c r="H15" s="5">
        <f t="shared" si="2"/>
        <v>5.1756018518518516</v>
      </c>
      <c r="I15" s="5"/>
      <c r="J15" s="3" t="s">
        <v>31</v>
      </c>
      <c r="K15" s="3" t="str">
        <f t="shared" si="0"/>
        <v>Casa 5</v>
      </c>
      <c r="L15" s="3"/>
      <c r="M15" s="3"/>
      <c r="N15" s="3"/>
      <c r="O15" s="3"/>
      <c r="P15" s="3" t="str">
        <f>IF(AND(VLOOKUP(C15,SignosB,6,FALSE)&gt;'Datos de la RS o RL'!H15,VLOOKUP(C15,SignosB,5,FALSE)&lt;='Datos de la RS o RL'!H15),"DeS1",IF(AND(VLOOKUP(C15,SignosB,7,FALSE)&gt;'Datos de la RS o RL'!H15,VLOOKUP(C15,SignosB,6,FALSE)&lt;='Datos de la RS o RL'!H15),"DeS2",IF(AND(VLOOKUP(C15,SignosB,8,FALSE)&gt;'Datos de la RS o RL'!H15,VLOOKUP(C15,SignosB,7,FALSE)&lt;='Datos de la RS o RL'!H15),"DeS3",IF(AND(VLOOKUP(C15,SignosB,9,FALSE)&gt;'Datos de la RS o RL'!H15,VLOOKUP(C15,SignosB,8,FALSE)&lt;='Datos de la RS o RL'!H15),"DeS4",IF(AND(VLOOKUP(C15,SignosB,10,FALSE)&gt;'Datos de la RS o RL'!H15,VLOOKUP(C15,SignosB,9,FALSE)&lt;='Datos de la RS o RL'!H15),"DeS5",IF(AND(VLOOKUP(C15,SignosB,11,FALSE)&gt;'Datos de la RS o RL'!H15,VLOOKUP(C15,SignosB,10,FALSE)&lt;='Datos de la RS o RL'!H15),"DeS6",IF(AND(VLOOKUP(C15,SignosB,12,FALSE)&gt;'Datos de la RS o RL'!H15,VLOOKUP(C15,SignosB,11,FALSE)&lt;='Datos de la RS o RL'!H15),"DeS7",IF(AND(VLOOKUP(C15,SignosB,13,FALSE)&gt;'Datos de la RS o RL'!H15,VLOOKUP(C15,SignosB,12,FALSE)&lt;='Datos de la RS o RL'!H15),"DeS8",IF(AND(VLOOKUP(C15,SignosB,14,FALSE)&gt;'Datos de la RS o RL'!H15,VLOOKUP(C15,SignosB,13,FALSE)&lt;='Datos de la RS o RL'!H15),"DeS9",IF(AND(VLOOKUP(C15,SignosB,15,FALSE)&gt;'Datos de la RS o RL'!H15,VLOOKUP(C15,SignosB,14,FALSE)&lt;='Datos de la RS o RL'!H15),"DeS10",IF(AND(VLOOKUP(C15,SignosB,16,FALSE)&gt;'Datos de la RS o RL'!H15,VLOOKUP(C15,SignosB,15,FALSE)&lt;='Datos de la RS o RL'!H15),"DeS11",IF(AND(VLOOKUP(C15,SignosB,17,FALSE)&gt;'Datos de la RS o RL'!H15,VLOOKUP(C15,SignosB,16,FALSE)&lt;='Datos de la RS o RL'!H15),"DeS12",""))))))))))))</f>
        <v>DeS2</v>
      </c>
      <c r="Q15" s="3"/>
      <c r="R15" s="3"/>
      <c r="S15" s="3"/>
      <c r="T15" s="3"/>
      <c r="V15" s="1" t="s">
        <v>260</v>
      </c>
      <c r="AB15" s="3" t="s">
        <v>39</v>
      </c>
      <c r="AC15" s="4" t="s">
        <v>40</v>
      </c>
      <c r="AD15" s="4" t="s">
        <v>41</v>
      </c>
    </row>
    <row r="16" spans="2:31" x14ac:dyDescent="0.3">
      <c r="B16" s="3" t="s">
        <v>32</v>
      </c>
      <c r="C16" s="3" t="s">
        <v>21</v>
      </c>
      <c r="D16" s="7">
        <v>29</v>
      </c>
      <c r="E16" s="7">
        <v>55</v>
      </c>
      <c r="F16" s="7">
        <v>55</v>
      </c>
      <c r="G16" s="5">
        <f t="shared" si="1"/>
        <v>1.247164351851852</v>
      </c>
      <c r="H16" s="5">
        <f t="shared" si="2"/>
        <v>12.497164351851852</v>
      </c>
      <c r="I16" s="3" t="s">
        <v>322</v>
      </c>
      <c r="J16" s="7" t="str">
        <f t="shared" ref="J16" si="10">IF(AND(H16&lt;$H$5,H16&gt;$H$4),"Casa 1",IF(AND(H16&lt;$H$6,H16&gt;$H$5),"Casa 2",IF(AND(H16&lt;$H$7,H16&gt;$H$6),"Casa 3",IF(AND(H16&lt;$H$8,H16&gt;$H$7),"Casa 4",IF(AND(H16&lt;$H$9,H16&gt;$H$8),"Casa 5",IF(AND(H16&lt;$H$10,H16&gt;$H$9),"Casa 6",IF(AND(H16&lt;$H$11,H16&gt;$H$10),"Casa 7",IF(AND(H16&lt;$H$12,H16&gt;$H$11),"Casa 8",IF(AND(H16&lt;$H$13,H16&gt;$H$12),"Casa 9",IF(AND(H16&lt;$H$14,H16&gt;$H$13),"Casa 10",IF(AND(H16&lt;$H$15,H16&gt;$H$14),"Casa 11",IF(AND(H16&lt;$H$4,H16&gt;$H$15),"Casa 12",IF(AND($H$5-$H$4&lt;0,H16&lt;$H$5),"Casa 1",IF(AND($H$6-$H$5&lt;0,H16&gt;$H$6),"Casa 2",IF(AND($H$7-$H$6&lt;0,H16&gt;$H$7),"Casa 3",IF(AND($H$8-$H$7&lt;0,H16&gt;$H$8),"Casa 4",IF(AND($H$9-$H$8&lt;0,H16&gt;$H$9),"Casa 5",IF(AND($H$10-$H$9&lt;0,H16&gt;$H$10),"Casa 6",IF(AND($H$11-$H$10&lt;0,H16&gt;$H$11),"Casa 7",IF(AND($H$12-$H$11&lt;0,H16&gt;$H$12),"Casa 8",IF(AND($H$13-$H$12&lt;0,H16&gt;$H$13),"Casa 9",IF(AND($H$14-$H$13&lt;0,H16&gt;$H$14),"Casa 10",IF(AND($H$15-$H$14&lt;0,H16&gt;$H$15),"Casa 11",IF(AND($H$4-$H$15&lt;0,H16&gt;$H$4),"Casa 12",IF(AND($H$5-$H$4&lt;0,H16&lt;$H$5),"Casa 1",IF(AND($H$6-$H$5&lt;0,H16&lt;$H$6),"Casa 2",IF(AND($H$7-$H$6&lt;0,H16&lt;$H$7),"Casa 3",IF(AND($H$8-$H$7&lt;0,H16&lt;$H$8),"Casa 4",IF(AND($H$9-$H$8&lt;0,H16&lt;$H$9),"Casa 5",IF(AND($H$10-$H$9&lt;0,H16&lt;$H$10),"Casa 6",IF(AND($H$11-$H$10&lt;0,H16&lt;$H$11),"Casa 7",IF(AND($H$12-$H$11&lt;0,H16&lt;$H$12),"Casa 8",IF(AND($H$13-$H$12&lt;0,H16&lt;$H$13),"Casa 9",IF(AND($H$14-$H$13&lt;0,H16&lt;$H$14),"Casa 10",IF(AND($H$15-$H$14&lt;0,H16&lt;$H$15),"Casa 11",IF(AND($H$4-$H$15&lt;0,H16&lt;$H$4),"Casa 12",IF(AND($H$5-$H$4&lt;0,H16&gt;$H$4),"Casa 1",IF(AND($H$6-$H$5&lt;0,H16&gt;$H$5),"Casa 2",IF(AND($H$7-$H$6&lt;0,H16&gt;$H$6),"Casa 3",IF(AND($H$8-$H$7&lt;0,H16&gt;$H$7),"Casa 4",IF(AND($H$9-$H$8&lt;0,H16&gt;$H$8),"Casa 5",IF(AND($H$10-$H$9&lt;0,H16&gt;$H$9),"Casa 6",IF(AND($H$11-$H$10&lt;0,H16&gt;$H$10),"Casa 7",IF(AND($H$12-$H$11&lt;0,H16&gt;$H$11),"Casa 8",IF(AND($H$13-$H$12&lt;0,H16&gt;$H$12),"Casa 9",IF(AND($H$14-$H$13&lt;0,H16&gt;$H$13),"Casa 10",IF(AND($H$15-$H$14&lt;0,H16&gt;$H$14),"Casa 11",IF(AND($H$4-$H$15&lt;0,H16&gt;$H$15),"Casa 12","No está en la Casa 1"))))))))))))))))))))))))))))))))))))))))))))))))</f>
        <v>Casa 5</v>
      </c>
      <c r="K16" s="3" t="str">
        <f t="shared" si="0"/>
        <v>Casa 3</v>
      </c>
      <c r="L16" s="3" t="str">
        <f>IF(OR(C16=AC16,C16=AD16),"Regente Exterior","")</f>
        <v/>
      </c>
      <c r="M16" s="3" t="str">
        <f>IF(OR(J16=VLOOKUP(AC16,SignosB,2,FALSE),J16=VLOOKUP(AD16,SignosB,2,FALSE)),"Regente Oculto","")</f>
        <v>Regente Oculto</v>
      </c>
      <c r="N16" s="3" t="str">
        <f>IF(OR(K16=VLOOKUP(AC16,SignosB,2,FALSE),K16=VLOOKUP(AD16,SignosB,2,FALSE)),"Regente Secreto","")</f>
        <v/>
      </c>
      <c r="O16" s="3" t="str">
        <f t="shared" ref="O16" si="11">B16</f>
        <v>Plutón</v>
      </c>
      <c r="P16" s="3" t="str">
        <f>IF(AND(VLOOKUP(C16,SignosB,6,FALSE)&gt;'Datos de la RS o RL'!H16,VLOOKUP(C16,SignosB,5,FALSE)&lt;='Datos de la RS o RL'!H16),"DeS1",IF(AND(VLOOKUP(C16,SignosB,7,FALSE)&gt;'Datos de la RS o RL'!H16,VLOOKUP(C16,SignosB,6,FALSE)&lt;='Datos de la RS o RL'!H16),"DeS2",IF(AND(VLOOKUP(C16,SignosB,8,FALSE)&gt;'Datos de la RS o RL'!H16,VLOOKUP(C16,SignosB,7,FALSE)&lt;='Datos de la RS o RL'!H16),"DeS3",IF(AND(VLOOKUP(C16,SignosB,9,FALSE)&gt;'Datos de la RS o RL'!H16,VLOOKUP(C16,SignosB,8,FALSE)&lt;='Datos de la RS o RL'!H16),"DeS4",IF(AND(VLOOKUP(C16,SignosB,10,FALSE)&gt;'Datos de la RS o RL'!H16,VLOOKUP(C16,SignosB,9,FALSE)&lt;='Datos de la RS o RL'!H16),"DeS5",IF(AND(VLOOKUP(C16,SignosB,11,FALSE)&gt;'Datos de la RS o RL'!H16,VLOOKUP(C16,SignosB,10,FALSE)&lt;='Datos de la RS o RL'!H16),"DeS6",IF(AND(VLOOKUP(C16,SignosB,12,FALSE)&gt;'Datos de la RS o RL'!H16,VLOOKUP(C16,SignosB,11,FALSE)&lt;='Datos de la RS o RL'!H16),"DeS7",IF(AND(VLOOKUP(C16,SignosB,13,FALSE)&gt;'Datos de la RS o RL'!H16,VLOOKUP(C16,SignosB,12,FALSE)&lt;='Datos de la RS o RL'!H16),"DeS8",IF(AND(VLOOKUP(C16,SignosB,14,FALSE)&gt;'Datos de la RS o RL'!H16,VLOOKUP(C16,SignosB,13,FALSE)&lt;='Datos de la RS o RL'!H16),"DeS9",IF(AND(VLOOKUP(C16,SignosB,15,FALSE)&gt;'Datos de la RS o RL'!H16,VLOOKUP(C16,SignosB,14,FALSE)&lt;='Datos de la RS o RL'!H16),"DeS10",IF(AND(VLOOKUP(C16,SignosB,16,FALSE)&gt;'Datos de la RS o RL'!H16,VLOOKUP(C16,SignosB,15,FALSE)&lt;='Datos de la RS o RL'!H16),"DeS11",IF(AND(VLOOKUP(C16,SignosB,17,FALSE)&gt;'Datos de la RS o RL'!H16,VLOOKUP(C16,SignosB,16,FALSE)&lt;='Datos de la RS o RL'!H16),"DeS12",""))))))))))))</f>
        <v>DeS12</v>
      </c>
      <c r="Q16" s="3" t="str">
        <f>IF(AND(VLOOKUP(J16,CasasB,19,FALSE)&gt;'Datos de la RS o RL'!H16,VLOOKUP(J16,CasasB,18,FALSE)&lt;='Datos de la RS o RL'!H16),"DeC1",IF(AND(VLOOKUP(J16,CasasB,20,FALSE)&gt;'Datos de la RS o RL'!H16,VLOOKUP(J16,CasasB,19,FALSE)&lt;='Datos de la RS o RL'!H16),"DeC2",IF(AND(VLOOKUP(J16,CasasB,21,FALSE)&gt;'Datos de la RS o RL'!H16,VLOOKUP(J16,CasasB,20,FALSE)&lt;='Datos de la RS o RL'!H16),"DeC3",IF(AND(VLOOKUP(J16,CasasB,22,FALSE)&gt;'Datos de la RS o RL'!H16,VLOOKUP(J16,CasasB,21,FALSE)&lt;='Datos de la RS o RL'!H16),"DeC4",IF(AND(VLOOKUP(J16,CasasB,23,FALSE)&gt;'Datos de la RS o RL'!H16,VLOOKUP(J16,CasasB,22,FALSE)&lt;='Datos de la RS o RL'!H16),"DeC5",IF(AND(VLOOKUP(J16,CasasB,24,FALSE)&gt;'Datos de la RS o RL'!H16,VLOOKUP(J16,CasasB,23,FALSE)&lt;='Datos de la RS o RL'!H16),"DeC6",IF(AND(VLOOKUP(J16,CasasB,25,FALSE)&gt;'Datos de la RS o RL'!H16,VLOOKUP(J16,CasasB,24,FALSE)&lt;='Datos de la RS o RL'!H16),"DeC7",IF(AND(VLOOKUP(J16,CasasB,26,FALSE)&gt;'Datos de la RS o RL'!H16,VLOOKUP(J16,CasasB,25,FALSE)&lt;='Datos de la RS o RL'!H16),"DeC8",IF(AND(VLOOKUP(J16,CasasB,27,FALSE)&gt;'Datos de la RS o RL'!H16,VLOOKUP(J16,CasasB,26,FALSE)&lt;='Datos de la RS o RL'!H16),"DeC9",IF(AND(VLOOKUP(J16,CasasB,28,FALSE)&gt;'Datos de la RS o RL'!H16,VLOOKUP(J16,CasasB,27,FALSE)&lt;='Datos de la RS o RL'!H16),"DeC10",IF(AND(VLOOKUP(J16,CasasB,29,FALSE)&gt;'Datos de la RS o RL'!H16,VLOOKUP(J16,CasasB,28,FALSE)&lt;='Datos de la RS o RL'!H16),"DeC11",IF(AND(VLOOKUP(J16,CasasB,30,FALSE)&gt;'Datos de la RS o RL'!H16,VLOOKUP(J16,CasasB,29,FALSE)&lt;='Datos de la RS o RL'!H16),"DeC12",IF(AND(VLOOKUP(J16,CasasB,19,FALSE)+15&gt;'Datos de la RS o RL'!H16,VLOOKUP(J16,CasasB,18,FALSE)&lt;='Datos de la RS o RL'!H16,VLOOKUP(J16,CasasB,19,FALSE)&lt;VLOOKUP(J16,CasasB,18,FALSE)),"DeC1",IF(AND(VLOOKUP(J16,CasasB,20,FALSE)+15&gt;'Datos de la RS o RL'!H16,VLOOKUP(J16,CasasB,19,FALSE)&lt;='Datos de la RS o RL'!H16,VLOOKUP(J16,CasasB,20,FALSE)&lt;VLOOKUP(J16,CasasB,19,FALSE)),"DeC2",IF(AND(VLOOKUP(J16,CasasB,21,FALSE)+15&gt;'Datos de la RS o RL'!H16,VLOOKUP(J16,CasasB,20,FALSE)&lt;='Datos de la RS o RL'!H16,VLOOKUP(J16,CasasB,21,FALSE)&lt;VLOOKUP(J16,CasasB,20,FALSE)),"DeC3",IF(AND(VLOOKUP(J16,CasasB,22,FALSE)+15&gt;'Datos de la RS o RL'!H16,VLOOKUP(J16,CasasB,21,FALSE)&lt;='Datos de la RS o RL'!H16,VLOOKUP(J16,CasasB,22,FALSE)&lt;VLOOKUP(J16,CasasB,21,FALSE)),"DeC4",IF(AND(VLOOKUP(J16,CasasB,23,FALSE)+15&gt;'Datos de la RS o RL'!H16,VLOOKUP(J16,CasasB,22,FALSE)&lt;='Datos de la RS o RL'!H16,VLOOKUP(J16,CasasB,23,FALSE)&lt;VLOOKUP(J16,CasasB,22,FALSE)),"DeC5",IF(AND(VLOOKUP(J16,CasasB,24,FALSE)+15&gt;'Datos de la RS o RL'!H16,VLOOKUP(J16,CasasB,23,FALSE)&lt;='Datos de la RS o RL'!H16,VLOOKUP(J16,CasasB,24,FALSE)&lt;VLOOKUP(J16,CasasB,23,FALSE)),"DeC6",IF(AND(VLOOKUP(J16,CasasB,25,FALSE)+15&gt;'Datos de la RS o RL'!H16,VLOOKUP(J16,CasasB,24,FALSE)&lt;='Datos de la RS o RL'!H16,VLOOKUP(J16,CasasB,25,FALSE)&lt;VLOOKUP(J16,CasasB,24,FALSE)),"DeC7",IF(AND(VLOOKUP(J16,CasasB,26,FALSE)+15&gt;'Datos de la RS o RL'!H16,VLOOKUP(J16,CasasB,25,FALSE)&lt;='Datos de la RS o RL'!H16,VLOOKUP(J16,CasasB,26,FALSE)&lt;VLOOKUP(J16,CasasB,25,FALSE)),"DeC8",IF(AND(VLOOKUP(J16,CasasB,27,FALSE)+15&gt;'Datos de la RS o RL'!H16,VLOOKUP(J16,CasasB,26,FALSE)&lt;='Datos de la RS o RL'!H16,VLOOKUP(J16,CasasB,27,FALSE)&lt;VLOOKUP(J16,CasasB,25,FALSE)),"DeC9",IF(AND(VLOOKUP(J16,CasasB,28,FALSE)+15&gt;'Datos de la RS o RL'!H16,VLOOKUP(J16,CasasB,27,FALSE)&lt;='Datos de la RS o RL'!H16,VLOOKUP(J16,CasasB,28,FALSE)&lt;VLOOKUP(J16,CasasB,27,FALSE)),"DeC10",IF(AND(VLOOKUP(J16,CasasB,29,FALSE)+15&gt;'Datos de la RS o RL'!H16,VLOOKUP(J16,CasasB,28,FALSE)&lt;='Datos de la RS o RL'!H16,VLOOKUP(J16,CasasB,29,FALSE)&lt;VLOOKUP(J16,CasasB,28,FALSE)),"DeC11",IF(AND(VLOOKUP(J16,CasasB,30,FALSE)+15&gt;'Datos de la RS o RL'!H16,VLOOKUP(J16,CasasB,29,FALSE)&lt;='Datos de la RS o RL'!H16,VLOOKUP(J16,CasasB,30,FALSE)&lt;VLOOKUP(J16,CasasB,29,FALSE)),"DeC12",IF(AND(VLOOKUP(J16,CasasB,19,FALSE)&gt;'Datos de la RS o RL'!H16,VLOOKUP(J16,CasasB,18,FALSE)&lt;='Datos de la RS o RL'!H16+15,VLOOKUP(J16,CasasB,19,FALSE)&lt;VLOOKUP(J16,CasasB,18,FALSE)),"DeC1",IF(AND(VLOOKUP(J16,CasasB,20,FALSE)&gt;'Datos de la RS o RL'!H16,VLOOKUP(J16,CasasB,19,FALSE)&lt;='Datos de la RS o RL'!H16+15,VLOOKUP(J16,CasasB,20,FALSE)&lt;VLOOKUP(J16,CasasB,19,FALSE)),"DeC2",IF(AND(VLOOKUP(J16,CasasB,21,FALSE)&gt;'Datos de la RS o RL'!H16,VLOOKUP(J16,CasasB,20,FALSE)&lt;='Datos de la RS o RL'!H16+15,VLOOKUP(J16,CasasB,21,FALSE)&lt;VLOOKUP(J16,CasasB,20,FALSE)),"DeC3",IF(AND(VLOOKUP(J16,CasasB,22,FALSE)&gt;'Datos de la RS o RL'!H16,VLOOKUP(J16,CasasB,21,FALSE)&lt;='Datos de la RS o RL'!H16+15,VLOOKUP(J16,CasasB,22,FALSE)&lt;VLOOKUP(J16,CasasB,21,FALSE)),"DeC4",IF(AND(VLOOKUP(J16,CasasB,23,FALSE)&gt;'Datos de la RS o RL'!H16,VLOOKUP(J16,CasasB,22,FALSE)&lt;='Datos de la RS o RL'!H16+15,VLOOKUP(J16,CasasB,23,FALSE)&lt;VLOOKUP(J16,CasasB,22,FALSE)),"DeC5",IF(AND(VLOOKUP(J16,CasasB,24,FALSE)&gt;'Datos de la RS o RL'!H16,VLOOKUP(J16,CasasB,23,FALSE)&lt;='Datos de la RS o RL'!H16+15,VLOOKUP(J16,CasasB,24,FALSE)&lt;VLOOKUP(J16,CasasB,23,FALSE)),"DeC6",IF(AND(VLOOKUP(J16,CasasB,25,FALSE)&gt;'Datos de la RS o RL'!H16,VLOOKUP(J16,CasasB,24,FALSE)&lt;='Datos de la RS o RL'!H16+15,VLOOKUP(J16,CasasB,25,FALSE)&lt;VLOOKUP(J16,CasasB,24,FALSE)),"DeC7",IF(AND(VLOOKUP(J16,CasasB,26,FALSE)&gt;'Datos de la RS o RL'!H16,VLOOKUP(J16,CasasB,25,FALSE)&lt;='Datos de la RS o RL'!H16+15,VLOOKUP(J16,CasasB,26,FALSE)&lt;VLOOKUP(J16,CasasB,25,FALSE)),"DeC8",IF(AND(VLOOKUP(J16,CasasB,27,FALSE)&gt;'Datos de la RS o RL'!H16,VLOOKUP(J16,CasasB,26,FALSE)&lt;='Datos de la RS o RL'!H16+15,VLOOKUP(J16,CasasB,27,FALSE)&lt;VLOOKUP(J16,CasasB,26,FALSE)),"DeC9",IF(AND(VLOOKUP(J16,CasasB,28,FALSE)&gt;'Datos de la RS o RL'!H16,VLOOKUP(J16,CasasB,27,FALSE)&lt;='Datos de la RS o RL'!H16+15,VLOOKUP(J16,CasasB,28,FALSE)&lt;VLOOKUP(J16,CasasB,27,FALSE)),"DeC10",IF(AND(VLOOKUP(J16,CasasB,29,FALSE)&gt;'Datos de la RS o RL'!H16,VLOOKUP(J16,CasasB,28,FALSE)&lt;='Datos de la RS o RL'!H16+15,VLOOKUP(J16,CasasB,29,FALSE)&lt;VLOOKUP(J16,CasasB,28,FALSE)),"DeC11",IF(AND(VLOOKUP(J16,CasasB,30,FALSE)&gt;'Datos de la RS o RL'!H16,VLOOKUP(J16,CasasB,29,FALSE)&lt;='Datos de la RS o RL'!H16+15,VLOOKUP(J16,CasasB,30,FALSE)&lt;VLOOKUP(J16,CasasB,29,FALSE)),"DeC12",""))))))))))))))))))))))))))))))))))))</f>
        <v>DeC11</v>
      </c>
      <c r="R16" s="3" t="str">
        <f>IF(OR(P16=VLOOKUP(AC16,SignosB,32,FALSE),P16=VLOOKUP(AD16,SignosB,32,FALSE)),"DomDeS","")</f>
        <v/>
      </c>
      <c r="S16" s="3" t="str">
        <f>IF(OR(Q16=VLOOKUP(AC16,SignosB,33,FALSE),Q16=VLOOKUP(AD16,SignosB,33,FALSE)),"DomDeC","")</f>
        <v/>
      </c>
      <c r="T16" s="3">
        <f>IF(VLOOKUP(P16,DeS,4,FALSE)+VLOOKUP(Q16,DeC,4,FALSE)&gt;12,VLOOKUP(P16,DeS,4,FALSE)+VLOOKUP(Q16,DeC,4,FALSE)-12,VLOOKUP(P16,DeS,4,FALSE)+VLOOKUP(Q16,DeC,4,FALSE))</f>
        <v>11</v>
      </c>
      <c r="V16" s="9">
        <v>45004.697372685187</v>
      </c>
      <c r="AB16" s="4" t="s">
        <v>32</v>
      </c>
      <c r="AC16" s="3" t="s">
        <v>17</v>
      </c>
      <c r="AD16" s="3" t="s">
        <v>33</v>
      </c>
    </row>
    <row r="18" spans="22:22" x14ac:dyDescent="0.3">
      <c r="V18" s="1" t="s">
        <v>261</v>
      </c>
    </row>
    <row r="19" spans="22:22" x14ac:dyDescent="0.3">
      <c r="V19" s="9">
        <v>45032.028738425928</v>
      </c>
    </row>
  </sheetData>
  <mergeCells count="1">
    <mergeCell ref="E1:G1"/>
  </mergeCells>
  <dataValidations count="3">
    <dataValidation type="list" allowBlank="1" showInputMessage="1" showErrorMessage="1" sqref="X4" xr:uid="{9E93D4D4-1572-4743-A6B7-250F0AF86E30}">
      <formula1>$AA$4:$AA$5</formula1>
    </dataValidation>
    <dataValidation type="list" allowBlank="1" showInputMessage="1" showErrorMessage="1" sqref="C4:C16" xr:uid="{A591BC96-D3C0-4768-97D7-C308BD09B569}">
      <formula1>$AE$2:$AE$13</formula1>
    </dataValidation>
    <dataValidation type="list" allowBlank="1" showInputMessage="1" showErrorMessage="1" sqref="V13" xr:uid="{79402136-EBA3-443A-B8DF-A73E1944761D}">
      <formula1>$AA$7:$AA$8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4EC6-971D-49FF-B30E-9CCD7B7AFD2C}">
  <sheetPr codeName="Hoja4"/>
  <dimension ref="B1:AX80"/>
  <sheetViews>
    <sheetView topLeftCell="A58" zoomScale="88" zoomScaleNormal="88" workbookViewId="0">
      <selection activeCell="E74" sqref="E74"/>
    </sheetView>
  </sheetViews>
  <sheetFormatPr baseColWidth="10" defaultRowHeight="14.4" x14ac:dyDescent="0.3"/>
  <cols>
    <col min="2" max="2" width="24.5546875" customWidth="1"/>
    <col min="3" max="42" width="23.77734375" customWidth="1"/>
    <col min="43" max="50" width="24.33203125" customWidth="1"/>
  </cols>
  <sheetData>
    <row r="1" spans="2:50" x14ac:dyDescent="0.3">
      <c r="B1" s="12" t="s">
        <v>44</v>
      </c>
      <c r="C1" s="12" t="s">
        <v>107</v>
      </c>
      <c r="D1" s="12" t="s">
        <v>108</v>
      </c>
      <c r="E1" s="12" t="s">
        <v>109</v>
      </c>
      <c r="F1" s="12" t="s">
        <v>45</v>
      </c>
      <c r="G1" s="12" t="s">
        <v>110</v>
      </c>
      <c r="H1" s="12" t="s">
        <v>114</v>
      </c>
      <c r="I1" s="12" t="s">
        <v>113</v>
      </c>
      <c r="J1" s="12" t="s">
        <v>111</v>
      </c>
      <c r="K1" s="12" t="s">
        <v>112</v>
      </c>
      <c r="L1" s="12" t="s">
        <v>115</v>
      </c>
      <c r="M1" s="12" t="s">
        <v>116</v>
      </c>
      <c r="N1" s="12" t="s">
        <v>117</v>
      </c>
      <c r="O1" s="12" t="s">
        <v>118</v>
      </c>
      <c r="P1" s="12" t="s">
        <v>119</v>
      </c>
      <c r="Q1" s="12" t="s">
        <v>120</v>
      </c>
      <c r="R1" s="12" t="s">
        <v>121</v>
      </c>
      <c r="S1" s="12" t="s">
        <v>122</v>
      </c>
      <c r="T1" s="12" t="s">
        <v>123</v>
      </c>
      <c r="U1" s="12" t="s">
        <v>124</v>
      </c>
      <c r="V1" s="12" t="s">
        <v>125</v>
      </c>
      <c r="W1" s="12" t="s">
        <v>126</v>
      </c>
      <c r="X1" s="12" t="s">
        <v>127</v>
      </c>
      <c r="Y1" s="12" t="s">
        <v>128</v>
      </c>
      <c r="Z1" s="12" t="s">
        <v>129</v>
      </c>
      <c r="AA1" s="12" t="s">
        <v>130</v>
      </c>
      <c r="AB1" s="12" t="s">
        <v>131</v>
      </c>
      <c r="AC1" s="12" t="s">
        <v>132</v>
      </c>
      <c r="AD1" s="12" t="s">
        <v>133</v>
      </c>
      <c r="AE1" s="12" t="s">
        <v>134</v>
      </c>
      <c r="AF1" s="12" t="s">
        <v>135</v>
      </c>
      <c r="AG1" s="12" t="s">
        <v>136</v>
      </c>
      <c r="AH1" s="12" t="s">
        <v>137</v>
      </c>
      <c r="AI1" s="12" t="s">
        <v>138</v>
      </c>
      <c r="AJ1" s="12" t="s">
        <v>139</v>
      </c>
      <c r="AK1" s="12" t="s">
        <v>140</v>
      </c>
      <c r="AL1" s="12" t="s">
        <v>141</v>
      </c>
      <c r="AM1" s="12" t="s">
        <v>142</v>
      </c>
      <c r="AN1" s="12" t="s">
        <v>143</v>
      </c>
      <c r="AO1" s="12" t="s">
        <v>144</v>
      </c>
      <c r="AP1" s="13" t="s">
        <v>145</v>
      </c>
      <c r="AQ1" s="13" t="s">
        <v>146</v>
      </c>
      <c r="AR1" s="13" t="s">
        <v>147</v>
      </c>
      <c r="AS1" s="13" t="s">
        <v>148</v>
      </c>
      <c r="AT1" s="13" t="s">
        <v>149</v>
      </c>
      <c r="AU1" s="13" t="s">
        <v>150</v>
      </c>
      <c r="AV1" s="13" t="s">
        <v>151</v>
      </c>
      <c r="AW1" s="12" t="s">
        <v>152</v>
      </c>
      <c r="AX1" s="12">
        <v>13</v>
      </c>
    </row>
    <row r="2" spans="2:50" x14ac:dyDescent="0.3">
      <c r="B2" s="3" t="s">
        <v>206</v>
      </c>
      <c r="C2" s="3" t="s">
        <v>153</v>
      </c>
      <c r="D2" s="3" t="s">
        <v>247</v>
      </c>
      <c r="E2" s="3" t="s">
        <v>154</v>
      </c>
      <c r="F2" s="3" t="s">
        <v>155</v>
      </c>
      <c r="G2" s="3" t="s">
        <v>156</v>
      </c>
      <c r="H2" s="3" t="s">
        <v>157</v>
      </c>
      <c r="I2" s="3" t="s">
        <v>158</v>
      </c>
      <c r="J2" s="3" t="s">
        <v>159</v>
      </c>
      <c r="K2" s="3" t="s">
        <v>160</v>
      </c>
      <c r="L2" s="3" t="s">
        <v>161</v>
      </c>
      <c r="M2" s="3" t="s">
        <v>211</v>
      </c>
      <c r="N2" s="3" t="s">
        <v>162</v>
      </c>
      <c r="O2" s="3" t="s">
        <v>163</v>
      </c>
      <c r="P2" s="3" t="s">
        <v>164</v>
      </c>
      <c r="Q2" s="3" t="s">
        <v>193</v>
      </c>
      <c r="R2" s="3" t="s">
        <v>165</v>
      </c>
      <c r="S2" s="3" t="s">
        <v>166</v>
      </c>
      <c r="T2" s="3" t="s">
        <v>246</v>
      </c>
      <c r="U2" s="3" t="s">
        <v>167</v>
      </c>
      <c r="V2" s="3" t="s">
        <v>168</v>
      </c>
      <c r="W2" s="3" t="s">
        <v>169</v>
      </c>
      <c r="X2" s="3" t="s">
        <v>170</v>
      </c>
      <c r="Y2" s="3" t="s">
        <v>171</v>
      </c>
      <c r="Z2" s="3" t="s">
        <v>194</v>
      </c>
      <c r="AA2" s="3" t="s">
        <v>172</v>
      </c>
      <c r="AB2" s="3" t="s">
        <v>173</v>
      </c>
      <c r="AC2" s="3" t="s">
        <v>174</v>
      </c>
      <c r="AD2" s="3" t="s">
        <v>175</v>
      </c>
      <c r="AE2" s="3" t="s">
        <v>176</v>
      </c>
      <c r="AF2" s="3" t="s">
        <v>177</v>
      </c>
      <c r="AG2" s="3" t="s">
        <v>178</v>
      </c>
      <c r="AH2" s="3" t="s">
        <v>255</v>
      </c>
      <c r="AI2" s="3" t="s">
        <v>179</v>
      </c>
      <c r="AJ2" s="3" t="s">
        <v>180</v>
      </c>
      <c r="AK2" s="3" t="s">
        <v>222</v>
      </c>
      <c r="AL2" s="3" t="s">
        <v>181</v>
      </c>
      <c r="AM2" s="3" t="s">
        <v>182</v>
      </c>
      <c r="AN2" s="3" t="s">
        <v>183</v>
      </c>
      <c r="AO2" s="3" t="s">
        <v>184</v>
      </c>
      <c r="AP2" s="3" t="s">
        <v>185</v>
      </c>
      <c r="AQ2" s="3" t="s">
        <v>186</v>
      </c>
      <c r="AR2" s="3" t="s">
        <v>187</v>
      </c>
      <c r="AS2" s="3" t="s">
        <v>248</v>
      </c>
      <c r="AT2" s="3" t="s">
        <v>188</v>
      </c>
      <c r="AU2" s="3" t="s">
        <v>189</v>
      </c>
      <c r="AV2" s="3" t="s">
        <v>190</v>
      </c>
      <c r="AW2" s="3" t="s">
        <v>191</v>
      </c>
      <c r="AX2" s="3" t="s">
        <v>192</v>
      </c>
    </row>
    <row r="3" spans="2:50" x14ac:dyDescent="0.3">
      <c r="B3" s="3" t="s">
        <v>205</v>
      </c>
      <c r="C3" s="3" t="s">
        <v>250</v>
      </c>
      <c r="D3" s="3" t="s">
        <v>218</v>
      </c>
      <c r="E3" s="3" t="s">
        <v>220</v>
      </c>
      <c r="F3" s="3" t="s">
        <v>207</v>
      </c>
      <c r="G3" s="3" t="s">
        <v>196</v>
      </c>
      <c r="H3" s="3" t="s">
        <v>203</v>
      </c>
      <c r="I3" s="3" t="s">
        <v>216</v>
      </c>
      <c r="J3" s="3" t="s">
        <v>210</v>
      </c>
      <c r="K3" s="3" t="s">
        <v>202</v>
      </c>
      <c r="L3" s="3" t="s">
        <v>252</v>
      </c>
      <c r="M3" s="3" t="s">
        <v>209</v>
      </c>
      <c r="N3" s="3" t="s">
        <v>214</v>
      </c>
      <c r="O3" s="3" t="s">
        <v>200</v>
      </c>
      <c r="P3" s="3" t="s">
        <v>215</v>
      </c>
      <c r="Q3" s="3" t="s">
        <v>253</v>
      </c>
      <c r="R3" s="3" t="s">
        <v>217</v>
      </c>
      <c r="S3" s="3" t="s">
        <v>199</v>
      </c>
      <c r="T3" s="3" t="s">
        <v>197</v>
      </c>
      <c r="U3" s="3" t="s">
        <v>204</v>
      </c>
      <c r="V3" s="3" t="str">
        <f t="shared" ref="V3" si="0">"AA"&amp;V2&amp;"AA"</f>
        <v>AAcomo promesaAA</v>
      </c>
      <c r="W3" s="3" t="s">
        <v>223</v>
      </c>
      <c r="X3" s="3" t="s">
        <v>254</v>
      </c>
      <c r="Y3" s="3" t="str">
        <f t="shared" ref="Y3" si="1">"AA"&amp;Y2&amp;"AA"</f>
        <v>AAfácilmente y casi sin percibirseAA</v>
      </c>
      <c r="Z3" s="3" t="s">
        <v>201</v>
      </c>
      <c r="AA3" s="3" t="s">
        <v>208</v>
      </c>
      <c r="AB3" s="3" t="s">
        <v>219</v>
      </c>
      <c r="AC3" s="3" t="s">
        <v>212</v>
      </c>
      <c r="AD3" s="3" t="s">
        <v>224</v>
      </c>
      <c r="AE3" s="3" t="s">
        <v>198</v>
      </c>
      <c r="AF3" s="3" t="s">
        <v>225</v>
      </c>
      <c r="AG3" s="3" t="s">
        <v>226</v>
      </c>
      <c r="AH3" s="3" t="s">
        <v>256</v>
      </c>
      <c r="AI3" s="3" t="s">
        <v>227</v>
      </c>
      <c r="AJ3" s="3" t="str">
        <f t="shared" ref="AJ3" si="2">"AA"&amp;AJ2&amp;"AA"</f>
        <v>AAen contra de tus emociones y sentimientos, de forma desapercibidaAA</v>
      </c>
      <c r="AK3" s="3" t="s">
        <v>251</v>
      </c>
      <c r="AL3" s="3" t="str">
        <f t="shared" ref="AL3:AM3" si="3">"AA"&amp;AL2&amp;"AA"</f>
        <v>AAaprovechandote de alguien o de algoAA</v>
      </c>
      <c r="AM3" s="3" t="str">
        <f t="shared" si="3"/>
        <v>AAconmoviéndote en gran medidaAA</v>
      </c>
      <c r="AN3" s="3" t="s">
        <v>228</v>
      </c>
      <c r="AO3" s="3" t="s">
        <v>245</v>
      </c>
      <c r="AP3" s="3" t="s">
        <v>229</v>
      </c>
      <c r="AQ3" s="3" t="str">
        <f t="shared" ref="AQ3:AR3" si="4">"AA"&amp;AQ2&amp;"AA"</f>
        <v>AAde manera incompleta en gran medidaAA</v>
      </c>
      <c r="AR3" s="3" t="str">
        <f t="shared" si="4"/>
        <v>AAy esto se desestimaAA</v>
      </c>
      <c r="AS3" s="3" t="s">
        <v>249</v>
      </c>
      <c r="AT3" s="3" t="s">
        <v>213</v>
      </c>
      <c r="AU3" s="3" t="s">
        <v>230</v>
      </c>
      <c r="AV3" s="3" t="str">
        <f t="shared" ref="AV3" si="5">"AA"&amp;AV2&amp;"AA"</f>
        <v>AAde forma favorable y no lo puedes creerAA</v>
      </c>
      <c r="AW3" s="3" t="s">
        <v>231</v>
      </c>
      <c r="AX3" s="3" t="s">
        <v>195</v>
      </c>
    </row>
    <row r="4" spans="2:50" x14ac:dyDescent="0.3">
      <c r="B4" s="3">
        <v>1</v>
      </c>
      <c r="C4" s="6">
        <v>2</v>
      </c>
      <c r="D4" s="3">
        <v>3</v>
      </c>
      <c r="E4" s="3">
        <v>4</v>
      </c>
      <c r="F4" s="3">
        <v>5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  <c r="AH4" s="3">
        <v>32</v>
      </c>
      <c r="AI4" s="3">
        <v>33</v>
      </c>
      <c r="AJ4" s="3">
        <v>34</v>
      </c>
      <c r="AK4" s="3">
        <v>35</v>
      </c>
      <c r="AL4" s="3">
        <v>36</v>
      </c>
      <c r="AM4" s="3">
        <v>37</v>
      </c>
      <c r="AN4" s="3">
        <v>38</v>
      </c>
      <c r="AO4" s="3">
        <v>39</v>
      </c>
      <c r="AP4" s="3">
        <v>40</v>
      </c>
      <c r="AQ4" s="3">
        <v>41</v>
      </c>
      <c r="AR4" s="3">
        <v>42</v>
      </c>
      <c r="AS4" s="3">
        <v>43</v>
      </c>
      <c r="AT4" s="3">
        <v>44</v>
      </c>
      <c r="AU4" s="3">
        <v>45</v>
      </c>
      <c r="AV4" s="3">
        <v>46</v>
      </c>
      <c r="AW4" s="3">
        <v>47</v>
      </c>
      <c r="AX4" s="3">
        <v>48</v>
      </c>
    </row>
    <row r="6" spans="2:50" x14ac:dyDescent="0.3">
      <c r="B6" s="8">
        <v>1</v>
      </c>
      <c r="C6" s="8">
        <v>2</v>
      </c>
      <c r="D6" s="8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8">
        <v>10</v>
      </c>
      <c r="L6" s="8">
        <v>11</v>
      </c>
      <c r="M6" s="8">
        <v>12</v>
      </c>
      <c r="N6" s="8">
        <v>13</v>
      </c>
      <c r="O6" s="8">
        <v>14</v>
      </c>
      <c r="P6" s="8">
        <v>15</v>
      </c>
      <c r="Q6" s="8">
        <v>16</v>
      </c>
      <c r="R6" s="8">
        <v>17</v>
      </c>
      <c r="S6" s="8">
        <v>18</v>
      </c>
      <c r="T6" s="8">
        <v>19</v>
      </c>
      <c r="U6" s="8">
        <v>20</v>
      </c>
      <c r="V6" s="8">
        <v>21</v>
      </c>
      <c r="W6" s="8">
        <v>22</v>
      </c>
      <c r="X6" s="8">
        <v>23</v>
      </c>
      <c r="Y6" s="8">
        <v>24</v>
      </c>
      <c r="Z6" s="8">
        <v>25</v>
      </c>
      <c r="AA6" s="8">
        <v>26</v>
      </c>
      <c r="AB6" s="8">
        <v>27</v>
      </c>
      <c r="AC6" s="8">
        <v>28</v>
      </c>
      <c r="AD6" s="8">
        <v>29</v>
      </c>
      <c r="AE6" s="8">
        <v>30</v>
      </c>
      <c r="AF6" s="8">
        <v>31</v>
      </c>
      <c r="AG6" s="8">
        <v>32</v>
      </c>
      <c r="AH6" s="8">
        <v>33</v>
      </c>
      <c r="AI6" s="8">
        <v>34</v>
      </c>
    </row>
    <row r="7" spans="2:50" x14ac:dyDescent="0.3">
      <c r="G7" s="3">
        <v>0</v>
      </c>
      <c r="H7" s="3">
        <v>1</v>
      </c>
      <c r="I7" s="3">
        <v>2</v>
      </c>
      <c r="J7" s="3">
        <v>3</v>
      </c>
      <c r="K7" s="3">
        <v>4</v>
      </c>
      <c r="L7" s="3">
        <v>5</v>
      </c>
      <c r="M7" s="3">
        <v>6</v>
      </c>
      <c r="N7" s="3">
        <v>7</v>
      </c>
      <c r="O7" s="3">
        <v>8</v>
      </c>
      <c r="P7" s="3">
        <v>9</v>
      </c>
      <c r="Q7" s="3">
        <v>10</v>
      </c>
      <c r="R7" s="3">
        <v>11</v>
      </c>
      <c r="S7" s="10">
        <v>12</v>
      </c>
      <c r="T7" s="3"/>
      <c r="U7" s="3">
        <v>0</v>
      </c>
      <c r="V7" s="3">
        <v>1</v>
      </c>
      <c r="W7" s="3">
        <v>2</v>
      </c>
      <c r="X7" s="3">
        <v>3</v>
      </c>
      <c r="Y7" s="3">
        <v>4</v>
      </c>
      <c r="Z7" s="3">
        <v>5</v>
      </c>
      <c r="AA7" s="3">
        <v>6</v>
      </c>
      <c r="AB7" s="3">
        <v>7</v>
      </c>
      <c r="AC7" s="3">
        <v>8</v>
      </c>
      <c r="AD7" s="3">
        <v>9</v>
      </c>
      <c r="AE7" s="3">
        <v>10</v>
      </c>
      <c r="AF7" s="3">
        <v>11</v>
      </c>
      <c r="AG7" s="3">
        <v>12</v>
      </c>
    </row>
    <row r="8" spans="2:50" x14ac:dyDescent="0.3">
      <c r="B8" s="3" t="s">
        <v>2</v>
      </c>
      <c r="C8" s="3" t="s">
        <v>35</v>
      </c>
      <c r="D8" s="3" t="s">
        <v>36</v>
      </c>
      <c r="E8" s="3" t="s">
        <v>35</v>
      </c>
      <c r="F8" s="3" t="s">
        <v>66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56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61</v>
      </c>
      <c r="Q8" s="3" t="s">
        <v>62</v>
      </c>
      <c r="R8" s="3" t="s">
        <v>63</v>
      </c>
      <c r="S8" s="3" t="s">
        <v>67</v>
      </c>
      <c r="T8" s="3" t="s">
        <v>65</v>
      </c>
      <c r="U8" s="3" t="s">
        <v>64</v>
      </c>
      <c r="V8" s="3" t="s">
        <v>68</v>
      </c>
      <c r="W8" s="3" t="s">
        <v>69</v>
      </c>
      <c r="X8" s="3" t="s">
        <v>70</v>
      </c>
      <c r="Y8" s="3" t="s">
        <v>71</v>
      </c>
      <c r="Z8" s="3" t="s">
        <v>72</v>
      </c>
      <c r="AA8" s="3" t="s">
        <v>73</v>
      </c>
      <c r="AB8" s="3" t="s">
        <v>74</v>
      </c>
      <c r="AC8" s="3" t="s">
        <v>75</v>
      </c>
      <c r="AD8" s="3" t="s">
        <v>76</v>
      </c>
      <c r="AE8" s="3" t="s">
        <v>77</v>
      </c>
      <c r="AF8" s="3" t="s">
        <v>78</v>
      </c>
      <c r="AG8" s="3"/>
    </row>
    <row r="9" spans="2:50" x14ac:dyDescent="0.3">
      <c r="B9" s="3" t="s">
        <v>26</v>
      </c>
      <c r="C9" s="3" t="s">
        <v>10</v>
      </c>
      <c r="D9" s="3">
        <v>1</v>
      </c>
      <c r="E9" s="3" t="s">
        <v>10</v>
      </c>
      <c r="F9" s="5">
        <v>0</v>
      </c>
      <c r="G9" s="5">
        <f>$F9+G$21</f>
        <v>0.10416666666666667</v>
      </c>
      <c r="H9" s="5">
        <f t="shared" ref="H9:K9" si="6">$F9+H$21</f>
        <v>0.20833333333333334</v>
      </c>
      <c r="I9" s="5">
        <f t="shared" si="6"/>
        <v>0.3125</v>
      </c>
      <c r="J9" s="5">
        <f t="shared" si="6"/>
        <v>0.41666666666666669</v>
      </c>
      <c r="K9" s="5">
        <f t="shared" si="6"/>
        <v>0.52083333333333337</v>
      </c>
      <c r="L9" s="5">
        <f t="shared" ref="L9:R9" si="7">$F9+L$21</f>
        <v>0.625</v>
      </c>
      <c r="M9" s="5">
        <f t="shared" si="7"/>
        <v>0.72916666666666663</v>
      </c>
      <c r="N9" s="5">
        <f t="shared" si="7"/>
        <v>0.83333333333333337</v>
      </c>
      <c r="O9" s="5">
        <f t="shared" si="7"/>
        <v>0.9375</v>
      </c>
      <c r="P9" s="5">
        <f t="shared" si="7"/>
        <v>1.0416666666666667</v>
      </c>
      <c r="Q9" s="5">
        <f t="shared" si="7"/>
        <v>1.1458333333333333</v>
      </c>
      <c r="R9" s="5">
        <f t="shared" si="7"/>
        <v>1.25</v>
      </c>
      <c r="S9" s="5">
        <f t="shared" ref="S9:S19" si="8">IF(T10-T9&lt;0,T10-T9+15,T10-T9)/12</f>
        <v>0.12419560185185181</v>
      </c>
      <c r="T9" s="5">
        <f>'Datos de la RS o RL'!H4</f>
        <v>6.4860763888888888</v>
      </c>
      <c r="U9" s="5">
        <f>IF($T9+V$7*$S9&gt;15,$T9+V$7*$S9-15,$T9+V$7*$S9)</f>
        <v>6.610271990740741</v>
      </c>
      <c r="V9" s="5">
        <f t="shared" ref="V9:AF9" si="9">IF($T9+W$7*$S9&gt;15,$T9+W$7*$S9-15,$T9+W$7*$S9)</f>
        <v>6.7344675925925923</v>
      </c>
      <c r="W9" s="5">
        <f t="shared" si="9"/>
        <v>6.8586631944444445</v>
      </c>
      <c r="X9" s="5">
        <f t="shared" si="9"/>
        <v>6.9828587962962958</v>
      </c>
      <c r="Y9" s="5">
        <f t="shared" si="9"/>
        <v>7.107054398148148</v>
      </c>
      <c r="Z9" s="5">
        <f t="shared" si="9"/>
        <v>7.2312499999999993</v>
      </c>
      <c r="AA9" s="5">
        <f t="shared" si="9"/>
        <v>7.3554456018518515</v>
      </c>
      <c r="AB9" s="5">
        <f t="shared" si="9"/>
        <v>7.4796412037037037</v>
      </c>
      <c r="AC9" s="5">
        <f t="shared" si="9"/>
        <v>7.603836805555555</v>
      </c>
      <c r="AD9" s="5">
        <f t="shared" si="9"/>
        <v>7.7280324074074072</v>
      </c>
      <c r="AE9" s="5">
        <f t="shared" si="9"/>
        <v>7.8522280092592585</v>
      </c>
      <c r="AF9" s="5">
        <f t="shared" si="9"/>
        <v>7.9764236111111106</v>
      </c>
      <c r="AG9" s="3" t="s">
        <v>79</v>
      </c>
      <c r="AH9" s="3" t="s">
        <v>91</v>
      </c>
      <c r="AI9" s="3" t="s">
        <v>26</v>
      </c>
    </row>
    <row r="10" spans="2:50" x14ac:dyDescent="0.3">
      <c r="B10" s="3" t="s">
        <v>28</v>
      </c>
      <c r="C10" s="3" t="s">
        <v>12</v>
      </c>
      <c r="D10" s="3">
        <v>2</v>
      </c>
      <c r="E10" s="3" t="s">
        <v>12</v>
      </c>
      <c r="F10" s="5">
        <v>1.25</v>
      </c>
      <c r="G10" s="5">
        <f t="shared" ref="G10:K20" si="10">$F10+G$21</f>
        <v>1.3541666666666667</v>
      </c>
      <c r="H10" s="5">
        <f t="shared" si="10"/>
        <v>1.4583333333333333</v>
      </c>
      <c r="I10" s="5">
        <f t="shared" si="10"/>
        <v>1.5625</v>
      </c>
      <c r="J10" s="5">
        <f t="shared" si="10"/>
        <v>1.6666666666666667</v>
      </c>
      <c r="K10" s="5">
        <f t="shared" si="10"/>
        <v>1.7708333333333335</v>
      </c>
      <c r="L10" s="5">
        <f t="shared" ref="L10:R20" si="11">$F10+L$21</f>
        <v>1.875</v>
      </c>
      <c r="M10" s="5">
        <f t="shared" si="11"/>
        <v>1.9791666666666665</v>
      </c>
      <c r="N10" s="5">
        <f t="shared" si="11"/>
        <v>2.0833333333333335</v>
      </c>
      <c r="O10" s="5">
        <f t="shared" si="11"/>
        <v>2.1875</v>
      </c>
      <c r="P10" s="5">
        <f t="shared" si="11"/>
        <v>2.291666666666667</v>
      </c>
      <c r="Q10" s="5">
        <f t="shared" si="11"/>
        <v>2.395833333333333</v>
      </c>
      <c r="R10" s="5">
        <f t="shared" si="11"/>
        <v>2.5</v>
      </c>
      <c r="S10" s="5">
        <f t="shared" si="8"/>
        <v>0.11154899691358026</v>
      </c>
      <c r="T10" s="5">
        <f>'Datos de la RS o RL'!H5</f>
        <v>7.9764236111111106</v>
      </c>
      <c r="U10" s="5">
        <f t="shared" ref="U10:AF20" si="12">IF($T10+V$7*$S10&gt;15,$T10+V$7*$S10-15,$T10+V$7*$S10)</f>
        <v>8.0879726080246908</v>
      </c>
      <c r="V10" s="5">
        <f t="shared" si="12"/>
        <v>8.1995216049382709</v>
      </c>
      <c r="W10" s="5">
        <f t="shared" si="12"/>
        <v>8.311070601851851</v>
      </c>
      <c r="X10" s="5">
        <f t="shared" si="12"/>
        <v>8.4226195987654311</v>
      </c>
      <c r="Y10" s="5">
        <f t="shared" si="12"/>
        <v>8.5341685956790112</v>
      </c>
      <c r="Z10" s="5">
        <f t="shared" si="12"/>
        <v>8.6457175925925931</v>
      </c>
      <c r="AA10" s="5">
        <f t="shared" si="12"/>
        <v>8.7572665895061732</v>
      </c>
      <c r="AB10" s="5">
        <f t="shared" si="12"/>
        <v>8.8688155864197533</v>
      </c>
      <c r="AC10" s="5">
        <f t="shared" si="12"/>
        <v>8.9803645833333334</v>
      </c>
      <c r="AD10" s="5">
        <f t="shared" si="12"/>
        <v>9.0919135802469135</v>
      </c>
      <c r="AE10" s="5">
        <f t="shared" si="12"/>
        <v>9.2034625771604937</v>
      </c>
      <c r="AF10" s="5">
        <f t="shared" si="12"/>
        <v>9.3150115740740738</v>
      </c>
      <c r="AG10" s="3" t="s">
        <v>80</v>
      </c>
      <c r="AH10" s="3" t="s">
        <v>92</v>
      </c>
      <c r="AI10" s="3" t="s">
        <v>28</v>
      </c>
    </row>
    <row r="11" spans="2:50" x14ac:dyDescent="0.3">
      <c r="B11" s="3" t="s">
        <v>30</v>
      </c>
      <c r="C11" s="3" t="s">
        <v>14</v>
      </c>
      <c r="D11" s="3">
        <v>3</v>
      </c>
      <c r="E11" s="3" t="s">
        <v>14</v>
      </c>
      <c r="F11" s="5">
        <v>2.5</v>
      </c>
      <c r="G11" s="5">
        <f t="shared" si="10"/>
        <v>2.6041666666666665</v>
      </c>
      <c r="H11" s="5">
        <f t="shared" si="10"/>
        <v>2.7083333333333335</v>
      </c>
      <c r="I11" s="5">
        <f t="shared" si="10"/>
        <v>2.8125</v>
      </c>
      <c r="J11" s="5">
        <f t="shared" si="10"/>
        <v>2.9166666666666665</v>
      </c>
      <c r="K11" s="5">
        <f t="shared" si="10"/>
        <v>3.0208333333333335</v>
      </c>
      <c r="L11" s="5">
        <f t="shared" si="11"/>
        <v>3.125</v>
      </c>
      <c r="M11" s="5">
        <f t="shared" si="11"/>
        <v>3.2291666666666665</v>
      </c>
      <c r="N11" s="5">
        <f t="shared" si="11"/>
        <v>3.3333333333333335</v>
      </c>
      <c r="O11" s="5">
        <f t="shared" si="11"/>
        <v>3.4375</v>
      </c>
      <c r="P11" s="5">
        <f t="shared" si="11"/>
        <v>3.541666666666667</v>
      </c>
      <c r="Q11" s="5">
        <f t="shared" si="11"/>
        <v>3.645833333333333</v>
      </c>
      <c r="R11" s="5">
        <f t="shared" si="11"/>
        <v>3.75</v>
      </c>
      <c r="S11" s="5">
        <f t="shared" si="8"/>
        <v>9.6412037037037088E-2</v>
      </c>
      <c r="T11" s="5">
        <f>'Datos de la RS o RL'!H6</f>
        <v>9.3150115740740738</v>
      </c>
      <c r="U11" s="5">
        <f t="shared" si="12"/>
        <v>9.4114236111111111</v>
      </c>
      <c r="V11" s="5">
        <f t="shared" si="12"/>
        <v>9.5078356481481485</v>
      </c>
      <c r="W11" s="5">
        <f t="shared" si="12"/>
        <v>9.6042476851851859</v>
      </c>
      <c r="X11" s="5">
        <f t="shared" si="12"/>
        <v>9.7006597222222215</v>
      </c>
      <c r="Y11" s="5">
        <f t="shared" si="12"/>
        <v>9.7970717592592589</v>
      </c>
      <c r="Z11" s="5">
        <f t="shared" si="12"/>
        <v>9.8934837962962963</v>
      </c>
      <c r="AA11" s="5">
        <f t="shared" si="12"/>
        <v>9.9898958333333336</v>
      </c>
      <c r="AB11" s="5">
        <f t="shared" si="12"/>
        <v>10.086307870370371</v>
      </c>
      <c r="AC11" s="5">
        <f t="shared" si="12"/>
        <v>10.182719907407407</v>
      </c>
      <c r="AD11" s="5">
        <f t="shared" si="12"/>
        <v>10.279131944444444</v>
      </c>
      <c r="AE11" s="5">
        <f t="shared" si="12"/>
        <v>10.375543981481481</v>
      </c>
      <c r="AF11" s="5">
        <f t="shared" si="12"/>
        <v>10.471956018518519</v>
      </c>
      <c r="AG11" s="3" t="s">
        <v>81</v>
      </c>
      <c r="AH11" s="3" t="s">
        <v>93</v>
      </c>
      <c r="AI11" s="3" t="s">
        <v>30</v>
      </c>
    </row>
    <row r="12" spans="2:50" x14ac:dyDescent="0.3">
      <c r="B12" s="3" t="s">
        <v>11</v>
      </c>
      <c r="C12" s="3" t="s">
        <v>16</v>
      </c>
      <c r="D12" s="3">
        <v>4</v>
      </c>
      <c r="E12" s="3" t="s">
        <v>16</v>
      </c>
      <c r="F12" s="5">
        <v>3.75</v>
      </c>
      <c r="G12" s="5">
        <f t="shared" si="10"/>
        <v>3.8541666666666665</v>
      </c>
      <c r="H12" s="5">
        <f t="shared" si="10"/>
        <v>3.9583333333333335</v>
      </c>
      <c r="I12" s="5">
        <f t="shared" si="10"/>
        <v>4.0625</v>
      </c>
      <c r="J12" s="5">
        <f t="shared" si="10"/>
        <v>4.166666666666667</v>
      </c>
      <c r="K12" s="5">
        <f t="shared" si="10"/>
        <v>4.270833333333333</v>
      </c>
      <c r="L12" s="5">
        <f t="shared" si="11"/>
        <v>4.375</v>
      </c>
      <c r="M12" s="5">
        <f t="shared" si="11"/>
        <v>4.479166666666667</v>
      </c>
      <c r="N12" s="5">
        <f t="shared" si="11"/>
        <v>4.583333333333333</v>
      </c>
      <c r="O12" s="5">
        <f t="shared" si="11"/>
        <v>4.6875</v>
      </c>
      <c r="P12" s="5">
        <f t="shared" si="11"/>
        <v>4.791666666666667</v>
      </c>
      <c r="Q12" s="5">
        <f t="shared" si="11"/>
        <v>4.895833333333333</v>
      </c>
      <c r="R12" s="5">
        <f t="shared" si="11"/>
        <v>5</v>
      </c>
      <c r="S12" s="5">
        <f t="shared" si="8"/>
        <v>8.9652777777777803E-2</v>
      </c>
      <c r="T12" s="5">
        <f>'Datos de la RS o RL'!H7</f>
        <v>10.471956018518519</v>
      </c>
      <c r="U12" s="5">
        <f t="shared" si="12"/>
        <v>10.561608796296296</v>
      </c>
      <c r="V12" s="5">
        <f t="shared" si="12"/>
        <v>10.651261574074073</v>
      </c>
      <c r="W12" s="5">
        <f t="shared" si="12"/>
        <v>10.740914351851853</v>
      </c>
      <c r="X12" s="5">
        <f t="shared" si="12"/>
        <v>10.83056712962963</v>
      </c>
      <c r="Y12" s="5">
        <f t="shared" si="12"/>
        <v>10.920219907407407</v>
      </c>
      <c r="Z12" s="5">
        <f t="shared" si="12"/>
        <v>11.009872685185186</v>
      </c>
      <c r="AA12" s="5">
        <f t="shared" si="12"/>
        <v>11.099525462962964</v>
      </c>
      <c r="AB12" s="5">
        <f t="shared" si="12"/>
        <v>11.189178240740741</v>
      </c>
      <c r="AC12" s="5">
        <f t="shared" si="12"/>
        <v>11.278831018518519</v>
      </c>
      <c r="AD12" s="5">
        <f t="shared" si="12"/>
        <v>11.368483796296296</v>
      </c>
      <c r="AE12" s="5">
        <f t="shared" si="12"/>
        <v>11.458136574074075</v>
      </c>
      <c r="AF12" s="5">
        <f t="shared" si="12"/>
        <v>11.547789351851852</v>
      </c>
      <c r="AG12" s="3" t="s">
        <v>82</v>
      </c>
      <c r="AH12" s="3" t="s">
        <v>94</v>
      </c>
      <c r="AI12" s="3" t="s">
        <v>11</v>
      </c>
    </row>
    <row r="13" spans="2:50" x14ac:dyDescent="0.3">
      <c r="B13" s="3" t="s">
        <v>33</v>
      </c>
      <c r="C13" s="3" t="s">
        <v>18</v>
      </c>
      <c r="D13" s="3">
        <v>5</v>
      </c>
      <c r="E13" s="3" t="s">
        <v>18</v>
      </c>
      <c r="F13" s="5">
        <v>5</v>
      </c>
      <c r="G13" s="5">
        <f t="shared" si="10"/>
        <v>5.104166666666667</v>
      </c>
      <c r="H13" s="5">
        <f t="shared" si="10"/>
        <v>5.208333333333333</v>
      </c>
      <c r="I13" s="5">
        <f t="shared" si="10"/>
        <v>5.3125</v>
      </c>
      <c r="J13" s="5">
        <f t="shared" si="10"/>
        <v>5.416666666666667</v>
      </c>
      <c r="K13" s="5">
        <f t="shared" si="10"/>
        <v>5.520833333333333</v>
      </c>
      <c r="L13" s="5">
        <f t="shared" si="11"/>
        <v>5.625</v>
      </c>
      <c r="M13" s="5">
        <f t="shared" si="11"/>
        <v>5.729166666666667</v>
      </c>
      <c r="N13" s="5">
        <f t="shared" si="11"/>
        <v>5.833333333333333</v>
      </c>
      <c r="O13" s="5">
        <f t="shared" si="11"/>
        <v>5.9375</v>
      </c>
      <c r="P13" s="5">
        <f t="shared" si="11"/>
        <v>6.041666666666667</v>
      </c>
      <c r="Q13" s="5">
        <f t="shared" si="11"/>
        <v>6.145833333333333</v>
      </c>
      <c r="R13" s="5">
        <f t="shared" si="11"/>
        <v>6.25</v>
      </c>
      <c r="S13" s="5">
        <f t="shared" si="8"/>
        <v>9.3984374999999939E-2</v>
      </c>
      <c r="T13" s="5">
        <f>'Datos de la RS o RL'!H8</f>
        <v>11.547789351851852</v>
      </c>
      <c r="U13" s="5">
        <f t="shared" si="12"/>
        <v>11.641773726851852</v>
      </c>
      <c r="V13" s="5">
        <f t="shared" si="12"/>
        <v>11.735758101851852</v>
      </c>
      <c r="W13" s="5">
        <f t="shared" si="12"/>
        <v>11.829742476851852</v>
      </c>
      <c r="X13" s="5">
        <f t="shared" si="12"/>
        <v>11.923726851851852</v>
      </c>
      <c r="Y13" s="5">
        <f t="shared" si="12"/>
        <v>12.017711226851851</v>
      </c>
      <c r="Z13" s="5">
        <f t="shared" si="12"/>
        <v>12.111695601851853</v>
      </c>
      <c r="AA13" s="5">
        <f t="shared" si="12"/>
        <v>12.205679976851853</v>
      </c>
      <c r="AB13" s="5">
        <f t="shared" si="12"/>
        <v>12.299664351851852</v>
      </c>
      <c r="AC13" s="5">
        <f t="shared" si="12"/>
        <v>12.393648726851852</v>
      </c>
      <c r="AD13" s="5">
        <f t="shared" si="12"/>
        <v>12.487633101851852</v>
      </c>
      <c r="AE13" s="5">
        <f t="shared" si="12"/>
        <v>12.581617476851852</v>
      </c>
      <c r="AF13" s="5">
        <f t="shared" si="12"/>
        <v>12.675601851851852</v>
      </c>
      <c r="AG13" s="3" t="s">
        <v>83</v>
      </c>
      <c r="AH13" s="3" t="s">
        <v>95</v>
      </c>
      <c r="AI13" s="3" t="s">
        <v>33</v>
      </c>
    </row>
    <row r="14" spans="2:50" x14ac:dyDescent="0.3">
      <c r="B14" s="3" t="s">
        <v>13</v>
      </c>
      <c r="C14" s="3" t="s">
        <v>20</v>
      </c>
      <c r="D14" s="3">
        <v>6</v>
      </c>
      <c r="E14" s="3" t="s">
        <v>20</v>
      </c>
      <c r="F14" s="5">
        <v>6.25</v>
      </c>
      <c r="G14" s="5">
        <f t="shared" si="10"/>
        <v>6.354166666666667</v>
      </c>
      <c r="H14" s="5">
        <f t="shared" si="10"/>
        <v>6.458333333333333</v>
      </c>
      <c r="I14" s="5">
        <f t="shared" si="10"/>
        <v>6.5625</v>
      </c>
      <c r="J14" s="5">
        <f t="shared" si="10"/>
        <v>6.666666666666667</v>
      </c>
      <c r="K14" s="5">
        <f t="shared" si="10"/>
        <v>6.770833333333333</v>
      </c>
      <c r="L14" s="5">
        <f t="shared" si="11"/>
        <v>6.875</v>
      </c>
      <c r="M14" s="5">
        <f t="shared" si="11"/>
        <v>6.979166666666667</v>
      </c>
      <c r="N14" s="5">
        <f t="shared" si="11"/>
        <v>7.083333333333333</v>
      </c>
      <c r="O14" s="5">
        <f t="shared" si="11"/>
        <v>7.1875</v>
      </c>
      <c r="P14" s="5">
        <f t="shared" si="11"/>
        <v>7.291666666666667</v>
      </c>
      <c r="Q14" s="5">
        <f t="shared" si="11"/>
        <v>7.395833333333333</v>
      </c>
      <c r="R14" s="5">
        <f t="shared" si="11"/>
        <v>7.5</v>
      </c>
      <c r="S14" s="5">
        <f t="shared" si="8"/>
        <v>0.10920621141975317</v>
      </c>
      <c r="T14" s="5">
        <f>'Datos de la RS o RL'!H9</f>
        <v>12.675601851851852</v>
      </c>
      <c r="U14" s="5">
        <f t="shared" si="12"/>
        <v>12.784808063271605</v>
      </c>
      <c r="V14" s="5">
        <f t="shared" si="12"/>
        <v>12.894014274691358</v>
      </c>
      <c r="W14" s="5">
        <f t="shared" si="12"/>
        <v>13.003220486111111</v>
      </c>
      <c r="X14" s="5">
        <f t="shared" si="12"/>
        <v>13.112426697530864</v>
      </c>
      <c r="Y14" s="5">
        <f t="shared" si="12"/>
        <v>13.221632908950617</v>
      </c>
      <c r="Z14" s="5">
        <f t="shared" si="12"/>
        <v>13.330839120370371</v>
      </c>
      <c r="AA14" s="5">
        <f t="shared" si="12"/>
        <v>13.440045331790124</v>
      </c>
      <c r="AB14" s="5">
        <f t="shared" si="12"/>
        <v>13.549251543209877</v>
      </c>
      <c r="AC14" s="5">
        <f t="shared" si="12"/>
        <v>13.65845775462963</v>
      </c>
      <c r="AD14" s="5">
        <f t="shared" si="12"/>
        <v>13.767663966049383</v>
      </c>
      <c r="AE14" s="5">
        <f t="shared" si="12"/>
        <v>13.876870177469137</v>
      </c>
      <c r="AF14" s="5">
        <f t="shared" si="12"/>
        <v>13.98607638888889</v>
      </c>
      <c r="AG14" s="3" t="s">
        <v>84</v>
      </c>
      <c r="AH14" s="3" t="s">
        <v>96</v>
      </c>
      <c r="AI14" s="3" t="s">
        <v>13</v>
      </c>
    </row>
    <row r="15" spans="2:50" x14ac:dyDescent="0.3">
      <c r="B15" s="3" t="s">
        <v>15</v>
      </c>
      <c r="C15" s="3" t="s">
        <v>22</v>
      </c>
      <c r="D15" s="3">
        <v>7</v>
      </c>
      <c r="E15" s="3" t="s">
        <v>22</v>
      </c>
      <c r="F15" s="5">
        <v>7.5</v>
      </c>
      <c r="G15" s="5">
        <f t="shared" si="10"/>
        <v>7.604166666666667</v>
      </c>
      <c r="H15" s="5">
        <f t="shared" si="10"/>
        <v>7.708333333333333</v>
      </c>
      <c r="I15" s="5">
        <f t="shared" si="10"/>
        <v>7.8125</v>
      </c>
      <c r="J15" s="5">
        <f t="shared" si="10"/>
        <v>7.916666666666667</v>
      </c>
      <c r="K15" s="5">
        <f t="shared" si="10"/>
        <v>8.0208333333333339</v>
      </c>
      <c r="L15" s="5">
        <f t="shared" si="11"/>
        <v>8.125</v>
      </c>
      <c r="M15" s="5">
        <f t="shared" si="11"/>
        <v>8.2291666666666661</v>
      </c>
      <c r="N15" s="5">
        <f t="shared" si="11"/>
        <v>8.3333333333333339</v>
      </c>
      <c r="O15" s="5">
        <f t="shared" si="11"/>
        <v>8.4375</v>
      </c>
      <c r="P15" s="5">
        <f t="shared" si="11"/>
        <v>8.5416666666666661</v>
      </c>
      <c r="Q15" s="5">
        <f t="shared" si="11"/>
        <v>8.6458333333333339</v>
      </c>
      <c r="R15" s="5">
        <f t="shared" si="11"/>
        <v>8.75</v>
      </c>
      <c r="S15" s="5">
        <f t="shared" si="8"/>
        <v>0.12419560185185174</v>
      </c>
      <c r="T15" s="5">
        <f>'Datos de la RS o RL'!H10</f>
        <v>13.98607638888889</v>
      </c>
      <c r="U15" s="5">
        <f t="shared" si="12"/>
        <v>14.110271990740742</v>
      </c>
      <c r="V15" s="5">
        <f t="shared" si="12"/>
        <v>14.234467592592594</v>
      </c>
      <c r="W15" s="5">
        <f t="shared" si="12"/>
        <v>14.358663194444444</v>
      </c>
      <c r="X15" s="5">
        <f t="shared" si="12"/>
        <v>14.482858796296297</v>
      </c>
      <c r="Y15" s="5">
        <f t="shared" si="12"/>
        <v>14.607054398148149</v>
      </c>
      <c r="Z15" s="5">
        <f t="shared" si="12"/>
        <v>14.731249999999999</v>
      </c>
      <c r="AA15" s="5">
        <f t="shared" si="12"/>
        <v>14.855445601851851</v>
      </c>
      <c r="AB15" s="5">
        <f t="shared" si="12"/>
        <v>14.979641203703704</v>
      </c>
      <c r="AC15" s="5">
        <f t="shared" si="12"/>
        <v>0.10383680555555586</v>
      </c>
      <c r="AD15" s="5">
        <f t="shared" si="12"/>
        <v>0.22803240740740804</v>
      </c>
      <c r="AE15" s="5">
        <f t="shared" si="12"/>
        <v>0.35222800925925846</v>
      </c>
      <c r="AF15" s="5">
        <f t="shared" si="12"/>
        <v>0.47642361111111065</v>
      </c>
      <c r="AG15" s="3" t="s">
        <v>85</v>
      </c>
      <c r="AH15" s="3" t="s">
        <v>97</v>
      </c>
      <c r="AI15" s="3" t="s">
        <v>15</v>
      </c>
    </row>
    <row r="16" spans="2:50" x14ac:dyDescent="0.3">
      <c r="B16" s="3" t="s">
        <v>17</v>
      </c>
      <c r="C16" s="3" t="s">
        <v>23</v>
      </c>
      <c r="D16" s="3">
        <v>8</v>
      </c>
      <c r="E16" s="3" t="s">
        <v>23</v>
      </c>
      <c r="F16" s="5">
        <v>8.75</v>
      </c>
      <c r="G16" s="5">
        <f t="shared" si="10"/>
        <v>8.8541666666666661</v>
      </c>
      <c r="H16" s="5">
        <f t="shared" si="10"/>
        <v>8.9583333333333339</v>
      </c>
      <c r="I16" s="5">
        <f t="shared" si="10"/>
        <v>9.0625</v>
      </c>
      <c r="J16" s="5">
        <f t="shared" si="10"/>
        <v>9.1666666666666661</v>
      </c>
      <c r="K16" s="5">
        <f t="shared" si="10"/>
        <v>9.2708333333333339</v>
      </c>
      <c r="L16" s="5">
        <f t="shared" si="11"/>
        <v>9.375</v>
      </c>
      <c r="M16" s="5">
        <f t="shared" si="11"/>
        <v>9.4791666666666661</v>
      </c>
      <c r="N16" s="5">
        <f t="shared" si="11"/>
        <v>9.5833333333333339</v>
      </c>
      <c r="O16" s="5">
        <f t="shared" si="11"/>
        <v>9.6875</v>
      </c>
      <c r="P16" s="5">
        <f t="shared" si="11"/>
        <v>9.7916666666666661</v>
      </c>
      <c r="Q16" s="5">
        <f t="shared" si="11"/>
        <v>9.8958333333333339</v>
      </c>
      <c r="R16" s="5">
        <f t="shared" si="11"/>
        <v>10</v>
      </c>
      <c r="S16" s="5">
        <f t="shared" si="8"/>
        <v>0.11154899691358026</v>
      </c>
      <c r="T16" s="5">
        <f>'Datos de la RS o RL'!H11</f>
        <v>0.47642361111111109</v>
      </c>
      <c r="U16" s="5">
        <f t="shared" si="12"/>
        <v>0.58797260802469131</v>
      </c>
      <c r="V16" s="5">
        <f t="shared" si="12"/>
        <v>0.69952160493827165</v>
      </c>
      <c r="W16" s="5">
        <f t="shared" si="12"/>
        <v>0.81107060185185187</v>
      </c>
      <c r="X16" s="5">
        <f t="shared" si="12"/>
        <v>0.9226195987654322</v>
      </c>
      <c r="Y16" s="5">
        <f t="shared" si="12"/>
        <v>1.0341685956790125</v>
      </c>
      <c r="Z16" s="5">
        <f t="shared" si="12"/>
        <v>1.1457175925925926</v>
      </c>
      <c r="AA16" s="5">
        <f t="shared" si="12"/>
        <v>1.257266589506173</v>
      </c>
      <c r="AB16" s="5">
        <f t="shared" si="12"/>
        <v>1.3688155864197533</v>
      </c>
      <c r="AC16" s="5">
        <f t="shared" si="12"/>
        <v>1.4803645833333334</v>
      </c>
      <c r="AD16" s="5">
        <f t="shared" si="12"/>
        <v>1.5919135802469138</v>
      </c>
      <c r="AE16" s="5">
        <f t="shared" si="12"/>
        <v>1.7034625771604941</v>
      </c>
      <c r="AF16" s="5">
        <f t="shared" si="12"/>
        <v>1.8150115740740742</v>
      </c>
      <c r="AG16" s="3" t="s">
        <v>86</v>
      </c>
      <c r="AH16" s="3" t="s">
        <v>98</v>
      </c>
      <c r="AI16" s="3" t="s">
        <v>17</v>
      </c>
    </row>
    <row r="17" spans="2:35" x14ac:dyDescent="0.3">
      <c r="B17" s="3" t="s">
        <v>19</v>
      </c>
      <c r="C17" s="3" t="s">
        <v>25</v>
      </c>
      <c r="D17" s="3">
        <v>9</v>
      </c>
      <c r="E17" s="3" t="s">
        <v>25</v>
      </c>
      <c r="F17" s="5">
        <v>10</v>
      </c>
      <c r="G17" s="5">
        <f t="shared" si="10"/>
        <v>10.104166666666666</v>
      </c>
      <c r="H17" s="5">
        <f t="shared" si="10"/>
        <v>10.208333333333334</v>
      </c>
      <c r="I17" s="5">
        <f t="shared" si="10"/>
        <v>10.3125</v>
      </c>
      <c r="J17" s="5">
        <f t="shared" si="10"/>
        <v>10.416666666666666</v>
      </c>
      <c r="K17" s="5">
        <f t="shared" si="10"/>
        <v>10.520833333333334</v>
      </c>
      <c r="L17" s="5">
        <f t="shared" si="11"/>
        <v>10.625</v>
      </c>
      <c r="M17" s="5">
        <f t="shared" si="11"/>
        <v>10.729166666666666</v>
      </c>
      <c r="N17" s="5">
        <f t="shared" si="11"/>
        <v>10.833333333333334</v>
      </c>
      <c r="O17" s="5">
        <f t="shared" si="11"/>
        <v>10.9375</v>
      </c>
      <c r="P17" s="5">
        <f t="shared" si="11"/>
        <v>11.041666666666666</v>
      </c>
      <c r="Q17" s="5">
        <f t="shared" si="11"/>
        <v>11.145833333333334</v>
      </c>
      <c r="R17" s="5">
        <f t="shared" si="11"/>
        <v>11.25</v>
      </c>
      <c r="S17" s="5">
        <f t="shared" si="8"/>
        <v>9.6412037037037046E-2</v>
      </c>
      <c r="T17" s="5">
        <f>'Datos de la RS o RL'!H12</f>
        <v>1.8150115740740742</v>
      </c>
      <c r="U17" s="5">
        <f t="shared" si="12"/>
        <v>1.9114236111111111</v>
      </c>
      <c r="V17" s="5">
        <f t="shared" si="12"/>
        <v>2.0078356481481485</v>
      </c>
      <c r="W17" s="5">
        <f t="shared" si="12"/>
        <v>2.1042476851851855</v>
      </c>
      <c r="X17" s="5">
        <f t="shared" si="12"/>
        <v>2.2006597222222224</v>
      </c>
      <c r="Y17" s="5">
        <f t="shared" si="12"/>
        <v>2.2970717592592593</v>
      </c>
      <c r="Z17" s="5">
        <f t="shared" si="12"/>
        <v>2.3934837962962963</v>
      </c>
      <c r="AA17" s="5">
        <f t="shared" si="12"/>
        <v>2.4898958333333336</v>
      </c>
      <c r="AB17" s="5">
        <f t="shared" si="12"/>
        <v>2.5863078703703706</v>
      </c>
      <c r="AC17" s="5">
        <f t="shared" si="12"/>
        <v>2.6827199074074075</v>
      </c>
      <c r="AD17" s="5">
        <f t="shared" si="12"/>
        <v>2.7791319444444449</v>
      </c>
      <c r="AE17" s="5">
        <f t="shared" si="12"/>
        <v>2.8755439814814818</v>
      </c>
      <c r="AF17" s="5">
        <f t="shared" si="12"/>
        <v>2.9719560185185188</v>
      </c>
      <c r="AG17" s="3" t="s">
        <v>87</v>
      </c>
      <c r="AH17" s="3" t="s">
        <v>99</v>
      </c>
      <c r="AI17" s="3" t="s">
        <v>19</v>
      </c>
    </row>
    <row r="18" spans="2:35" x14ac:dyDescent="0.3">
      <c r="B18" s="3" t="s">
        <v>21</v>
      </c>
      <c r="C18" s="3" t="s">
        <v>27</v>
      </c>
      <c r="D18" s="3">
        <v>10</v>
      </c>
      <c r="E18" s="3" t="s">
        <v>27</v>
      </c>
      <c r="F18" s="5">
        <v>11.25</v>
      </c>
      <c r="G18" s="5">
        <f t="shared" si="10"/>
        <v>11.354166666666666</v>
      </c>
      <c r="H18" s="5">
        <f t="shared" si="10"/>
        <v>11.458333333333334</v>
      </c>
      <c r="I18" s="5">
        <f t="shared" si="10"/>
        <v>11.5625</v>
      </c>
      <c r="J18" s="5">
        <f t="shared" si="10"/>
        <v>11.666666666666666</v>
      </c>
      <c r="K18" s="5">
        <f t="shared" si="10"/>
        <v>11.770833333333334</v>
      </c>
      <c r="L18" s="5">
        <f t="shared" si="11"/>
        <v>11.875</v>
      </c>
      <c r="M18" s="5">
        <f t="shared" si="11"/>
        <v>11.979166666666666</v>
      </c>
      <c r="N18" s="5">
        <f t="shared" si="11"/>
        <v>12.083333333333334</v>
      </c>
      <c r="O18" s="5">
        <f t="shared" si="11"/>
        <v>12.1875</v>
      </c>
      <c r="P18" s="5">
        <f t="shared" si="11"/>
        <v>12.291666666666666</v>
      </c>
      <c r="Q18" s="5">
        <f t="shared" si="11"/>
        <v>12.395833333333334</v>
      </c>
      <c r="R18" s="5">
        <f t="shared" si="11"/>
        <v>12.5</v>
      </c>
      <c r="S18" s="5">
        <f t="shared" si="8"/>
        <v>8.9652777777777734E-2</v>
      </c>
      <c r="T18" s="5">
        <f>'Datos de la RS o RL'!H13</f>
        <v>2.9719560185185188</v>
      </c>
      <c r="U18" s="5">
        <f t="shared" si="12"/>
        <v>3.0616087962962966</v>
      </c>
      <c r="V18" s="5">
        <f t="shared" si="12"/>
        <v>3.1512615740740744</v>
      </c>
      <c r="W18" s="5">
        <f t="shared" si="12"/>
        <v>3.2409143518518517</v>
      </c>
      <c r="X18" s="5">
        <f t="shared" si="12"/>
        <v>3.3305671296296295</v>
      </c>
      <c r="Y18" s="5">
        <f t="shared" si="12"/>
        <v>3.4202199074074073</v>
      </c>
      <c r="Z18" s="5">
        <f t="shared" si="12"/>
        <v>3.5098726851851851</v>
      </c>
      <c r="AA18" s="5">
        <f t="shared" si="12"/>
        <v>3.5995254629629629</v>
      </c>
      <c r="AB18" s="5">
        <f t="shared" si="12"/>
        <v>3.6891782407407407</v>
      </c>
      <c r="AC18" s="5">
        <f t="shared" si="12"/>
        <v>3.7788310185185185</v>
      </c>
      <c r="AD18" s="5">
        <f t="shared" si="12"/>
        <v>3.8684837962962959</v>
      </c>
      <c r="AE18" s="5">
        <f t="shared" si="12"/>
        <v>3.9581365740740737</v>
      </c>
      <c r="AF18" s="5">
        <f t="shared" si="12"/>
        <v>4.0477893518518515</v>
      </c>
      <c r="AG18" s="3" t="s">
        <v>88</v>
      </c>
      <c r="AH18" s="3" t="s">
        <v>100</v>
      </c>
      <c r="AI18" s="3" t="s">
        <v>21</v>
      </c>
    </row>
    <row r="19" spans="2:35" x14ac:dyDescent="0.3">
      <c r="B19" s="3" t="s">
        <v>34</v>
      </c>
      <c r="C19" s="3" t="s">
        <v>29</v>
      </c>
      <c r="D19" s="3">
        <v>11</v>
      </c>
      <c r="E19" s="3" t="s">
        <v>29</v>
      </c>
      <c r="F19" s="5">
        <v>12.5</v>
      </c>
      <c r="G19" s="5">
        <f t="shared" si="10"/>
        <v>12.604166666666666</v>
      </c>
      <c r="H19" s="5">
        <f t="shared" si="10"/>
        <v>12.708333333333334</v>
      </c>
      <c r="I19" s="5">
        <f t="shared" si="10"/>
        <v>12.8125</v>
      </c>
      <c r="J19" s="5">
        <f t="shared" si="10"/>
        <v>12.916666666666666</v>
      </c>
      <c r="K19" s="5">
        <f t="shared" si="10"/>
        <v>13.020833333333334</v>
      </c>
      <c r="L19" s="5">
        <f t="shared" si="11"/>
        <v>13.125</v>
      </c>
      <c r="M19" s="5">
        <f t="shared" si="11"/>
        <v>13.229166666666666</v>
      </c>
      <c r="N19" s="5">
        <f t="shared" si="11"/>
        <v>13.333333333333334</v>
      </c>
      <c r="O19" s="5">
        <f t="shared" si="11"/>
        <v>13.4375</v>
      </c>
      <c r="P19" s="5">
        <f t="shared" si="11"/>
        <v>13.541666666666666</v>
      </c>
      <c r="Q19" s="5">
        <f t="shared" si="11"/>
        <v>13.645833333333334</v>
      </c>
      <c r="R19" s="5">
        <f t="shared" si="11"/>
        <v>13.75</v>
      </c>
      <c r="S19" s="5">
        <f t="shared" si="8"/>
        <v>9.3984375000000009E-2</v>
      </c>
      <c r="T19" s="5">
        <f>'Datos de la RS o RL'!H14</f>
        <v>4.0477893518518515</v>
      </c>
      <c r="U19" s="5">
        <f t="shared" si="12"/>
        <v>4.1417737268518513</v>
      </c>
      <c r="V19" s="5">
        <f t="shared" si="12"/>
        <v>4.235758101851852</v>
      </c>
      <c r="W19" s="5">
        <f t="shared" si="12"/>
        <v>4.3297424768518518</v>
      </c>
      <c r="X19" s="5">
        <f t="shared" si="12"/>
        <v>4.4237268518518515</v>
      </c>
      <c r="Y19" s="5">
        <f t="shared" si="12"/>
        <v>4.5177112268518513</v>
      </c>
      <c r="Z19" s="5">
        <f t="shared" si="12"/>
        <v>4.6116956018518511</v>
      </c>
      <c r="AA19" s="5">
        <f t="shared" si="12"/>
        <v>4.7056799768518518</v>
      </c>
      <c r="AB19" s="5">
        <f t="shared" si="12"/>
        <v>4.7996643518518516</v>
      </c>
      <c r="AC19" s="5">
        <f t="shared" si="12"/>
        <v>4.8936487268518514</v>
      </c>
      <c r="AD19" s="5">
        <f t="shared" si="12"/>
        <v>4.987633101851852</v>
      </c>
      <c r="AE19" s="5">
        <f t="shared" si="12"/>
        <v>5.0816174768518518</v>
      </c>
      <c r="AF19" s="5">
        <f t="shared" si="12"/>
        <v>5.1756018518518516</v>
      </c>
      <c r="AG19" s="3" t="s">
        <v>89</v>
      </c>
      <c r="AH19" s="3" t="s">
        <v>101</v>
      </c>
      <c r="AI19" s="3" t="s">
        <v>34</v>
      </c>
    </row>
    <row r="20" spans="2:35" x14ac:dyDescent="0.3">
      <c r="B20" s="3" t="s">
        <v>24</v>
      </c>
      <c r="C20" s="3" t="s">
        <v>31</v>
      </c>
      <c r="D20" s="3">
        <v>12</v>
      </c>
      <c r="E20" s="3" t="s">
        <v>31</v>
      </c>
      <c r="F20" s="5">
        <v>13.75</v>
      </c>
      <c r="G20" s="5">
        <f t="shared" si="10"/>
        <v>13.854166666666666</v>
      </c>
      <c r="H20" s="5">
        <f t="shared" si="10"/>
        <v>13.958333333333334</v>
      </c>
      <c r="I20" s="5">
        <f t="shared" si="10"/>
        <v>14.0625</v>
      </c>
      <c r="J20" s="5">
        <f t="shared" si="10"/>
        <v>14.166666666666666</v>
      </c>
      <c r="K20" s="5">
        <f t="shared" si="10"/>
        <v>14.270833333333334</v>
      </c>
      <c r="L20" s="5">
        <f t="shared" si="11"/>
        <v>14.375</v>
      </c>
      <c r="M20" s="5">
        <f t="shared" si="11"/>
        <v>14.479166666666666</v>
      </c>
      <c r="N20" s="5">
        <f t="shared" si="11"/>
        <v>14.583333333333334</v>
      </c>
      <c r="O20" s="5">
        <f t="shared" si="11"/>
        <v>14.6875</v>
      </c>
      <c r="P20" s="5">
        <f t="shared" si="11"/>
        <v>14.791666666666666</v>
      </c>
      <c r="Q20" s="5">
        <f t="shared" si="11"/>
        <v>14.895833333333334</v>
      </c>
      <c r="R20" s="5">
        <f t="shared" si="11"/>
        <v>15</v>
      </c>
      <c r="S20" s="5">
        <f>IF(T9-T20&lt;0,T9-T20+15,T9-T20)/12</f>
        <v>0.1092062114197531</v>
      </c>
      <c r="T20" s="5">
        <f>'Datos de la RS o RL'!H15</f>
        <v>5.1756018518518516</v>
      </c>
      <c r="U20" s="5">
        <f t="shared" si="12"/>
        <v>5.2848080632716048</v>
      </c>
      <c r="V20" s="5">
        <f t="shared" si="12"/>
        <v>5.394014274691358</v>
      </c>
      <c r="W20" s="5">
        <f t="shared" si="12"/>
        <v>5.5032204861111111</v>
      </c>
      <c r="X20" s="5">
        <f t="shared" si="12"/>
        <v>5.6124266975308643</v>
      </c>
      <c r="Y20" s="5">
        <f t="shared" si="12"/>
        <v>5.7216329089506175</v>
      </c>
      <c r="Z20" s="5">
        <f t="shared" si="12"/>
        <v>5.8308391203703707</v>
      </c>
      <c r="AA20" s="5">
        <f t="shared" si="12"/>
        <v>5.9400453317901238</v>
      </c>
      <c r="AB20" s="5">
        <f t="shared" si="12"/>
        <v>6.0492515432098761</v>
      </c>
      <c r="AC20" s="5">
        <f t="shared" si="12"/>
        <v>6.1584577546296293</v>
      </c>
      <c r="AD20" s="5">
        <f t="shared" si="12"/>
        <v>6.2676639660493825</v>
      </c>
      <c r="AE20" s="5">
        <f t="shared" si="12"/>
        <v>6.3768701774691356</v>
      </c>
      <c r="AF20" s="5">
        <f t="shared" si="12"/>
        <v>6.4860763888888888</v>
      </c>
      <c r="AG20" s="3" t="s">
        <v>90</v>
      </c>
      <c r="AH20" s="3" t="s">
        <v>102</v>
      </c>
      <c r="AI20" s="3" t="s">
        <v>24</v>
      </c>
    </row>
    <row r="21" spans="2:35" x14ac:dyDescent="0.3">
      <c r="G21" s="5">
        <f t="shared" ref="G21:R21" si="13">1.25*H7/12</f>
        <v>0.10416666666666667</v>
      </c>
      <c r="H21" s="5">
        <f>1.25*I7/12</f>
        <v>0.20833333333333334</v>
      </c>
      <c r="I21" s="5">
        <f t="shared" si="13"/>
        <v>0.3125</v>
      </c>
      <c r="J21" s="5">
        <f t="shared" si="13"/>
        <v>0.41666666666666669</v>
      </c>
      <c r="K21" s="5">
        <f t="shared" si="13"/>
        <v>0.52083333333333337</v>
      </c>
      <c r="L21" s="5">
        <f t="shared" si="13"/>
        <v>0.625</v>
      </c>
      <c r="M21" s="5">
        <f>1.25*N7/12</f>
        <v>0.72916666666666663</v>
      </c>
      <c r="N21" s="5">
        <f t="shared" si="13"/>
        <v>0.83333333333333337</v>
      </c>
      <c r="O21" s="5">
        <f t="shared" si="13"/>
        <v>0.9375</v>
      </c>
      <c r="P21" s="5">
        <f t="shared" si="13"/>
        <v>1.0416666666666667</v>
      </c>
      <c r="Q21" s="5">
        <f t="shared" si="13"/>
        <v>1.1458333333333333</v>
      </c>
      <c r="R21" s="5">
        <f t="shared" si="13"/>
        <v>1.25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5" spans="2:35" x14ac:dyDescent="0.3">
      <c r="B25" s="3" t="s">
        <v>35</v>
      </c>
      <c r="C25" s="3" t="s">
        <v>105</v>
      </c>
      <c r="D25" s="3" t="s">
        <v>106</v>
      </c>
      <c r="E25" s="3" t="s">
        <v>262</v>
      </c>
      <c r="F25" s="3" t="s">
        <v>263</v>
      </c>
      <c r="G25" s="3" t="s">
        <v>264</v>
      </c>
      <c r="H25" s="8"/>
      <c r="I25" s="8"/>
      <c r="J25" s="3" t="str">
        <f>C25</f>
        <v>Significado 1</v>
      </c>
      <c r="K25" s="3" t="s">
        <v>48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4"/>
      <c r="AE25" s="14"/>
      <c r="AF25" s="14"/>
      <c r="AG25" s="14"/>
      <c r="AH25" s="14"/>
      <c r="AI25" s="14"/>
    </row>
    <row r="26" spans="2:35" x14ac:dyDescent="0.3">
      <c r="B26" s="3" t="s">
        <v>10</v>
      </c>
      <c r="C26" s="3" t="s">
        <v>265</v>
      </c>
      <c r="D26" s="3" t="s">
        <v>277</v>
      </c>
      <c r="E26" s="3" t="s">
        <v>278</v>
      </c>
      <c r="F26" s="3" t="s">
        <v>279</v>
      </c>
      <c r="G26" s="3" t="s">
        <v>280</v>
      </c>
      <c r="H26" s="8"/>
      <c r="I26" s="8"/>
      <c r="J26" s="3" t="str">
        <f t="shared" ref="J26:J37" si="14">C26</f>
        <v>exclusividad</v>
      </c>
      <c r="K26" s="3" t="s">
        <v>244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4"/>
      <c r="AE26" s="8"/>
      <c r="AF26" s="8"/>
      <c r="AG26" s="8"/>
      <c r="AH26" s="8"/>
      <c r="AI26" s="8"/>
    </row>
    <row r="27" spans="2:35" x14ac:dyDescent="0.3">
      <c r="B27" s="3" t="s">
        <v>12</v>
      </c>
      <c r="C27" s="3" t="s">
        <v>266</v>
      </c>
      <c r="D27" s="3" t="s">
        <v>281</v>
      </c>
      <c r="E27" s="3" t="s">
        <v>282</v>
      </c>
      <c r="F27" s="3" t="s">
        <v>283</v>
      </c>
      <c r="G27" s="3" t="s">
        <v>284</v>
      </c>
      <c r="H27" s="8"/>
      <c r="I27" s="8"/>
      <c r="J27" s="3" t="str">
        <f t="shared" si="14"/>
        <v>riqueza</v>
      </c>
      <c r="K27" s="3" t="s">
        <v>244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4"/>
      <c r="AE27" s="8"/>
      <c r="AF27" s="8"/>
      <c r="AG27" s="8"/>
      <c r="AH27" s="8"/>
      <c r="AI27" s="8"/>
    </row>
    <row r="28" spans="2:35" x14ac:dyDescent="0.3">
      <c r="B28" s="3" t="s">
        <v>14</v>
      </c>
      <c r="C28" s="3" t="s">
        <v>267</v>
      </c>
      <c r="D28" s="3" t="s">
        <v>285</v>
      </c>
      <c r="E28" s="3" t="s">
        <v>286</v>
      </c>
      <c r="F28" s="3" t="s">
        <v>287</v>
      </c>
      <c r="G28" s="3" t="s">
        <v>288</v>
      </c>
      <c r="H28" s="8"/>
      <c r="I28" s="8"/>
      <c r="J28" s="3" t="str">
        <f t="shared" si="14"/>
        <v>experiencia</v>
      </c>
      <c r="K28" s="3" t="s">
        <v>244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4"/>
      <c r="AE28" s="8"/>
      <c r="AF28" s="8"/>
      <c r="AG28" s="8"/>
      <c r="AH28" s="8"/>
      <c r="AI28" s="8"/>
    </row>
    <row r="29" spans="2:35" x14ac:dyDescent="0.3">
      <c r="B29" s="3" t="s">
        <v>16</v>
      </c>
      <c r="C29" s="3" t="s">
        <v>268</v>
      </c>
      <c r="D29" s="3" t="s">
        <v>289</v>
      </c>
      <c r="E29" s="3" t="s">
        <v>289</v>
      </c>
      <c r="F29" s="3" t="s">
        <v>290</v>
      </c>
      <c r="G29" s="3" t="s">
        <v>290</v>
      </c>
      <c r="H29" s="8"/>
      <c r="I29" s="8"/>
      <c r="J29" s="3" t="str">
        <f t="shared" si="14"/>
        <v>hermandad</v>
      </c>
      <c r="K29" s="3" t="s">
        <v>244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4"/>
      <c r="AE29" s="8"/>
      <c r="AF29" s="8"/>
      <c r="AG29" s="8"/>
      <c r="AH29" s="8"/>
      <c r="AI29" s="8"/>
    </row>
    <row r="30" spans="2:35" x14ac:dyDescent="0.3">
      <c r="B30" s="3" t="s">
        <v>18</v>
      </c>
      <c r="C30" s="3" t="s">
        <v>269</v>
      </c>
      <c r="D30" s="3" t="s">
        <v>291</v>
      </c>
      <c r="E30" s="3" t="s">
        <v>292</v>
      </c>
      <c r="F30" s="3" t="s">
        <v>293</v>
      </c>
      <c r="G30" s="3" t="s">
        <v>294</v>
      </c>
      <c r="H30" s="8"/>
      <c r="I30" s="8"/>
      <c r="J30" s="3" t="str">
        <f t="shared" si="14"/>
        <v>seducción</v>
      </c>
      <c r="K30" s="3" t="s">
        <v>244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4"/>
      <c r="AE30" s="8"/>
      <c r="AF30" s="8"/>
      <c r="AG30" s="8"/>
      <c r="AH30" s="8"/>
      <c r="AI30" s="8"/>
    </row>
    <row r="31" spans="2:35" x14ac:dyDescent="0.3">
      <c r="B31" s="3" t="s">
        <v>20</v>
      </c>
      <c r="C31" s="3" t="s">
        <v>270</v>
      </c>
      <c r="D31" s="3" t="s">
        <v>295</v>
      </c>
      <c r="E31" s="3" t="s">
        <v>296</v>
      </c>
      <c r="F31" s="3" t="s">
        <v>297</v>
      </c>
      <c r="G31" s="3" t="s">
        <v>297</v>
      </c>
      <c r="H31" s="8"/>
      <c r="I31" s="8"/>
      <c r="J31" s="3" t="str">
        <f t="shared" si="14"/>
        <v>jerarquía</v>
      </c>
      <c r="K31" s="3" t="s">
        <v>244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4"/>
      <c r="AE31" s="8"/>
      <c r="AF31" s="8"/>
      <c r="AG31" s="8"/>
      <c r="AH31" s="8"/>
      <c r="AI31" s="8"/>
    </row>
    <row r="32" spans="2:35" x14ac:dyDescent="0.3">
      <c r="B32" s="3" t="s">
        <v>22</v>
      </c>
      <c r="C32" s="3" t="s">
        <v>271</v>
      </c>
      <c r="D32" s="3" t="s">
        <v>298</v>
      </c>
      <c r="E32" s="3" t="s">
        <v>299</v>
      </c>
      <c r="F32" s="3" t="s">
        <v>300</v>
      </c>
      <c r="G32" s="3" t="s">
        <v>301</v>
      </c>
      <c r="H32" s="8"/>
      <c r="I32" s="8"/>
      <c r="J32" s="3" t="str">
        <f t="shared" si="14"/>
        <v>asociación</v>
      </c>
      <c r="K32" s="3" t="s">
        <v>244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4"/>
      <c r="AE32" s="8"/>
      <c r="AF32" s="8"/>
      <c r="AG32" s="8"/>
      <c r="AH32" s="8"/>
      <c r="AI32" s="8"/>
    </row>
    <row r="33" spans="2:35" x14ac:dyDescent="0.3">
      <c r="B33" s="3" t="s">
        <v>23</v>
      </c>
      <c r="C33" s="3" t="s">
        <v>272</v>
      </c>
      <c r="D33" s="3" t="s">
        <v>302</v>
      </c>
      <c r="E33" s="3" t="s">
        <v>303</v>
      </c>
      <c r="F33" s="3" t="s">
        <v>304</v>
      </c>
      <c r="G33" s="3" t="s">
        <v>305</v>
      </c>
      <c r="H33" s="8"/>
      <c r="I33" s="8"/>
      <c r="J33" s="3" t="str">
        <f t="shared" si="14"/>
        <v>convencimiento</v>
      </c>
      <c r="K33" s="3" t="s">
        <v>49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4"/>
      <c r="AE33" s="8"/>
      <c r="AF33" s="8"/>
      <c r="AG33" s="8"/>
      <c r="AH33" s="8"/>
      <c r="AI33" s="8"/>
    </row>
    <row r="34" spans="2:35" x14ac:dyDescent="0.3">
      <c r="B34" s="3" t="s">
        <v>25</v>
      </c>
      <c r="C34" s="3" t="s">
        <v>273</v>
      </c>
      <c r="D34" s="3" t="s">
        <v>306</v>
      </c>
      <c r="E34" s="3" t="s">
        <v>306</v>
      </c>
      <c r="F34" s="3" t="s">
        <v>307</v>
      </c>
      <c r="G34" s="3" t="s">
        <v>307</v>
      </c>
      <c r="H34" s="8"/>
      <c r="I34" s="8"/>
      <c r="J34" s="3" t="str">
        <f t="shared" si="14"/>
        <v>autocreencia</v>
      </c>
      <c r="K34" s="3" t="s">
        <v>244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4"/>
      <c r="AE34" s="8"/>
      <c r="AF34" s="8"/>
      <c r="AG34" s="8"/>
      <c r="AH34" s="8"/>
      <c r="AI34" s="8"/>
    </row>
    <row r="35" spans="2:35" x14ac:dyDescent="0.3">
      <c r="B35" s="3" t="s">
        <v>27</v>
      </c>
      <c r="C35" s="3" t="s">
        <v>274</v>
      </c>
      <c r="D35" s="3" t="s">
        <v>308</v>
      </c>
      <c r="E35" s="3" t="s">
        <v>308</v>
      </c>
      <c r="F35" s="3" t="s">
        <v>309</v>
      </c>
      <c r="G35" s="3" t="s">
        <v>309</v>
      </c>
      <c r="H35" s="8"/>
      <c r="I35" s="8"/>
      <c r="J35" s="3" t="str">
        <f t="shared" si="14"/>
        <v>mérito</v>
      </c>
      <c r="K35" s="3" t="s">
        <v>49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4"/>
      <c r="AE35" s="8"/>
      <c r="AF35" s="8"/>
      <c r="AG35" s="8"/>
      <c r="AH35" s="8"/>
      <c r="AI35" s="8"/>
    </row>
    <row r="36" spans="2:35" x14ac:dyDescent="0.3">
      <c r="B36" s="3" t="s">
        <v>29</v>
      </c>
      <c r="C36" s="3" t="s">
        <v>275</v>
      </c>
      <c r="D36" s="3" t="s">
        <v>310</v>
      </c>
      <c r="E36" s="3" t="s">
        <v>311</v>
      </c>
      <c r="F36" s="3" t="s">
        <v>312</v>
      </c>
      <c r="G36" s="3" t="s">
        <v>313</v>
      </c>
      <c r="H36" s="8"/>
      <c r="I36" s="8"/>
      <c r="J36" s="3" t="str">
        <f t="shared" si="14"/>
        <v>popularidad</v>
      </c>
      <c r="K36" s="3" t="s">
        <v>244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4"/>
      <c r="AE36" s="8"/>
      <c r="AF36" s="8"/>
      <c r="AG36" s="8"/>
      <c r="AH36" s="8"/>
      <c r="AI36" s="8"/>
    </row>
    <row r="37" spans="2:35" x14ac:dyDescent="0.3">
      <c r="B37" s="3" t="s">
        <v>31</v>
      </c>
      <c r="C37" s="3" t="s">
        <v>276</v>
      </c>
      <c r="D37" s="3" t="s">
        <v>314</v>
      </c>
      <c r="E37" s="3" t="s">
        <v>315</v>
      </c>
      <c r="F37" s="3" t="s">
        <v>316</v>
      </c>
      <c r="G37" s="3" t="s">
        <v>317</v>
      </c>
      <c r="H37" s="8"/>
      <c r="I37" s="8"/>
      <c r="J37" s="3" t="str">
        <f t="shared" si="14"/>
        <v>esplendor</v>
      </c>
      <c r="K37" s="3" t="s">
        <v>49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4"/>
      <c r="AE37" s="8"/>
      <c r="AF37" s="8"/>
      <c r="AG37" s="8"/>
      <c r="AH37" s="8"/>
      <c r="AI37" s="8"/>
    </row>
    <row r="40" spans="2:35" x14ac:dyDescent="0.3">
      <c r="B40" s="3" t="s">
        <v>2</v>
      </c>
      <c r="C40" s="3" t="s">
        <v>105</v>
      </c>
      <c r="D40" s="3" t="s">
        <v>106</v>
      </c>
      <c r="E40" s="8"/>
      <c r="F40" s="8"/>
      <c r="G40" s="8"/>
      <c r="H40" s="8"/>
      <c r="I40" s="8"/>
      <c r="J40" s="8"/>
      <c r="K40" s="8"/>
      <c r="L40" s="8"/>
      <c r="M40" s="8"/>
    </row>
    <row r="41" spans="2:35" x14ac:dyDescent="0.3">
      <c r="B41" s="3" t="s">
        <v>26</v>
      </c>
      <c r="C41" s="3" t="s">
        <v>10</v>
      </c>
      <c r="D41" s="3" t="s">
        <v>232</v>
      </c>
      <c r="E41" s="8"/>
      <c r="F41" s="8"/>
      <c r="G41" s="8"/>
      <c r="H41" s="8"/>
      <c r="I41" s="8"/>
      <c r="J41" s="8"/>
      <c r="K41" s="8"/>
      <c r="L41" s="8"/>
      <c r="M41" s="8"/>
    </row>
    <row r="42" spans="2:35" x14ac:dyDescent="0.3">
      <c r="B42" s="3" t="s">
        <v>28</v>
      </c>
      <c r="C42" s="3" t="s">
        <v>12</v>
      </c>
      <c r="D42" s="3" t="s">
        <v>233</v>
      </c>
      <c r="E42" s="8"/>
      <c r="F42" s="8"/>
      <c r="G42" s="8"/>
      <c r="H42" s="8"/>
      <c r="I42" s="8"/>
      <c r="J42" s="8"/>
      <c r="K42" s="8"/>
      <c r="L42" s="8"/>
      <c r="M42" s="8"/>
    </row>
    <row r="43" spans="2:35" x14ac:dyDescent="0.3">
      <c r="B43" s="3" t="s">
        <v>30</v>
      </c>
      <c r="C43" s="3" t="s">
        <v>14</v>
      </c>
      <c r="D43" s="3" t="s">
        <v>234</v>
      </c>
      <c r="E43" s="8"/>
      <c r="F43" s="8"/>
      <c r="G43" s="8"/>
      <c r="H43" s="8"/>
      <c r="I43" s="8"/>
      <c r="J43" s="8"/>
      <c r="K43" s="8"/>
      <c r="L43" s="8"/>
      <c r="M43" s="8"/>
    </row>
    <row r="44" spans="2:35" x14ac:dyDescent="0.3">
      <c r="B44" s="3" t="s">
        <v>11</v>
      </c>
      <c r="C44" s="3" t="s">
        <v>16</v>
      </c>
      <c r="D44" s="3" t="s">
        <v>235</v>
      </c>
      <c r="E44" s="8"/>
      <c r="F44" s="8"/>
      <c r="G44" s="8"/>
      <c r="H44" s="8"/>
      <c r="I44" s="8"/>
      <c r="J44" s="8"/>
      <c r="K44" s="8"/>
      <c r="L44" s="8"/>
      <c r="M44" s="8"/>
    </row>
    <row r="45" spans="2:35" x14ac:dyDescent="0.3">
      <c r="B45" s="3" t="s">
        <v>33</v>
      </c>
      <c r="C45" s="3" t="s">
        <v>18</v>
      </c>
      <c r="D45" s="3" t="s">
        <v>236</v>
      </c>
      <c r="E45" s="8"/>
      <c r="F45" s="8"/>
      <c r="G45" s="8"/>
      <c r="H45" s="8"/>
      <c r="I45" s="8"/>
      <c r="J45" s="8"/>
      <c r="K45" s="8"/>
      <c r="L45" s="8"/>
      <c r="M45" s="8"/>
    </row>
    <row r="46" spans="2:35" x14ac:dyDescent="0.3">
      <c r="B46" s="3" t="s">
        <v>13</v>
      </c>
      <c r="C46" s="3" t="s">
        <v>20</v>
      </c>
      <c r="D46" s="3" t="s">
        <v>237</v>
      </c>
      <c r="E46" s="8"/>
      <c r="F46" s="8"/>
      <c r="G46" s="8"/>
      <c r="H46" s="8"/>
      <c r="I46" s="8"/>
      <c r="J46" s="8"/>
      <c r="K46" s="8"/>
      <c r="L46" s="8"/>
      <c r="M46" s="8"/>
    </row>
    <row r="47" spans="2:35" x14ac:dyDescent="0.3">
      <c r="B47" s="3" t="s">
        <v>15</v>
      </c>
      <c r="C47" s="3" t="s">
        <v>22</v>
      </c>
      <c r="D47" s="3" t="s">
        <v>238</v>
      </c>
      <c r="E47" s="8"/>
      <c r="F47" s="8"/>
      <c r="G47" s="8"/>
      <c r="H47" s="8"/>
      <c r="I47" s="8"/>
      <c r="J47" s="8"/>
      <c r="K47" s="8"/>
      <c r="L47" s="8"/>
      <c r="M47" s="8"/>
    </row>
    <row r="48" spans="2:35" x14ac:dyDescent="0.3">
      <c r="B48" s="3" t="s">
        <v>17</v>
      </c>
      <c r="C48" s="3" t="s">
        <v>23</v>
      </c>
      <c r="D48" s="3" t="s">
        <v>239</v>
      </c>
      <c r="E48" s="8"/>
      <c r="F48" s="8"/>
      <c r="G48" s="8"/>
      <c r="H48" s="8"/>
      <c r="I48" s="8"/>
      <c r="J48" s="8"/>
      <c r="K48" s="8"/>
      <c r="L48" s="8"/>
      <c r="M48" s="8"/>
    </row>
    <row r="49" spans="2:13" x14ac:dyDescent="0.3">
      <c r="B49" s="3" t="s">
        <v>19</v>
      </c>
      <c r="C49" s="3" t="s">
        <v>25</v>
      </c>
      <c r="D49" s="3" t="s">
        <v>240</v>
      </c>
      <c r="E49" s="8"/>
      <c r="F49" s="8"/>
      <c r="G49" s="8"/>
      <c r="H49" s="8"/>
      <c r="I49" s="8"/>
      <c r="J49" s="8"/>
      <c r="K49" s="8"/>
      <c r="L49" s="8"/>
      <c r="M49" s="8"/>
    </row>
    <row r="50" spans="2:13" x14ac:dyDescent="0.3">
      <c r="B50" s="3" t="s">
        <v>21</v>
      </c>
      <c r="C50" s="3" t="s">
        <v>27</v>
      </c>
      <c r="D50" s="3" t="s">
        <v>241</v>
      </c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3">
      <c r="B51" s="3" t="s">
        <v>34</v>
      </c>
      <c r="C51" s="3" t="s">
        <v>29</v>
      </c>
      <c r="D51" s="3" t="s">
        <v>242</v>
      </c>
      <c r="E51" s="8"/>
      <c r="F51" s="8"/>
      <c r="G51" s="8"/>
      <c r="H51" s="8"/>
      <c r="I51" s="8"/>
      <c r="J51" s="8"/>
      <c r="K51" s="8"/>
      <c r="L51" s="8"/>
      <c r="M51" s="8"/>
    </row>
    <row r="52" spans="2:13" x14ac:dyDescent="0.3">
      <c r="B52" s="3" t="s">
        <v>24</v>
      </c>
      <c r="C52" s="3" t="s">
        <v>31</v>
      </c>
      <c r="D52" s="3" t="s">
        <v>243</v>
      </c>
      <c r="E52" s="8"/>
      <c r="F52" s="8"/>
      <c r="G52" s="8"/>
      <c r="H52" s="8"/>
      <c r="I52" s="8"/>
      <c r="J52" s="8"/>
      <c r="K52" s="8"/>
      <c r="L52" s="8"/>
      <c r="M52" s="8"/>
    </row>
    <row r="55" spans="2:13" x14ac:dyDescent="0.3">
      <c r="B55" s="3" t="s">
        <v>91</v>
      </c>
      <c r="C55" s="3" t="s">
        <v>10</v>
      </c>
      <c r="D55" s="3" t="s">
        <v>26</v>
      </c>
      <c r="E55" s="3">
        <v>1</v>
      </c>
    </row>
    <row r="56" spans="2:13" x14ac:dyDescent="0.3">
      <c r="B56" s="3" t="s">
        <v>92</v>
      </c>
      <c r="C56" s="3" t="s">
        <v>12</v>
      </c>
      <c r="D56" s="3" t="s">
        <v>28</v>
      </c>
      <c r="E56" s="3">
        <v>2</v>
      </c>
    </row>
    <row r="57" spans="2:13" x14ac:dyDescent="0.3">
      <c r="B57" s="3" t="s">
        <v>93</v>
      </c>
      <c r="C57" s="3" t="s">
        <v>14</v>
      </c>
      <c r="D57" s="3" t="s">
        <v>30</v>
      </c>
      <c r="E57" s="3">
        <v>3</v>
      </c>
    </row>
    <row r="58" spans="2:13" x14ac:dyDescent="0.3">
      <c r="B58" s="3" t="s">
        <v>94</v>
      </c>
      <c r="C58" s="3" t="s">
        <v>16</v>
      </c>
      <c r="D58" s="3" t="s">
        <v>11</v>
      </c>
      <c r="E58" s="3">
        <v>4</v>
      </c>
    </row>
    <row r="59" spans="2:13" x14ac:dyDescent="0.3">
      <c r="B59" s="3" t="s">
        <v>95</v>
      </c>
      <c r="C59" s="3" t="s">
        <v>18</v>
      </c>
      <c r="D59" s="3" t="s">
        <v>33</v>
      </c>
      <c r="E59" s="3">
        <v>5</v>
      </c>
    </row>
    <row r="60" spans="2:13" x14ac:dyDescent="0.3">
      <c r="B60" s="3" t="s">
        <v>96</v>
      </c>
      <c r="C60" s="3" t="s">
        <v>20</v>
      </c>
      <c r="D60" s="3" t="s">
        <v>13</v>
      </c>
      <c r="E60" s="3">
        <v>6</v>
      </c>
    </row>
    <row r="61" spans="2:13" x14ac:dyDescent="0.3">
      <c r="B61" s="3" t="s">
        <v>97</v>
      </c>
      <c r="C61" s="3" t="s">
        <v>22</v>
      </c>
      <c r="D61" s="3" t="s">
        <v>15</v>
      </c>
      <c r="E61" s="3">
        <v>7</v>
      </c>
    </row>
    <row r="62" spans="2:13" x14ac:dyDescent="0.3">
      <c r="B62" s="3" t="s">
        <v>98</v>
      </c>
      <c r="C62" s="3" t="s">
        <v>23</v>
      </c>
      <c r="D62" s="3" t="s">
        <v>17</v>
      </c>
      <c r="E62" s="3">
        <v>8</v>
      </c>
    </row>
    <row r="63" spans="2:13" x14ac:dyDescent="0.3">
      <c r="B63" s="3" t="s">
        <v>99</v>
      </c>
      <c r="C63" s="3" t="s">
        <v>25</v>
      </c>
      <c r="D63" s="3" t="s">
        <v>19</v>
      </c>
      <c r="E63" s="3">
        <v>9</v>
      </c>
    </row>
    <row r="64" spans="2:13" x14ac:dyDescent="0.3">
      <c r="B64" s="3" t="s">
        <v>100</v>
      </c>
      <c r="C64" s="3" t="s">
        <v>27</v>
      </c>
      <c r="D64" s="3" t="s">
        <v>21</v>
      </c>
      <c r="E64" s="3">
        <v>10</v>
      </c>
    </row>
    <row r="65" spans="2:5" x14ac:dyDescent="0.3">
      <c r="B65" s="3" t="s">
        <v>101</v>
      </c>
      <c r="C65" s="3" t="s">
        <v>29</v>
      </c>
      <c r="D65" s="3" t="s">
        <v>34</v>
      </c>
      <c r="E65" s="3">
        <v>11</v>
      </c>
    </row>
    <row r="66" spans="2:5" x14ac:dyDescent="0.3">
      <c r="B66" s="3" t="s">
        <v>102</v>
      </c>
      <c r="C66" s="3" t="s">
        <v>31</v>
      </c>
      <c r="D66" s="3" t="s">
        <v>24</v>
      </c>
      <c r="E66" s="3">
        <v>12</v>
      </c>
    </row>
    <row r="69" spans="2:5" x14ac:dyDescent="0.3">
      <c r="B69" s="3" t="s">
        <v>79</v>
      </c>
      <c r="C69" s="3" t="s">
        <v>10</v>
      </c>
      <c r="D69" s="3" t="s">
        <v>26</v>
      </c>
      <c r="E69" s="3">
        <v>1</v>
      </c>
    </row>
    <row r="70" spans="2:5" x14ac:dyDescent="0.3">
      <c r="B70" s="3" t="s">
        <v>80</v>
      </c>
      <c r="C70" s="3" t="s">
        <v>12</v>
      </c>
      <c r="D70" s="3" t="s">
        <v>28</v>
      </c>
      <c r="E70" s="3">
        <v>2</v>
      </c>
    </row>
    <row r="71" spans="2:5" x14ac:dyDescent="0.3">
      <c r="B71" s="3" t="s">
        <v>81</v>
      </c>
      <c r="C71" s="3" t="s">
        <v>14</v>
      </c>
      <c r="D71" s="3" t="s">
        <v>30</v>
      </c>
      <c r="E71" s="3">
        <v>3</v>
      </c>
    </row>
    <row r="72" spans="2:5" x14ac:dyDescent="0.3">
      <c r="B72" s="3" t="s">
        <v>82</v>
      </c>
      <c r="C72" s="3" t="s">
        <v>16</v>
      </c>
      <c r="D72" s="3" t="s">
        <v>11</v>
      </c>
      <c r="E72" s="3">
        <v>4</v>
      </c>
    </row>
    <row r="73" spans="2:5" x14ac:dyDescent="0.3">
      <c r="B73" s="3" t="s">
        <v>83</v>
      </c>
      <c r="C73" s="3" t="s">
        <v>18</v>
      </c>
      <c r="D73" s="3" t="s">
        <v>33</v>
      </c>
      <c r="E73" s="3">
        <v>5</v>
      </c>
    </row>
    <row r="74" spans="2:5" x14ac:dyDescent="0.3">
      <c r="B74" s="3" t="s">
        <v>84</v>
      </c>
      <c r="C74" s="3" t="s">
        <v>20</v>
      </c>
      <c r="D74" s="3" t="s">
        <v>13</v>
      </c>
      <c r="E74" s="3">
        <v>6</v>
      </c>
    </row>
    <row r="75" spans="2:5" x14ac:dyDescent="0.3">
      <c r="B75" s="3" t="s">
        <v>85</v>
      </c>
      <c r="C75" s="3" t="s">
        <v>22</v>
      </c>
      <c r="D75" s="3" t="s">
        <v>15</v>
      </c>
      <c r="E75" s="3">
        <v>7</v>
      </c>
    </row>
    <row r="76" spans="2:5" x14ac:dyDescent="0.3">
      <c r="B76" s="3" t="s">
        <v>86</v>
      </c>
      <c r="C76" s="3" t="s">
        <v>23</v>
      </c>
      <c r="D76" s="3" t="s">
        <v>17</v>
      </c>
      <c r="E76" s="3">
        <v>8</v>
      </c>
    </row>
    <row r="77" spans="2:5" x14ac:dyDescent="0.3">
      <c r="B77" s="3" t="s">
        <v>87</v>
      </c>
      <c r="C77" s="3" t="s">
        <v>25</v>
      </c>
      <c r="D77" s="3" t="s">
        <v>19</v>
      </c>
      <c r="E77" s="3">
        <v>9</v>
      </c>
    </row>
    <row r="78" spans="2:5" x14ac:dyDescent="0.3">
      <c r="B78" s="3" t="s">
        <v>88</v>
      </c>
      <c r="C78" s="3" t="s">
        <v>27</v>
      </c>
      <c r="D78" s="3" t="s">
        <v>21</v>
      </c>
      <c r="E78" s="3">
        <v>10</v>
      </c>
    </row>
    <row r="79" spans="2:5" x14ac:dyDescent="0.3">
      <c r="B79" s="3" t="s">
        <v>89</v>
      </c>
      <c r="C79" s="3" t="s">
        <v>29</v>
      </c>
      <c r="D79" s="3" t="s">
        <v>34</v>
      </c>
      <c r="E79" s="3">
        <v>11</v>
      </c>
    </row>
    <row r="80" spans="2:5" x14ac:dyDescent="0.3">
      <c r="B80" s="3" t="s">
        <v>90</v>
      </c>
      <c r="C80" s="3" t="s">
        <v>31</v>
      </c>
      <c r="D80" s="3" t="s">
        <v>24</v>
      </c>
      <c r="E80" s="3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7588-5712-48C9-9A6E-5C17F476EE4D}">
  <sheetPr codeName="Hoja5"/>
  <dimension ref="B3:G6"/>
  <sheetViews>
    <sheetView tabSelected="1" zoomScale="88" zoomScaleNormal="88" workbookViewId="0">
      <selection activeCell="C4" sqref="C4"/>
    </sheetView>
  </sheetViews>
  <sheetFormatPr baseColWidth="10" defaultRowHeight="14.4" x14ac:dyDescent="0.3"/>
  <cols>
    <col min="2" max="2" width="20.5546875" customWidth="1"/>
    <col min="3" max="3" width="58.6640625" customWidth="1"/>
    <col min="4" max="5" width="26.33203125" customWidth="1"/>
    <col min="7" max="7" width="25.77734375" customWidth="1"/>
  </cols>
  <sheetData>
    <row r="3" spans="2:7" x14ac:dyDescent="0.3">
      <c r="B3" s="16" t="s">
        <v>39</v>
      </c>
      <c r="C3" s="16" t="s">
        <v>320</v>
      </c>
      <c r="D3" s="16" t="s">
        <v>318</v>
      </c>
      <c r="E3" s="16" t="s">
        <v>319</v>
      </c>
      <c r="G3" s="16" t="str">
        <f>'Datos de la RS o RL'!V3</f>
        <v>Nombre</v>
      </c>
    </row>
    <row r="4" spans="2:7" ht="122.4" customHeight="1" x14ac:dyDescent="0.3">
      <c r="B4" s="3" t="str">
        <f>'Datos de la RS o RL'!B16</f>
        <v>Plutón</v>
      </c>
      <c r="C4" s="4" t="str">
        <f>IF('Datos de la RS o RL'!I16="R","Se construirá tu ","Se derrumbará tu ")&amp;VLOOKUP('Datos de la RS o RL'!J16,CasasS,2,FALSE)&amp;" "&amp;IF(VLOOKUP(VLOOKUP('Datos de la RS o RL'!J16,CasasS,2,FALSE),'Base de Datos'!$J$26:$K$37,2,FALSE)="masculino",IF('Datos de la RS o RL'!I16="R",VLOOKUP(VLOOKUP('Datos de la RS o RL'!Q16,DeC,2,FALSE),CasasS,5,FALSE),VLOOKUP(VLOOKUP('Datos de la RS o RL'!Q16,DeC,2,FALSE),CasasS,3,FALSE)),IF('Datos de la RS o RL'!I16="R",VLOOKUP(VLOOKUP('Datos de la RS o RL'!Q16,DeC,2,FALSE),CasasS,6,FALSE),VLOOKUP(VLOOKUP('Datos de la RS o RL'!Q16,DeC,2,FALSE),CasasS,4,FALSE)))&amp;"."</f>
        <v>Se construirá tu seducción distanciada.</v>
      </c>
      <c r="D4" s="9">
        <f>'Datos de la RS o RL'!V16+(VLOOKUP('Datos de la RS o RL'!P16,DeS,4,FALSE)-1)*('Datos de la RS o RL'!V19-'Datos de la RS o RL'!V16)/12</f>
        <v>45029.751124614202</v>
      </c>
      <c r="E4" s="9">
        <f>'Datos de la RS o RL'!V16+(VLOOKUP('Datos de la RS o RL'!P16,DeS,4,FALSE))*('Datos de la RS o RL'!V19-'Datos de la RS o RL'!V16)/12</f>
        <v>45032.028738425928</v>
      </c>
      <c r="G4" s="4" t="str">
        <f>'Datos de la RS o RL'!V4</f>
        <v>Víctor Eduardo Muñante Gutiérrez</v>
      </c>
    </row>
    <row r="6" spans="2:7" ht="62.4" customHeight="1" x14ac:dyDescent="0.3">
      <c r="D6" s="4" t="s">
        <v>321</v>
      </c>
      <c r="E6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10</vt:i4>
      </vt:variant>
    </vt:vector>
  </HeadingPairs>
  <TitlesOfParts>
    <vt:vector size="13" baseType="lpstr">
      <vt:lpstr>Datos de la RS o RL</vt:lpstr>
      <vt:lpstr>Base de Datos</vt:lpstr>
      <vt:lpstr>Interpretación</vt:lpstr>
      <vt:lpstr>Aspectos</vt:lpstr>
      <vt:lpstr>CasasB</vt:lpstr>
      <vt:lpstr>CasasS</vt:lpstr>
      <vt:lpstr>DeC</vt:lpstr>
      <vt:lpstr>DeS</vt:lpstr>
      <vt:lpstr>NumeroC</vt:lpstr>
      <vt:lpstr>Puntos</vt:lpstr>
      <vt:lpstr>Regentes</vt:lpstr>
      <vt:lpstr>SignosB</vt:lpstr>
      <vt:lpstr>SignosS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Víctor Eduardo Muñante Gutiérrez</cp:lastModifiedBy>
  <dcterms:created xsi:type="dcterms:W3CDTF">2021-06-30T18:46:19Z</dcterms:created>
  <dcterms:modified xsi:type="dcterms:W3CDTF">2023-04-29T15:55:31Z</dcterms:modified>
</cp:coreProperties>
</file>