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trickslademahoney/Desktop/Analysis Projects/"/>
    </mc:Choice>
  </mc:AlternateContent>
  <xr:revisionPtr revIDLastSave="0" documentId="13_ncr:1_{87E51045-E6D1-4844-847A-44DDE7BEDA22}" xr6:coauthVersionLast="45" xr6:coauthVersionMax="45" xr10:uidLastSave="{00000000-0000-0000-0000-000000000000}"/>
  <bookViews>
    <workbookView xWindow="3400" yWindow="960" windowWidth="25580" windowHeight="14020" activeTab="2" xr2:uid="{00000000-000D-0000-FFFF-FFFF00000000}"/>
  </bookViews>
  <sheets>
    <sheet name="Kickstarter" sheetId="1" r:id="rId1"/>
    <sheet name="Outcomes Based on Launch Date" sheetId="6" r:id="rId2"/>
    <sheet name="Outcomes Based on Goals" sheetId="14" r:id="rId3"/>
  </sheets>
  <definedNames>
    <definedName name="_xlnm._FilterDatabase" localSheetId="0" hidden="1">Kickstarter!$A$1:$T$4118</definedName>
    <definedName name="_xlchart.v1.0" hidden="1">'Outcomes Based on Goals'!$A$2:$A$13</definedName>
    <definedName name="_xlchart.v1.1" hidden="1">'Outcomes Based on Goals'!$B$1</definedName>
    <definedName name="_xlchart.v1.10" hidden="1">'Outcomes Based on Goals'!$F$2:$F$13</definedName>
    <definedName name="_xlchart.v1.11" hidden="1">'Outcomes Based on Goals'!$G$1</definedName>
    <definedName name="_xlchart.v1.12" hidden="1">'Outcomes Based on Goals'!$G$2:$G$13</definedName>
    <definedName name="_xlchart.v1.13" hidden="1">'Outcomes Based on Goals'!$H$1</definedName>
    <definedName name="_xlchart.v1.14" hidden="1">'Outcomes Based on Goals'!$H$2:$H$13</definedName>
    <definedName name="_xlchart.v1.15" hidden="1">'Outcomes Based on Goals'!$A$2:$A$13</definedName>
    <definedName name="_xlchart.v1.16" hidden="1">'Outcomes Based on Goals'!$B$1</definedName>
    <definedName name="_xlchart.v1.17" hidden="1">'Outcomes Based on Goals'!$B$2:$B$13</definedName>
    <definedName name="_xlchart.v1.18" hidden="1">'Outcomes Based on Goals'!$C$1</definedName>
    <definedName name="_xlchart.v1.19" hidden="1">'Outcomes Based on Goals'!$C$2:$C$13</definedName>
    <definedName name="_xlchart.v1.2" hidden="1">'Outcomes Based on Goals'!$B$2:$B$13</definedName>
    <definedName name="_xlchart.v1.20" hidden="1">'Outcomes Based on Goals'!$D$1</definedName>
    <definedName name="_xlchart.v1.21" hidden="1">'Outcomes Based on Goals'!$D$2:$D$13</definedName>
    <definedName name="_xlchart.v1.22" hidden="1">'Outcomes Based on Goals'!$E$1</definedName>
    <definedName name="_xlchart.v1.23" hidden="1">'Outcomes Based on Goals'!$E$2:$E$13</definedName>
    <definedName name="_xlchart.v1.24" hidden="1">'Outcomes Based on Goals'!$F$1</definedName>
    <definedName name="_xlchart.v1.25" hidden="1">'Outcomes Based on Goals'!$F$2:$F$13</definedName>
    <definedName name="_xlchart.v1.26" hidden="1">'Outcomes Based on Goals'!$G$1</definedName>
    <definedName name="_xlchart.v1.27" hidden="1">'Outcomes Based on Goals'!$G$2:$G$13</definedName>
    <definedName name="_xlchart.v1.28" hidden="1">'Outcomes Based on Goals'!$H$1</definedName>
    <definedName name="_xlchart.v1.29" hidden="1">'Outcomes Based on Goals'!$H$2:$H$13</definedName>
    <definedName name="_xlchart.v1.3" hidden="1">'Outcomes Based on Goals'!$C$1</definedName>
    <definedName name="_xlchart.v1.4" hidden="1">'Outcomes Based on Goals'!$C$2:$C$13</definedName>
    <definedName name="_xlchart.v1.5" hidden="1">'Outcomes Based on Goals'!$D$1</definedName>
    <definedName name="_xlchart.v1.6" hidden="1">'Outcomes Based on Goals'!$D$2:$D$13</definedName>
    <definedName name="_xlchart.v1.7" hidden="1">'Outcomes Based on Goals'!$E$1</definedName>
    <definedName name="_xlchart.v1.8" hidden="1">'Outcomes Based on Goals'!$E$2:$E$13</definedName>
    <definedName name="_xlchart.v1.9" hidden="1">'Outcomes Based on Goals'!$F$1</definedName>
  </definedNames>
  <calcPr calcId="191029"/>
  <pivotCaches>
    <pivotCache cacheId="123" r:id="rId4"/>
    <pivotCache cacheId="139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" i="14" l="1"/>
  <c r="E4" i="14"/>
  <c r="E5" i="14"/>
  <c r="E6" i="14"/>
  <c r="E7" i="14"/>
  <c r="E8" i="14"/>
  <c r="E9" i="14"/>
  <c r="E10" i="14"/>
  <c r="E11" i="14"/>
  <c r="E12" i="14"/>
  <c r="E13" i="14"/>
  <c r="E2" i="14"/>
  <c r="F2" i="14" l="1"/>
  <c r="H2" i="14" l="1"/>
  <c r="H3" i="14"/>
  <c r="H4" i="14"/>
  <c r="H5" i="14"/>
  <c r="H6" i="14"/>
  <c r="H7" i="14"/>
  <c r="H8" i="14"/>
  <c r="H9" i="14"/>
  <c r="H10" i="14"/>
  <c r="H11" i="14"/>
  <c r="H12" i="14"/>
  <c r="H13" i="14"/>
  <c r="B2" i="14"/>
  <c r="C2" i="14"/>
  <c r="B3" i="14"/>
  <c r="C3" i="14"/>
  <c r="B4" i="14"/>
  <c r="C4" i="14"/>
  <c r="B5" i="14"/>
  <c r="C5" i="14"/>
  <c r="B6" i="14"/>
  <c r="C6" i="14"/>
  <c r="B7" i="14"/>
  <c r="C7" i="14"/>
  <c r="B8" i="14"/>
  <c r="C8" i="14"/>
  <c r="B9" i="14"/>
  <c r="C9" i="14"/>
  <c r="B10" i="14"/>
  <c r="C10" i="14"/>
  <c r="B11" i="14"/>
  <c r="C11" i="14"/>
  <c r="B12" i="14"/>
  <c r="C12" i="14"/>
  <c r="B13" i="14"/>
  <c r="C13" i="14"/>
  <c r="D13" i="14"/>
  <c r="D12" i="14"/>
  <c r="D11" i="14"/>
  <c r="D10" i="14"/>
  <c r="F10" i="14"/>
  <c r="D9" i="14"/>
  <c r="D8" i="14"/>
  <c r="G8" i="14"/>
  <c r="D7" i="14"/>
  <c r="G7" i="14"/>
  <c r="D6" i="14"/>
  <c r="D5" i="14"/>
  <c r="F5" i="14"/>
  <c r="D2" i="14"/>
  <c r="D3" i="14"/>
  <c r="D4" i="14"/>
  <c r="G9" i="14" l="1"/>
  <c r="G12" i="14"/>
  <c r="F9" i="14"/>
  <c r="G4" i="14"/>
  <c r="F8" i="14"/>
  <c r="F4" i="14"/>
  <c r="G10" i="14"/>
  <c r="G6" i="14"/>
  <c r="F11" i="14"/>
  <c r="F7" i="14"/>
  <c r="G5" i="14"/>
  <c r="G11" i="14" l="1"/>
  <c r="F6" i="14"/>
  <c r="F12" i="14"/>
  <c r="G3" i="14"/>
  <c r="F3" i="14"/>
  <c r="F13" i="14" l="1"/>
  <c r="G13" i="14"/>
  <c r="G2" i="1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2" i="1"/>
</calcChain>
</file>

<file path=xl/sharedStrings.xml><?xml version="1.0" encoding="utf-8"?>
<sst xmlns="http://schemas.openxmlformats.org/spreadsheetml/2006/main" count="32991" uniqueCount="8403">
  <si>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</si>
  <si>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</si>
  <si>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</si>
  <si>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</si>
  <si>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</si>
  <si>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</si>
  <si>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</si>
  <si>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</si>
  <si>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</si>
  <si>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</si>
  <si>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</si>
  <si>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</si>
  <si>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</si>
  <si>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</si>
  <si>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</si>
  <si>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</si>
  <si>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</si>
  <si>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</si>
  <si>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</si>
  <si>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</si>
  <si>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</si>
  <si>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</si>
  <si>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</si>
  <si>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</si>
  <si>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</si>
  <si>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</si>
  <si>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</si>
  <si>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</si>
  <si>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</si>
  <si>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</si>
  <si>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</si>
  <si>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</si>
  <si>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</si>
  <si>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</si>
  <si>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</si>
  <si>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</si>
  <si>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</si>
  <si>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</si>
  <si>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</si>
  <si>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</si>
  <si>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</si>
  <si>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</si>
  <si>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</si>
  <si>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</si>
  <si>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</si>
  <si>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</si>
  <si>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</si>
  <si>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</si>
  <si>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</si>
  <si>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</si>
  <si>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</si>
  <si>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</si>
  <si>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</si>
  <si>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</si>
  <si>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</si>
  <si>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</si>
  <si>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</si>
  <si>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</si>
  <si>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</si>
  <si>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</si>
  <si>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</si>
  <si>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</si>
  <si>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</si>
  <si>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</si>
  <si>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</si>
  <si>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</si>
  <si>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</si>
  <si>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</si>
  <si>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</si>
  <si>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</si>
  <si>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</si>
  <si>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</si>
  <si>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</si>
  <si>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</si>
  <si>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</si>
  <si>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</si>
  <si>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</si>
  <si>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</si>
  <si>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</si>
  <si>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</si>
  <si>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</si>
  <si>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</si>
  <si>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</si>
  <si>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</si>
  <si>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</si>
  <si>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</si>
  <si>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</si>
  <si>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</si>
  <si>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</si>
  <si>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</si>
  <si>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</si>
  <si>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</si>
  <si>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</si>
  <si>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</si>
  <si>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</si>
  <si>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</si>
  <si>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</si>
  <si>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</si>
  <si>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</si>
  <si>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</si>
  <si>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</si>
  <si>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</si>
  <si>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</si>
  <si>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</si>
  <si>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</si>
  <si>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</si>
  <si>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</si>
  <si>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</si>
  <si>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</si>
  <si>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</si>
  <si>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</si>
  <si>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</si>
  <si>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</si>
  <si>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</si>
  <si>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</si>
  <si>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</si>
  <si>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</si>
  <si>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</si>
  <si>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</si>
  <si>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</si>
  <si>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</si>
  <si>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</si>
  <si>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</si>
  <si>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</si>
  <si>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</si>
  <si>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</si>
  <si>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</si>
  <si>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</si>
  <si>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</si>
  <si>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</si>
  <si>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</si>
  <si>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</si>
  <si>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</si>
  <si>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</si>
  <si>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</si>
  <si>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</si>
  <si>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</si>
  <si>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</si>
  <si>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</si>
  <si>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</si>
  <si>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</si>
  <si>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</si>
  <si>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</si>
  <si>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</si>
  <si>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</si>
  <si>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</si>
  <si>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</si>
  <si>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</si>
  <si>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</si>
  <si>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</si>
  <si>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</si>
  <si>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</si>
  <si>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</si>
  <si>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</si>
  <si>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</si>
  <si>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</si>
  <si>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</si>
  <si>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</si>
  <si>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</si>
  <si>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</si>
  <si>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</si>
  <si>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</si>
  <si>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</si>
  <si>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</si>
  <si>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</si>
  <si>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</si>
  <si>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</si>
  <si>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</si>
  <si>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</si>
  <si>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</si>
  <si>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</si>
  <si>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</si>
  <si>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</si>
  <si>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</si>
  <si>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</si>
  <si>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</si>
  <si>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</si>
  <si>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</si>
  <si>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</si>
  <si>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</si>
  <si>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</si>
  <si>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</si>
  <si>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</si>
  <si>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</si>
  <si>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</si>
  <si>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</si>
  <si>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</si>
  <si>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</si>
  <si>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</si>
  <si>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</si>
  <si>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</si>
  <si>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</si>
  <si>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</si>
  <si>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</si>
  <si>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</si>
  <si>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</si>
  <si>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</si>
  <si>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</si>
  <si>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</si>
  <si>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</si>
  <si>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</si>
  <si>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</si>
  <si>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</si>
  <si>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</si>
  <si>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</si>
  <si>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</si>
  <si>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</si>
  <si>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</si>
  <si>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</si>
  <si>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</si>
  <si>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</si>
  <si>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</si>
  <si>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</si>
  <si>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</si>
  <si>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</si>
  <si>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</si>
  <si>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</si>
  <si>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</si>
  <si>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</si>
  <si>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</si>
  <si>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</si>
  <si>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</si>
  <si>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</si>
  <si>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</si>
  <si>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</si>
  <si>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</si>
  <si>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</si>
  <si>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</si>
  <si>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</si>
  <si>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</si>
  <si>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</si>
  <si>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</si>
  <si>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</si>
  <si>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</si>
  <si>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</si>
  <si>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</si>
  <si>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</si>
  <si>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</si>
  <si>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</si>
  <si>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</si>
  <si>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</si>
  <si>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</si>
  <si>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</si>
  <si>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</si>
  <si>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</si>
  <si>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</si>
  <si>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</si>
  <si>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</si>
  <si>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</si>
  <si>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</si>
  <si>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</si>
  <si>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</si>
  <si>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</si>
  <si>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</si>
  <si>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</si>
  <si>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</si>
  <si>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</si>
  <si>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</si>
  <si>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</si>
  <si>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</si>
  <si>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</si>
  <si>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</si>
  <si>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</si>
  <si>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</si>
  <si>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</si>
  <si>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</si>
  <si>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</si>
  <si>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</si>
  <si>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</si>
  <si>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</si>
  <si>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</si>
  <si>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</si>
  <si>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</si>
  <si>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</si>
  <si>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</si>
  <si>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</si>
  <si>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</si>
  <si>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</si>
  <si>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</si>
  <si>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</si>
  <si>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</si>
  <si>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</si>
  <si>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</si>
  <si>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</si>
  <si>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</si>
  <si>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</si>
  <si>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</si>
  <si>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</si>
  <si>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</si>
  <si>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</si>
  <si>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</si>
  <si>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</si>
  <si>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</si>
  <si>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</si>
  <si>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</si>
  <si>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</si>
  <si>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</si>
  <si>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</si>
  <si>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</si>
  <si>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</si>
  <si>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</si>
  <si>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</si>
  <si>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</si>
  <si>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</si>
  <si>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</si>
  <si>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</si>
  <si>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</si>
  <si>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</si>
  <si>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</si>
  <si>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</si>
  <si>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</si>
  <si>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</si>
  <si>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</si>
  <si>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</si>
  <si>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</si>
  <si>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</si>
  <si>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</si>
  <si>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</si>
  <si>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</si>
  <si>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</si>
  <si>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</si>
  <si>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</si>
  <si>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</si>
  <si>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</si>
  <si>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</si>
  <si>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</si>
  <si>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</si>
  <si>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</si>
  <si>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</si>
  <si>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</si>
  <si>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</si>
  <si>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</si>
  <si>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</si>
  <si>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</si>
  <si>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</si>
  <si>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</si>
  <si>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</si>
  <si>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</si>
  <si>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</si>
  <si>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</si>
  <si>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</si>
  <si>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</si>
  <si>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</si>
  <si>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</si>
  <si>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</si>
  <si>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</si>
  <si>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</si>
  <si>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</si>
  <si>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</si>
  <si>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</si>
  <si>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</si>
  <si>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</si>
  <si>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</si>
  <si>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</si>
  <si>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</si>
  <si>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</si>
  <si>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</si>
  <si>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</si>
  <si>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</si>
  <si>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</si>
  <si>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</si>
  <si>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</si>
  <si>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</si>
  <si>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</si>
  <si>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</si>
  <si>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</si>
  <si>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</si>
  <si>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</si>
  <si>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</si>
  <si>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</si>
  <si>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</si>
  <si>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</si>
  <si>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</si>
  <si>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</si>
  <si>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</si>
  <si>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</si>
  <si>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</si>
  <si>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</si>
  <si>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</si>
  <si>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</si>
  <si>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</si>
  <si>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</si>
  <si>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</si>
  <si>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</si>
  <si>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</si>
  <si>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</si>
  <si>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</si>
  <si>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</si>
  <si>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</si>
  <si>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</si>
  <si>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</si>
  <si>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</si>
  <si>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</si>
  <si>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</si>
  <si>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</si>
  <si>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</si>
  <si>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</si>
  <si>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</si>
  <si>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</si>
  <si>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</si>
  <si>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</si>
  <si>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</si>
  <si>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</si>
  <si>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</si>
  <si>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</si>
  <si>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</si>
  <si>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</si>
  <si>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</si>
  <si>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</si>
  <si>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</si>
  <si>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</si>
  <si>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</si>
  <si>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</si>
  <si>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</si>
  <si>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</si>
  <si>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</si>
  <si>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</si>
  <si>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</si>
  <si>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</si>
  <si>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</si>
  <si>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</si>
  <si>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</si>
  <si>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</si>
  <si>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</si>
  <si>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</si>
  <si>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</si>
  <si>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</si>
  <si>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</si>
  <si>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</si>
  <si>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</si>
  <si>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</si>
  <si>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</si>
  <si>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</si>
  <si>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</si>
  <si>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</si>
  <si>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</si>
  <si>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</si>
  <si>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</si>
  <si>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</si>
  <si>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</si>
  <si>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</si>
  <si>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</si>
  <si>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</si>
  <si>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</si>
  <si>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</si>
  <si>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</si>
  <si>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</si>
  <si>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</si>
  <si>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</si>
  <si>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</si>
  <si>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</si>
  <si>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</si>
  <si>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</si>
  <si>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</si>
  <si>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</si>
  <si>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</si>
  <si>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</si>
  <si>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</si>
  <si>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</si>
  <si>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</si>
  <si>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</si>
  <si>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</si>
  <si>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</si>
  <si>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</si>
  <si>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</si>
  <si>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</si>
  <si>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</si>
  <si>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</si>
  <si>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</si>
  <si>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</si>
  <si>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</si>
  <si>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</si>
  <si>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</si>
  <si>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</si>
  <si>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</si>
  <si>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</si>
  <si>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</si>
  <si>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</si>
  <si>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</si>
  <si>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</si>
  <si>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</si>
  <si>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</si>
  <si>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</si>
  <si>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</si>
  <si>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</si>
  <si>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</si>
  <si>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</si>
  <si>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</si>
  <si>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</si>
  <si>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</si>
  <si>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</si>
  <si>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</si>
  <si>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</si>
  <si>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</si>
  <si>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</si>
  <si>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</si>
  <si>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</si>
  <si>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</si>
  <si>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</si>
  <si>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</si>
  <si>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</si>
  <si>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</si>
  <si>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</si>
  <si>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</si>
  <si>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</si>
  <si>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</si>
  <si>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</si>
  <si>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</si>
  <si>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</si>
  <si>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</si>
  <si>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</si>
  <si>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</si>
  <si>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</si>
  <si>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</si>
  <si>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</si>
  <si>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</si>
  <si>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</si>
  <si>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</si>
  <si>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</si>
  <si>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</si>
  <si>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</si>
  <si>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</si>
  <si>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</si>
  <si>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</si>
  <si>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</si>
  <si>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</si>
  <si>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</si>
  <si>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</si>
  <si>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</si>
  <si>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</si>
  <si>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</si>
  <si>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</si>
  <si>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</si>
  <si>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</si>
  <si>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</si>
  <si>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</si>
  <si>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</si>
  <si>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</si>
  <si>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</si>
  <si>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</si>
  <si>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</si>
  <si>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</si>
  <si>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</si>
  <si>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</si>
  <si>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</si>
  <si>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</si>
  <si>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</si>
  <si>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</si>
  <si>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</si>
  <si>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</si>
  <si>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</si>
  <si>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</si>
  <si>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</si>
  <si>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</si>
  <si>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</si>
  <si>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</si>
  <si>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</si>
  <si>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</si>
  <si>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</si>
  <si>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</si>
  <si>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</si>
  <si>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</si>
  <si>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</si>
  <si>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</si>
  <si>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</si>
  <si>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</si>
  <si>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</si>
  <si>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</si>
  <si>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</si>
  <si>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</si>
  <si>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</si>
  <si>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</si>
  <si>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</si>
  <si>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</si>
  <si>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</si>
  <si>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</si>
  <si>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</si>
  <si>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</si>
  <si>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</si>
  <si>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</si>
  <si>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</si>
  <si>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</si>
  <si>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</si>
  <si>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</si>
  <si>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</si>
  <si>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</si>
  <si>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</si>
  <si>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</si>
  <si>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</si>
  <si>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</si>
  <si>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</si>
  <si>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</si>
  <si>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</si>
  <si>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</si>
  <si>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</si>
  <si>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</si>
  <si>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</si>
  <si>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</si>
  <si>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</si>
  <si>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</si>
  <si>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</si>
  <si>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</si>
  <si>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</si>
  <si>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</si>
  <si>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</si>
  <si>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</si>
  <si>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</si>
  <si>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</si>
  <si>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</si>
  <si>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</si>
  <si>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</si>
  <si>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</si>
  <si>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</si>
  <si>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</si>
  <si>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</si>
  <si>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</si>
  <si>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</si>
  <si>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</si>
  <si>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</si>
  <si>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</si>
  <si>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</si>
  <si>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</si>
  <si>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</si>
  <si>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</si>
  <si>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</si>
  <si>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</si>
  <si>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</si>
  <si>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</si>
  <si>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</si>
  <si>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</si>
  <si>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</si>
  <si>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</si>
  <si>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</si>
  <si>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</si>
  <si>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</si>
  <si>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</si>
  <si>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</si>
  <si>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</si>
  <si>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</si>
  <si>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</si>
  <si>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</si>
  <si>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</si>
  <si>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</si>
  <si>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</si>
  <si>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</si>
  <si>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</si>
  <si>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</si>
  <si>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</si>
  <si>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</si>
  <si>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</si>
  <si>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</si>
  <si>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</si>
  <si>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</si>
  <si>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</si>
  <si>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</si>
  <si>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</si>
  <si>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</si>
  <si>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</si>
  <si>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</si>
  <si>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</si>
  <si>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</si>
  <si>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</si>
  <si>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</si>
  <si>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</si>
  <si>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</si>
  <si>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</si>
  <si>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</si>
  <si>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</si>
  <si>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</si>
  <si>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</si>
  <si>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</si>
  <si>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</si>
  <si>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</si>
  <si>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</si>
  <si>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</si>
  <si>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</si>
  <si>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</si>
  <si>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</si>
  <si>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</si>
  <si>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</si>
  <si>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</si>
  <si>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</si>
  <si>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</si>
  <si>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</si>
  <si>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</si>
  <si>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</si>
  <si>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</si>
  <si>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</si>
  <si>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</si>
  <si>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</si>
  <si>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</si>
  <si>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</si>
  <si>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</si>
  <si>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</si>
  <si>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</si>
  <si>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</si>
  <si>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</si>
  <si>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</si>
  <si>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</si>
  <si>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</si>
  <si>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</si>
  <si>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</si>
  <si>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</si>
  <si>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</si>
  <si>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</si>
  <si>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</si>
  <si>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</si>
  <si>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</si>
  <si>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</si>
  <si>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</si>
  <si>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</si>
  <si>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</si>
  <si>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</si>
  <si>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</si>
  <si>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</si>
  <si>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</si>
  <si>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</si>
  <si>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</si>
  <si>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</si>
  <si>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</si>
  <si>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</si>
  <si>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</si>
  <si>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</si>
  <si>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</si>
  <si>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</si>
  <si>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</si>
  <si>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</si>
  <si>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</si>
  <si>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</si>
  <si>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</si>
  <si>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</si>
  <si>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</si>
  <si>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</si>
  <si>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</si>
  <si>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</si>
  <si>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</si>
  <si>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</si>
  <si>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</si>
  <si>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</si>
  <si>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</si>
  <si>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</si>
  <si>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</si>
  <si>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</si>
  <si>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</si>
  <si>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</si>
  <si>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</si>
  <si>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</si>
  <si>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</si>
  <si>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</si>
  <si>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</si>
  <si>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</si>
  <si>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</si>
  <si>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</si>
  <si>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</si>
  <si>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</si>
  <si>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</si>
  <si>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</si>
  <si>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</si>
  <si>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</si>
  <si>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</si>
  <si>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</si>
  <si>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</si>
  <si>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</si>
  <si>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</si>
  <si>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</si>
  <si>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</si>
  <si>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</si>
  <si>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</si>
  <si>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</si>
  <si>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</si>
  <si>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</si>
  <si>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</si>
  <si>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</si>
  <si>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</si>
  <si>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</si>
  <si>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</si>
  <si>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</si>
  <si>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</si>
  <si>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</si>
  <si>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</si>
  <si>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</si>
  <si>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</si>
  <si>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</si>
  <si>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</si>
  <si>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</si>
  <si>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</si>
  <si>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</si>
  <si>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</si>
  <si>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</si>
  <si>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</si>
  <si>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</si>
  <si>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</si>
  <si>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</si>
  <si>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</si>
  <si>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</si>
  <si>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</si>
  <si>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</si>
  <si>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</si>
  <si>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</si>
  <si>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</si>
  <si>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</si>
  <si>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</si>
  <si>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</si>
  <si>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</si>
  <si>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</si>
  <si>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</si>
  <si>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</si>
  <si>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</si>
  <si>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</si>
  <si>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</si>
  <si>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</si>
  <si>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</si>
  <si>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</si>
  <si>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</si>
  <si>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</si>
  <si>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</si>
  <si>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</si>
  <si>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</si>
  <si>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</si>
  <si>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</si>
  <si>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</si>
  <si>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</si>
  <si>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</si>
  <si>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</si>
  <si>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</si>
  <si>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</si>
  <si>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</si>
  <si>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</si>
  <si>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</si>
  <si>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</si>
  <si>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</si>
  <si>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</si>
  <si>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</si>
  <si>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</si>
  <si>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</si>
  <si>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</si>
  <si>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</si>
  <si>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</si>
  <si>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</si>
  <si>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</si>
  <si>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</si>
  <si>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</si>
  <si>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</si>
  <si>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</si>
  <si>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</si>
  <si>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</si>
  <si>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</si>
  <si>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</si>
  <si>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</si>
  <si>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</si>
  <si>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</si>
  <si>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</si>
  <si>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</si>
  <si>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</si>
  <si>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</si>
  <si>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</si>
  <si>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</si>
  <si>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</si>
  <si>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</si>
  <si>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</si>
  <si>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</si>
  <si>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</si>
  <si>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</si>
  <si>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</si>
  <si>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</si>
  <si>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</si>
  <si>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</si>
  <si>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</si>
  <si>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</si>
  <si>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</si>
  <si>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</si>
  <si>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</si>
  <si>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</si>
  <si>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</si>
  <si>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</si>
  <si>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</si>
  <si>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</si>
  <si>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</si>
  <si>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</si>
  <si>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</si>
  <si>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</si>
  <si>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</si>
  <si>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</si>
  <si>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</si>
  <si>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</si>
  <si>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</si>
  <si>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</si>
  <si>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</si>
  <si>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</si>
  <si>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</si>
  <si>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</si>
  <si>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</si>
  <si>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</si>
  <si>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</si>
  <si>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</si>
  <si>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</si>
  <si>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</si>
  <si>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</si>
  <si>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</si>
  <si>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</si>
  <si>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</si>
  <si>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</si>
  <si>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</si>
  <si>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</si>
  <si>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</si>
  <si>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</si>
  <si>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</si>
  <si>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</si>
  <si>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</si>
  <si>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</si>
  <si>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</si>
  <si>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</si>
  <si>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</si>
  <si>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</si>
  <si>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</si>
  <si>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</si>
  <si>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</si>
  <si>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</si>
  <si>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</si>
  <si>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</si>
  <si>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</si>
  <si>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</si>
  <si>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</si>
  <si>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</si>
  <si>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</si>
  <si>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</si>
  <si>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</si>
  <si>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</si>
  <si>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</si>
  <si>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</si>
  <si>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</si>
  <si>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</si>
  <si>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</si>
  <si>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</si>
  <si>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</si>
  <si>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</si>
  <si>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</si>
  <si>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</si>
  <si>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</si>
  <si>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</si>
  <si>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</si>
  <si>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</si>
  <si>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</si>
  <si>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</si>
  <si>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</si>
  <si>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</si>
  <si>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</si>
  <si>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</si>
  <si>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</si>
  <si>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</si>
  <si>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</si>
  <si>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</si>
  <si>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</si>
  <si>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</si>
  <si>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</si>
  <si>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</si>
  <si>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</si>
  <si>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</si>
  <si>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</si>
  <si>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</si>
  <si>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</si>
  <si>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</si>
  <si>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</si>
  <si>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</si>
  <si>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</si>
  <si>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</si>
  <si>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</si>
  <si>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</si>
  <si>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</si>
  <si>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</si>
  <si>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</si>
  <si>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</si>
  <si>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</si>
  <si>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</si>
  <si>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</si>
  <si>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</si>
  <si>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</si>
  <si>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</si>
  <si>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</si>
  <si>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</si>
  <si>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</si>
  <si>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</si>
  <si>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</si>
  <si>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</si>
  <si>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</si>
  <si>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</si>
  <si>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</si>
  <si>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</si>
  <si>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</si>
  <si>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</si>
  <si>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</si>
  <si>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</si>
  <si>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</si>
  <si>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</si>
  <si>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</si>
  <si>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</si>
  <si>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</si>
  <si>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</si>
  <si>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</si>
  <si>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</si>
  <si>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</si>
  <si>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</si>
  <si>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</si>
  <si>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</si>
  <si>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</si>
  <si>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</si>
  <si>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</si>
  <si>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</si>
  <si>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</si>
  <si>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</si>
  <si>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</si>
  <si>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</si>
  <si>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</si>
  <si>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</si>
  <si>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</si>
  <si>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</si>
  <si>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</si>
  <si>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</si>
  <si>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</si>
  <si>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</si>
  <si>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</si>
  <si>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</si>
  <si>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</si>
  <si>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</si>
  <si>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</si>
  <si>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</si>
  <si>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</si>
  <si>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</si>
  <si>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</si>
  <si>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</si>
  <si>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</si>
  <si>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</si>
  <si>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</si>
  <si>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</si>
  <si>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</si>
  <si>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</si>
  <si>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</si>
  <si>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</si>
  <si>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</si>
  <si>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</si>
  <si>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</si>
  <si>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</si>
  <si>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</si>
  <si>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</si>
  <si>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</si>
  <si>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</si>
  <si>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</si>
  <si>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</si>
  <si>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</si>
  <si>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</si>
  <si>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</si>
  <si>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</si>
  <si>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</si>
  <si>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</si>
  <si>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</si>
  <si>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</si>
  <si>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</si>
  <si>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</si>
  <si>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</si>
  <si>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</si>
  <si>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</si>
  <si>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</si>
  <si>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</si>
  <si>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</si>
  <si>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</si>
  <si>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</si>
  <si>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</si>
  <si>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</si>
  <si>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</si>
  <si>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</si>
  <si>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</si>
  <si>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</si>
  <si>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</si>
  <si>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</si>
  <si>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</si>
  <si>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</si>
  <si>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</si>
  <si>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</si>
  <si>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</si>
  <si>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</si>
  <si>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</si>
  <si>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</si>
  <si>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</si>
  <si>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</si>
  <si>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</si>
  <si>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</si>
  <si>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</si>
  <si>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</si>
  <si>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</si>
  <si>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</si>
  <si>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</si>
  <si>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</si>
  <si>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</si>
  <si>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</si>
  <si>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</si>
  <si>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</si>
  <si>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</si>
  <si>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</si>
  <si>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</si>
  <si>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</si>
  <si>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</si>
  <si>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</si>
  <si>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</si>
  <si>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</si>
  <si>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</si>
  <si>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</si>
  <si>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</si>
  <si>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</si>
  <si>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</si>
  <si>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</si>
  <si>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</si>
  <si>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</si>
  <si>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</si>
  <si>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</si>
  <si>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</si>
  <si>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</si>
  <si>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</si>
  <si>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</si>
  <si>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</si>
  <si>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</si>
  <si>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</si>
  <si>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</si>
  <si>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</si>
  <si>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</si>
  <si>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</si>
  <si>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</si>
  <si>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</si>
  <si>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</si>
  <si>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</si>
  <si>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</si>
  <si>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</si>
  <si>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</si>
  <si>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</si>
  <si>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</si>
  <si>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</si>
  <si>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</si>
  <si>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</si>
  <si>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</si>
  <si>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</si>
  <si>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</si>
  <si>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</si>
  <si>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</si>
  <si>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</si>
  <si>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</si>
  <si>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</si>
  <si>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</si>
  <si>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</si>
  <si>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</si>
  <si>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</si>
  <si>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</si>
  <si>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</si>
  <si>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</si>
  <si>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</si>
  <si>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</si>
  <si>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</si>
  <si>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</si>
  <si>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</si>
  <si>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</si>
  <si>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</si>
  <si>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</si>
  <si>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</si>
  <si>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</si>
  <si>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</si>
  <si>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</si>
  <si>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</si>
  <si>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</si>
  <si>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</si>
  <si>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</si>
  <si>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</si>
  <si>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</si>
  <si>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</si>
  <si>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</si>
  <si>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</si>
  <si>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</si>
  <si>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</si>
  <si>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</si>
  <si>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</si>
  <si>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</si>
  <si>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</si>
  <si>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</si>
  <si>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</si>
  <si>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</si>
  <si>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</si>
  <si>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</si>
  <si>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</si>
  <si>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</si>
  <si>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</si>
  <si>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</si>
  <si>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</si>
  <si>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</si>
  <si>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</si>
  <si>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</si>
  <si>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</si>
  <si>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</si>
  <si>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</si>
  <si>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</si>
  <si>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</si>
  <si>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</si>
  <si>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</si>
  <si>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</si>
  <si>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</si>
  <si>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</si>
  <si>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</si>
  <si>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</si>
  <si>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</si>
  <si>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</si>
  <si>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</si>
  <si>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</si>
  <si>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</si>
  <si>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</si>
  <si>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</si>
  <si>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</si>
  <si>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</si>
  <si>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</si>
  <si>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</si>
  <si>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</si>
  <si>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</si>
  <si>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</si>
  <si>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</si>
  <si>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</si>
  <si>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</si>
  <si>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</si>
  <si>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</si>
  <si>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</si>
  <si>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</si>
  <si>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</si>
  <si>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</si>
  <si>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</si>
  <si>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</si>
  <si>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</si>
  <si>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</si>
  <si>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</si>
  <si>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</si>
  <si>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</si>
  <si>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</si>
  <si>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</si>
  <si>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</si>
  <si>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</si>
  <si>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</si>
  <si>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</si>
  <si>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</si>
  <si>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</si>
  <si>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</si>
  <si>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</si>
  <si>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</si>
  <si>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</si>
  <si>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</si>
  <si>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</si>
  <si>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</si>
  <si>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</si>
  <si>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</si>
  <si>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</si>
  <si>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</si>
  <si>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</si>
  <si>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</si>
  <si>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</si>
  <si>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</si>
  <si>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</si>
  <si>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</si>
  <si>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</si>
  <si>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</si>
  <si>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</si>
  <si>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</si>
  <si>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</si>
  <si>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</si>
  <si>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</si>
  <si>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</si>
  <si>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</si>
  <si>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</si>
  <si>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</si>
  <si>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</si>
  <si>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</si>
  <si>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</si>
  <si>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</si>
  <si>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</si>
  <si>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</si>
  <si>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</si>
  <si>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</si>
  <si>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</si>
  <si>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</si>
  <si>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</si>
  <si>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</si>
  <si>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</si>
  <si>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</si>
  <si>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</si>
  <si>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</si>
  <si>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</si>
  <si>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</si>
  <si>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</si>
  <si>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</si>
  <si>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</si>
  <si>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</si>
  <si>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</si>
  <si>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</si>
  <si>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</si>
  <si>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</si>
  <si>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</si>
  <si>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</si>
  <si>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</si>
  <si>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</si>
  <si>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</si>
  <si>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</si>
  <si>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</si>
  <si>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</si>
  <si>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</si>
  <si>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</si>
  <si>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</si>
  <si>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</si>
  <si>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</si>
  <si>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</si>
  <si>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</si>
  <si>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</si>
  <si>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</si>
  <si>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</si>
  <si>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</si>
  <si>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</si>
  <si>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</si>
  <si>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</si>
  <si>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</si>
  <si>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</si>
  <si>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</si>
  <si>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</si>
  <si>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</si>
  <si>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</si>
  <si>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</si>
  <si>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</si>
  <si>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</si>
  <si>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</si>
  <si>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</si>
  <si>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</si>
  <si>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</si>
  <si>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</si>
  <si>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</si>
  <si>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</si>
  <si>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</si>
  <si>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</si>
  <si>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</si>
  <si>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</si>
  <si>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</si>
  <si>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</si>
  <si>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</si>
  <si>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</si>
  <si>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</si>
  <si>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</si>
  <si>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</si>
  <si>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</si>
  <si>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</si>
  <si>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</si>
  <si>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</si>
  <si>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</si>
  <si>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</si>
  <si>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</si>
  <si>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</si>
  <si>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</si>
  <si>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</si>
  <si>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</si>
  <si>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</si>
  <si>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</si>
  <si>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</si>
  <si>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</si>
  <si>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</si>
  <si>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</si>
  <si>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</si>
  <si>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</si>
  <si>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</si>
  <si>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</si>
  <si>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</si>
  <si>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</si>
  <si>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</si>
  <si>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</si>
  <si>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</si>
  <si>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</si>
  <si>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</si>
  <si>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</si>
  <si>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</si>
  <si>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</si>
  <si>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</si>
  <si>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</si>
  <si>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</si>
  <si>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</si>
  <si>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</si>
  <si>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</si>
  <si>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</si>
  <si>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</si>
  <si>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</si>
  <si>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</si>
  <si>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</si>
  <si>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</si>
  <si>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</si>
  <si>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</si>
  <si>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</si>
  <si>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</si>
  <si>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</si>
  <si>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</si>
  <si>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</si>
  <si>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</si>
  <si>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</si>
  <si>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</si>
  <si>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</si>
  <si>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</si>
  <si>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</si>
  <si>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</si>
  <si>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</si>
  <si>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</si>
  <si>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</si>
  <si>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</si>
  <si>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</si>
  <si>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</si>
  <si>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</si>
  <si>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</si>
  <si>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</si>
  <si>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</si>
  <si>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</si>
  <si>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</si>
  <si>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</si>
  <si>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</si>
  <si>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</si>
  <si>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</si>
  <si>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</si>
  <si>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</si>
  <si>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</si>
  <si>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</si>
  <si>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</si>
  <si>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</si>
  <si>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</si>
  <si>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</si>
  <si>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</si>
  <si>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</si>
  <si>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</si>
  <si>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</si>
  <si>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</si>
  <si>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</si>
  <si>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</si>
  <si>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</si>
  <si>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</si>
  <si>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</si>
  <si>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</si>
  <si>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</si>
  <si>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</si>
  <si>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</si>
  <si>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</si>
  <si>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</si>
  <si>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</si>
  <si>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</si>
  <si>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</si>
  <si>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</si>
  <si>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</si>
  <si>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</si>
  <si>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</si>
  <si>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</si>
  <si>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</si>
  <si>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</si>
  <si>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</si>
  <si>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</si>
  <si>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</si>
  <si>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</si>
  <si>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</si>
  <si>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</si>
  <si>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</si>
  <si>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</si>
  <si>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</si>
  <si>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</si>
  <si>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</si>
  <si>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</si>
  <si>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</si>
  <si>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</si>
  <si>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</si>
  <si>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</si>
  <si>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</si>
  <si>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</si>
  <si>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</si>
  <si>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</si>
  <si>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</si>
  <si>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</si>
  <si>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</si>
  <si>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</si>
  <si>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</si>
  <si>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</si>
  <si>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</si>
  <si>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</si>
  <si>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</si>
  <si>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</si>
  <si>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</si>
  <si>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</si>
  <si>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</si>
  <si>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</si>
  <si>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</si>
  <si>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</si>
  <si>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</si>
  <si>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</si>
  <si>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</si>
  <si>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</si>
  <si>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</si>
  <si>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</si>
  <si>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</si>
  <si>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</si>
  <si>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</si>
  <si>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</si>
  <si>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</si>
  <si>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</si>
  <si>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</si>
  <si>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</si>
  <si>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</si>
  <si>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</si>
  <si>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</si>
  <si>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</si>
  <si>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</si>
  <si>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</si>
  <si>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</si>
  <si>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</si>
  <si>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</si>
  <si>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</si>
  <si>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</si>
  <si>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</si>
  <si>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</si>
  <si>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</si>
  <si>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</si>
  <si>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</si>
  <si>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</si>
  <si>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</si>
  <si>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</si>
  <si>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</si>
  <si>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</si>
  <si>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</si>
  <si>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</si>
  <si>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</si>
  <si>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</si>
  <si>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</si>
  <si>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</si>
  <si>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</si>
  <si>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</si>
  <si>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</si>
  <si>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</si>
  <si>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</si>
  <si>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</si>
  <si>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</si>
  <si>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</si>
  <si>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</si>
  <si>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</si>
  <si>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</si>
  <si>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</si>
  <si>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</si>
  <si>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</si>
  <si>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</si>
  <si>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</si>
  <si>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</si>
  <si>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</si>
  <si>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</si>
  <si>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</si>
  <si>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</si>
  <si>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</si>
  <si>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</si>
  <si>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</si>
  <si>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</si>
  <si>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</si>
  <si>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</si>
  <si>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</si>
  <si>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</si>
  <si>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</si>
  <si>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</si>
  <si>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</si>
  <si>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</si>
  <si>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</si>
  <si>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</si>
  <si>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</si>
  <si>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</si>
  <si>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</si>
  <si>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</si>
  <si>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</si>
  <si>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</si>
  <si>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</si>
  <si>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</si>
  <si>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</si>
  <si>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</si>
  <si>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</si>
  <si>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</si>
  <si>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</si>
  <si>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</si>
  <si>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</si>
  <si>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</si>
  <si>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</si>
  <si>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</si>
  <si>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</si>
  <si>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</si>
  <si>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</si>
  <si>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</si>
  <si>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</si>
  <si>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</si>
  <si>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</si>
  <si>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</si>
  <si>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</si>
  <si>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</si>
  <si>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</si>
  <si>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</si>
  <si>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</si>
  <si>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</si>
  <si>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</si>
  <si>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</si>
  <si>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</si>
  <si>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</si>
  <si>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</si>
  <si>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</si>
  <si>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</si>
  <si>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</si>
  <si>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</si>
  <si>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</si>
  <si>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</si>
  <si>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</si>
  <si>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</si>
  <si>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</si>
  <si>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</si>
  <si>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</si>
  <si>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</si>
  <si>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</si>
  <si>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</si>
  <si>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</si>
  <si>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</si>
  <si>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</si>
  <si>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</si>
  <si>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</si>
  <si>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</si>
  <si>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</si>
  <si>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</si>
  <si>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</si>
  <si>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</si>
  <si>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</si>
  <si>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</si>
  <si>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</si>
  <si>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</si>
  <si>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</si>
  <si>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</si>
  <si>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</si>
  <si>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</si>
  <si>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</si>
  <si>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</si>
  <si>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</si>
  <si>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</si>
  <si>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</si>
  <si>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</si>
  <si>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</si>
  <si>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</si>
  <si>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</si>
  <si>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</si>
  <si>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</si>
  <si>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</si>
  <si>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</si>
  <si>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</si>
  <si>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</si>
  <si>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</si>
  <si>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</si>
  <si>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</si>
  <si>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</si>
  <si>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</si>
  <si>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</si>
  <si>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</si>
  <si>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</si>
  <si>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</si>
  <si>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</si>
  <si>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</si>
  <si>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</si>
  <si>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</si>
  <si>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</si>
  <si>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</si>
  <si>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</si>
  <si>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</si>
  <si>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</si>
  <si>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</si>
  <si>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</si>
  <si>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</si>
  <si>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</si>
  <si>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</si>
  <si>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</si>
  <si>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</si>
  <si>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</si>
  <si>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</si>
  <si>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</si>
  <si>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</si>
  <si>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</si>
  <si>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</si>
  <si>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</si>
  <si>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</si>
  <si>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</si>
  <si>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</si>
  <si>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</si>
  <si>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</si>
  <si>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</si>
  <si>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</si>
  <si>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</si>
  <si>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</si>
  <si>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</si>
  <si>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</si>
  <si>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</si>
  <si>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</si>
  <si>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</si>
  <si>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</si>
  <si>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</si>
  <si>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</si>
  <si>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</si>
  <si>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</si>
  <si>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</si>
  <si>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</si>
  <si>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</si>
  <si>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</si>
  <si>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</si>
  <si>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</si>
  <si>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</si>
  <si>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</si>
  <si>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</si>
  <si>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</si>
  <si>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</si>
  <si>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</si>
  <si>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</si>
  <si>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</si>
  <si>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</si>
  <si>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</si>
  <si>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</si>
  <si>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</si>
  <si>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</si>
  <si>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</si>
  <si>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</si>
  <si>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</si>
  <si>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</si>
  <si>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</si>
  <si>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</si>
  <si>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</si>
  <si>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</si>
  <si>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</si>
  <si>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</si>
  <si>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</si>
  <si>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</si>
  <si>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</si>
  <si>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</si>
  <si>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</si>
  <si>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</si>
  <si>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</si>
  <si>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</si>
  <si>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</si>
  <si>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</si>
  <si>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</si>
  <si>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</si>
  <si>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</si>
  <si>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</si>
  <si>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</si>
  <si>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</si>
  <si>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</si>
  <si>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</si>
  <si>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</si>
  <si>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</si>
  <si>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</si>
  <si>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</si>
  <si>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</si>
  <si>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</si>
  <si>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</si>
  <si>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</si>
  <si>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</si>
  <si>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</si>
  <si>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</si>
  <si>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</si>
  <si>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</si>
  <si>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</si>
  <si>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</si>
  <si>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</si>
  <si>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</si>
  <si>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</si>
  <si>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</si>
  <si>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</si>
  <si>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</si>
  <si>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</si>
  <si>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</si>
  <si>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</si>
  <si>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</si>
  <si>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</si>
  <si>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</si>
  <si>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</si>
  <si>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</si>
  <si>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</si>
  <si>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</si>
  <si>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</si>
  <si>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</si>
  <si>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</si>
  <si>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</si>
  <si>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</si>
  <si>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</si>
  <si>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</si>
  <si>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</si>
  <si>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</si>
  <si>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</si>
  <si>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</si>
  <si>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</si>
  <si>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</si>
  <si>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</si>
  <si>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</si>
  <si>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</si>
  <si>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</si>
  <si>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</si>
  <si>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</si>
  <si>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</si>
  <si>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</si>
  <si>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</si>
  <si>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</si>
  <si>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</si>
  <si>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</si>
  <si>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</si>
  <si>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</si>
  <si>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</si>
  <si>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</si>
  <si>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</si>
  <si>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</si>
  <si>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</si>
  <si>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</si>
  <si>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</si>
  <si>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</si>
  <si>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</si>
  <si>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</si>
  <si>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</si>
  <si>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</si>
  <si>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</si>
  <si>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</si>
  <si>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</si>
  <si>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</si>
  <si>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</si>
  <si>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</si>
  <si>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</si>
  <si>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</si>
  <si>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</si>
  <si>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</si>
  <si>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</si>
  <si>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</si>
  <si>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</si>
  <si>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</si>
  <si>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</si>
  <si>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</si>
  <si>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</si>
  <si>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</si>
  <si>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</si>
  <si>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</si>
  <si>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</si>
  <si>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</si>
  <si>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</si>
  <si>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</si>
  <si>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</si>
  <si>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</si>
  <si>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</si>
  <si>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</si>
  <si>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</si>
  <si>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</si>
  <si>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</si>
  <si>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</si>
  <si>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</si>
  <si>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</si>
  <si>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</si>
  <si>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</si>
  <si>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</si>
  <si>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</si>
  <si>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</si>
  <si>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</si>
  <si>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</si>
  <si>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</si>
  <si>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</si>
  <si>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</si>
  <si>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</si>
  <si>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</si>
  <si>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</si>
  <si>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</si>
  <si>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</si>
  <si>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</si>
  <si>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</si>
  <si>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</si>
  <si>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</si>
  <si>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</si>
  <si>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</si>
  <si>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</si>
  <si>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</si>
  <si>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</si>
  <si>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</si>
  <si>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</si>
  <si>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</si>
  <si>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</si>
  <si>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</si>
  <si>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</si>
  <si>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</si>
  <si>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</si>
  <si>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</si>
  <si>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</si>
  <si>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</si>
  <si>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</si>
  <si>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</si>
  <si>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</si>
  <si>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</si>
  <si>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</si>
  <si>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</si>
  <si>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</si>
  <si>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</si>
  <si>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</si>
  <si>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</si>
  <si>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</si>
  <si>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</si>
  <si>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</si>
  <si>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</si>
  <si>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</si>
  <si>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</si>
  <si>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</si>
  <si>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</si>
  <si>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</si>
  <si>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</si>
  <si>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</si>
  <si>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</si>
  <si>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</si>
  <si>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</si>
  <si>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</si>
  <si>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</si>
  <si>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</si>
  <si>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</si>
  <si>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</si>
  <si>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</si>
  <si>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</si>
  <si>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</si>
  <si>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</si>
  <si>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</si>
  <si>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</si>
  <si>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</si>
  <si>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</si>
  <si>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</si>
  <si>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</si>
  <si>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</si>
  <si>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</si>
  <si>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</si>
  <si>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</si>
  <si>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</si>
  <si>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</si>
  <si>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</si>
  <si>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</si>
  <si>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</si>
  <si>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</si>
  <si>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</si>
  <si>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</si>
  <si>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</si>
  <si>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</si>
  <si>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</si>
  <si>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</si>
  <si>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</si>
  <si>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</si>
  <si>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</si>
  <si>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</si>
  <si>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</si>
  <si>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</si>
  <si>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</si>
  <si>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</si>
  <si>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</si>
  <si>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</si>
  <si>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</si>
  <si>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</si>
  <si>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</si>
  <si>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</si>
  <si>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</si>
  <si>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</si>
  <si>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</si>
  <si>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</si>
  <si>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</si>
  <si>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</si>
  <si>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</si>
  <si>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</si>
  <si>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</si>
  <si>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</si>
  <si>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</si>
  <si>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</si>
  <si>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</si>
  <si>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</si>
  <si>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</si>
  <si>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</si>
  <si>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</si>
  <si>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</si>
  <si>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</si>
  <si>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</si>
  <si>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</si>
  <si>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</si>
  <si>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</si>
  <si>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</si>
  <si>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</si>
  <si>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</si>
  <si>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</si>
  <si>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</si>
  <si>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</si>
  <si>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</si>
  <si>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</si>
  <si>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</si>
  <si>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</si>
  <si>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</si>
  <si>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</si>
  <si>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</si>
  <si>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</si>
  <si>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</si>
  <si>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</si>
  <si>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</si>
  <si>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</si>
  <si>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</si>
  <si>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</si>
  <si>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</si>
  <si>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</si>
  <si>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</si>
  <si>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</si>
  <si>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</si>
  <si>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</si>
  <si>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</si>
  <si>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</si>
  <si>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</si>
  <si>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</si>
  <si>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</si>
  <si>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</si>
  <si>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</si>
  <si>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</si>
  <si>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</si>
  <si>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</si>
  <si>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</si>
  <si>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</si>
  <si>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</si>
  <si>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</si>
  <si>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</si>
  <si>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</si>
  <si>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</si>
  <si>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</si>
  <si>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</si>
  <si>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</si>
  <si>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</si>
  <si>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</si>
  <si>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</si>
  <si>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</si>
  <si>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</si>
  <si>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</si>
  <si>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</si>
  <si>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</si>
  <si>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</si>
  <si>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</si>
  <si>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</si>
  <si>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</si>
  <si>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</si>
  <si>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</si>
  <si>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</si>
  <si>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</si>
  <si>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</si>
  <si>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</si>
  <si>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</si>
  <si>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</si>
  <si>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</si>
  <si>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</si>
  <si>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</si>
  <si>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</si>
  <si>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</si>
  <si>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</si>
  <si>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</si>
  <si>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</si>
  <si>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</si>
  <si>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</si>
  <si>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</si>
  <si>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</si>
  <si>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</si>
  <si>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</si>
  <si>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</si>
  <si>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</si>
  <si>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</si>
  <si>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</si>
  <si>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</si>
  <si>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</si>
  <si>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</si>
  <si>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</si>
  <si>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</si>
  <si>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</si>
  <si>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</si>
  <si>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</si>
  <si>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</si>
  <si>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</si>
  <si>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</si>
  <si>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</si>
  <si>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</si>
  <si>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</si>
  <si>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</si>
  <si>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</si>
  <si>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</si>
  <si>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</si>
  <si>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</si>
  <si>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</si>
  <si>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</si>
  <si>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</si>
  <si>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</si>
  <si>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</si>
  <si>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</si>
  <si>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</si>
  <si>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</si>
  <si>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</si>
  <si>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</si>
  <si>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</si>
  <si>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</si>
  <si>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</si>
  <si>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</si>
  <si>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</si>
  <si>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</si>
  <si>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</si>
  <si>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</si>
  <si>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</si>
  <si>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</si>
  <si>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</si>
  <si>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</si>
  <si>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</si>
  <si>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</si>
  <si>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</si>
  <si>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</si>
  <si>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</si>
  <si>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</si>
  <si>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</si>
  <si>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</si>
  <si>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</si>
  <si>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</si>
  <si>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</si>
  <si>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</si>
  <si>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</si>
  <si>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</si>
  <si>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</si>
  <si>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</si>
  <si>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</si>
  <si>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</si>
  <si>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</si>
  <si>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</si>
  <si>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</si>
  <si>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</si>
  <si>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</si>
  <si>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</si>
  <si>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</si>
  <si>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</si>
  <si>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</si>
  <si>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</si>
  <si>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</si>
  <si>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</si>
  <si>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</si>
  <si>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</si>
  <si>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</si>
  <si>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</si>
  <si>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</si>
  <si>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</si>
  <si>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</si>
  <si>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</si>
  <si>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</si>
  <si>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</si>
  <si>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</si>
  <si>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</si>
  <si>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</si>
  <si>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</si>
  <si>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</si>
  <si>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</si>
  <si>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</si>
  <si>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</si>
  <si>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</si>
  <si>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</si>
  <si>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</si>
  <si>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</si>
  <si>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</si>
  <si>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</si>
  <si>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</si>
  <si>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</si>
  <si>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</si>
  <si>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</si>
  <si>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</si>
  <si>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</si>
  <si>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</si>
  <si>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</si>
  <si>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</si>
  <si>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</si>
  <si>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</si>
  <si>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</si>
  <si>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</si>
  <si>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</si>
  <si>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</si>
  <si>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</si>
  <si>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</si>
  <si>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</si>
  <si>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</si>
  <si>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</si>
  <si>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</si>
  <si>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</si>
  <si>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</si>
  <si>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</si>
  <si>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</si>
  <si>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</si>
  <si>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</si>
  <si>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</si>
  <si>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</si>
  <si>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</si>
  <si>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</si>
  <si>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</si>
  <si>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</si>
  <si>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</si>
  <si>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</si>
  <si>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</si>
  <si>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</si>
  <si>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</si>
  <si>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</si>
  <si>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</si>
  <si>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</si>
  <si>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</si>
  <si>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</si>
  <si>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</si>
  <si>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</si>
  <si>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</si>
  <si>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</si>
  <si>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</si>
  <si>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</si>
  <si>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</si>
  <si>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</si>
  <si>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</si>
  <si>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</si>
  <si>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</si>
  <si>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</si>
  <si>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</si>
  <si>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</si>
  <si>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</si>
  <si>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</si>
  <si>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</si>
  <si>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</si>
  <si>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</si>
  <si>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</si>
  <si>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</si>
  <si>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</si>
  <si>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</si>
  <si>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</si>
  <si>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</si>
  <si>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</si>
  <si>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</si>
  <si>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</si>
  <si>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</si>
  <si>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</si>
  <si>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</si>
  <si>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</si>
  <si>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</si>
  <si>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</si>
  <si>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</si>
  <si>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</si>
  <si>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</si>
  <si>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</si>
  <si>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</si>
  <si>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</si>
  <si>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</si>
  <si>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</si>
  <si>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</si>
  <si>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</si>
  <si>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</si>
  <si>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</si>
  <si>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</si>
  <si>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</si>
  <si>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</si>
  <si>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</si>
  <si>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</si>
  <si>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</si>
  <si>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</si>
  <si>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</si>
  <si>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</si>
  <si>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</si>
  <si>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</si>
  <si>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</si>
  <si>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</si>
  <si>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</si>
  <si>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</si>
  <si>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</si>
  <si>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</si>
  <si>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</si>
  <si>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</si>
  <si>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</si>
  <si>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</si>
  <si>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</si>
  <si>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</si>
  <si>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</si>
  <si>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</si>
  <si>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</si>
  <si>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</si>
  <si>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</si>
  <si>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</si>
  <si>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</si>
  <si>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</si>
  <si>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</si>
  <si>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</si>
  <si>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</si>
  <si>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</si>
  <si>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</si>
  <si>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</si>
  <si>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</si>
  <si>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</si>
  <si>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</si>
  <si>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</si>
  <si>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</si>
  <si>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</si>
  <si>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</si>
  <si>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</si>
  <si>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</si>
  <si>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</si>
  <si>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</si>
  <si>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</si>
  <si>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</si>
  <si>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</si>
  <si>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</si>
  <si>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</si>
  <si>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</si>
  <si>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</si>
  <si>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</si>
  <si>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</si>
  <si>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</si>
  <si>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</si>
  <si>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</si>
  <si>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</si>
  <si>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</si>
  <si>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</si>
  <si>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</si>
  <si>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</si>
  <si>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</si>
  <si>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</si>
  <si>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</si>
  <si>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</si>
  <si>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</si>
  <si>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</si>
  <si>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</si>
  <si>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</si>
  <si>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</si>
  <si>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</si>
  <si>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</si>
  <si>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</si>
  <si>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</si>
  <si>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</si>
  <si>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</si>
  <si>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</si>
  <si>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</si>
  <si>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</si>
  <si>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</si>
  <si>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</si>
  <si>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</si>
  <si>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</si>
  <si>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</si>
  <si>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</si>
  <si>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</si>
  <si>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</si>
  <si>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</si>
  <si>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</si>
  <si>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</si>
  <si>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</si>
  <si>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</si>
  <si>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</si>
  <si>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</si>
  <si>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</si>
  <si>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</si>
  <si>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</si>
  <si>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</si>
  <si>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</si>
  <si>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</si>
  <si>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</si>
  <si>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</si>
  <si>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</si>
  <si>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</si>
  <si>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</si>
  <si>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</si>
  <si>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</si>
  <si>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</si>
  <si>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</si>
  <si>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</si>
  <si>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</si>
  <si>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</si>
  <si>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</si>
  <si>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</si>
  <si>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</si>
  <si>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</si>
  <si>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</si>
  <si>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</si>
  <si>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</si>
  <si>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</si>
  <si>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</si>
  <si>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</si>
  <si>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</si>
  <si>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</si>
  <si>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</si>
  <si>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</si>
  <si>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</si>
  <si>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</si>
  <si>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</si>
  <si>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</si>
  <si>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</si>
  <si>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</si>
  <si>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</si>
  <si>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</si>
  <si>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</si>
  <si>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</si>
  <si>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</si>
  <si>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</si>
  <si>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</si>
  <si>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</si>
  <si>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</si>
  <si>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</si>
  <si>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</si>
  <si>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</si>
  <si>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</si>
  <si>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</si>
  <si>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</si>
  <si>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</si>
  <si>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</si>
  <si>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</si>
  <si>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</si>
  <si>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</si>
  <si>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</si>
  <si>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</si>
  <si>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</si>
  <si>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</si>
  <si>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</si>
  <si>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</si>
  <si>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</si>
  <si>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</si>
  <si>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</si>
  <si>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</si>
  <si>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</si>
  <si>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</si>
  <si>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</si>
  <si>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</si>
  <si>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</si>
  <si>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</si>
  <si>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</si>
  <si>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</si>
  <si>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</si>
  <si>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</si>
  <si>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</si>
  <si>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</si>
  <si>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</si>
  <si>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</si>
  <si>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</si>
  <si>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</si>
  <si>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</si>
  <si>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</si>
  <si>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</si>
  <si>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</si>
  <si>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</si>
  <si>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</si>
  <si>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</si>
  <si>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</si>
  <si>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</si>
  <si>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</si>
  <si>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</si>
  <si>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</si>
  <si>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</si>
  <si>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</si>
  <si>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</si>
  <si>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</si>
  <si>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</si>
  <si>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</si>
  <si>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</si>
  <si>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</si>
  <si>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</si>
  <si>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</si>
  <si>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</si>
  <si>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</si>
  <si>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</si>
  <si>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</si>
  <si>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</si>
  <si>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</si>
  <si>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</si>
  <si>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</si>
  <si>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</si>
  <si>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</si>
  <si>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</si>
  <si>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</si>
  <si>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</si>
  <si>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</si>
  <si>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</si>
  <si>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</si>
  <si>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</si>
  <si>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</si>
  <si>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</si>
  <si>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</si>
  <si>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</si>
  <si>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</si>
  <si>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</si>
  <si>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</si>
  <si>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</si>
  <si>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</si>
  <si>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</si>
  <si>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</si>
  <si>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</si>
  <si>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</si>
  <si>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</si>
  <si>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</si>
  <si>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</si>
  <si>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</si>
  <si>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</si>
  <si>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</si>
  <si>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</si>
  <si>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</si>
  <si>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</si>
  <si>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</si>
  <si>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</si>
  <si>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</si>
  <si>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</si>
  <si>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</si>
  <si>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</si>
  <si>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</si>
  <si>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</si>
  <si>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</si>
  <si>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</si>
  <si>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</si>
  <si>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</si>
  <si>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</si>
  <si>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</si>
  <si>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</si>
  <si>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</si>
  <si>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</si>
  <si>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</si>
  <si>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</si>
  <si>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</si>
  <si>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</si>
  <si>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</si>
  <si>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</si>
  <si>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</si>
  <si>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</si>
  <si>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</si>
  <si>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</si>
  <si>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</si>
  <si>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</si>
  <si>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</si>
  <si>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</si>
  <si>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</si>
  <si>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</si>
  <si>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</si>
  <si>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</si>
  <si>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</si>
  <si>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</si>
  <si>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</si>
  <si>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</si>
  <si>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</si>
  <si>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</si>
  <si>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</si>
  <si>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</si>
  <si>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</si>
  <si>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</si>
  <si>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</si>
  <si>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</si>
  <si>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</si>
  <si>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</si>
  <si>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</si>
  <si>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</si>
  <si>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</si>
  <si>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</si>
  <si>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</si>
  <si>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</si>
  <si>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</si>
  <si>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</si>
  <si>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</si>
  <si>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</si>
  <si>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</si>
  <si>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</si>
  <si>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</si>
  <si>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</si>
  <si>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</si>
  <si>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</si>
  <si>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</si>
  <si>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</si>
  <si>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</si>
  <si>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</si>
  <si>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</si>
  <si>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</si>
  <si>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</si>
  <si>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</si>
  <si>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</si>
  <si>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</si>
  <si>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</si>
  <si>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</si>
  <si>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</si>
  <si>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</si>
  <si>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</si>
  <si>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</si>
  <si>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</si>
  <si>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</si>
  <si>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</si>
  <si>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</si>
  <si>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</si>
  <si>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</si>
  <si>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</si>
  <si>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</si>
  <si>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</si>
  <si>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</si>
  <si>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</si>
  <si>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</si>
  <si>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</si>
  <si>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</si>
  <si>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</si>
  <si>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</si>
  <si>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</si>
  <si>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</si>
  <si>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</si>
  <si>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</si>
  <si>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</si>
  <si>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</si>
  <si>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</si>
  <si>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</si>
  <si>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</si>
  <si>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</si>
  <si>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</si>
  <si>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</si>
  <si>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</si>
  <si>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</si>
  <si>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</si>
  <si>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</si>
  <si>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</si>
  <si>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</si>
  <si>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</si>
  <si>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</si>
  <si>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</si>
  <si>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</si>
  <si>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</si>
  <si>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</si>
  <si>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</si>
  <si>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</si>
  <si>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</si>
  <si>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</si>
  <si>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</si>
  <si>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</si>
  <si>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</si>
  <si>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</si>
  <si>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</si>
  <si>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</si>
  <si>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</si>
  <si>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</si>
  <si>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</si>
  <si>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</si>
  <si>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</si>
  <si>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</si>
  <si>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</si>
  <si>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</si>
  <si>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</si>
  <si>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</si>
  <si>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</si>
  <si>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</si>
  <si>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</si>
  <si>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</si>
  <si>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</si>
  <si>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</si>
  <si>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</si>
  <si>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</si>
  <si>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</si>
  <si>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</si>
  <si>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</si>
  <si>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</si>
  <si>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</si>
  <si>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</si>
  <si>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</si>
  <si>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</si>
  <si>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</si>
  <si>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</si>
  <si>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</si>
  <si>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</si>
  <si>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</si>
  <si>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</si>
  <si>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</si>
  <si>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</si>
  <si>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</si>
  <si>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</si>
  <si>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</si>
  <si>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</si>
  <si>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</si>
  <si>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</si>
  <si>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</si>
  <si>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</si>
  <si>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</si>
  <si>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</si>
  <si>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</si>
  <si>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</si>
  <si>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</si>
  <si>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</si>
  <si>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</si>
  <si>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</si>
  <si>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</si>
  <si>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</si>
  <si>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</si>
  <si>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</si>
  <si>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</si>
  <si>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</si>
  <si>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</si>
  <si>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</si>
  <si>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</si>
  <si>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</si>
  <si>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</si>
  <si>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</si>
  <si>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</si>
  <si>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</si>
  <si>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</si>
  <si>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</si>
  <si>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</si>
  <si>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</si>
  <si>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</si>
  <si>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</si>
  <si>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</si>
  <si>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</si>
  <si>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</si>
  <si>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</si>
  <si>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</si>
  <si>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</si>
  <si>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</si>
  <si>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</si>
  <si>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</si>
  <si>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</si>
  <si>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</si>
  <si>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</si>
  <si>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</si>
  <si>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</si>
  <si>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</si>
  <si>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</si>
  <si>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</si>
  <si>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</si>
  <si>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</si>
  <si>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</si>
  <si>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</si>
  <si>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</si>
  <si>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</si>
  <si>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</si>
  <si>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</si>
  <si>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</si>
  <si>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</si>
  <si>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</si>
  <si>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</si>
  <si>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</si>
  <si>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</si>
  <si>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</si>
  <si>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</si>
  <si>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</si>
  <si>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</si>
  <si>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</si>
  <si>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</si>
  <si>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</si>
  <si>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</si>
  <si>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</si>
  <si>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</si>
  <si>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</si>
  <si>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</si>
  <si>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</si>
  <si>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</si>
  <si>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</si>
  <si>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</si>
  <si>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</si>
  <si>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</si>
  <si>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</si>
  <si>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</si>
  <si>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</si>
  <si>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</si>
  <si>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</si>
  <si>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</si>
  <si>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</si>
  <si>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</si>
  <si>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</si>
  <si>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</si>
  <si>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</si>
  <si>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</si>
  <si>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</si>
  <si>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</si>
  <si>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</si>
  <si>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</si>
  <si>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</si>
  <si>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</si>
  <si>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</si>
  <si>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</si>
  <si>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</si>
  <si>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</si>
  <si>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</si>
  <si>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</si>
  <si>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</si>
  <si>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</si>
  <si>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</si>
  <si>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</si>
  <si>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</si>
  <si>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</si>
  <si>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</si>
  <si>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</si>
  <si>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</si>
  <si>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</si>
  <si>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</si>
  <si>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</si>
  <si>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</si>
  <si>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</si>
  <si>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</si>
  <si>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</si>
  <si>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</si>
  <si>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</si>
  <si>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</si>
  <si>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</si>
  <si>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</si>
  <si>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</si>
  <si>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</si>
  <si>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</si>
  <si>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</si>
  <si>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</si>
  <si>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</si>
  <si>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</si>
  <si>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</si>
  <si>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</si>
  <si>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</si>
  <si>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</si>
  <si>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</si>
  <si>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</si>
  <si>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</si>
  <si>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</si>
  <si>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</si>
  <si>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</si>
  <si>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</si>
  <si>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</si>
  <si>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</si>
  <si>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</si>
  <si>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</si>
  <si>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</si>
  <si>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</si>
  <si>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</si>
  <si>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</si>
  <si>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</si>
  <si>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</si>
  <si>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</si>
  <si>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</si>
  <si>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</si>
  <si>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</si>
  <si>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</si>
  <si>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</si>
  <si>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</si>
  <si>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</si>
  <si>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</si>
  <si>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</si>
  <si>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</si>
  <si>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</si>
  <si>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</si>
  <si>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</si>
  <si>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</si>
  <si>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</si>
  <si>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</si>
  <si>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</si>
  <si>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</si>
  <si>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</si>
  <si>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</si>
  <si>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</si>
  <si>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</si>
  <si>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</si>
  <si>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</si>
  <si>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</si>
  <si>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</si>
  <si>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</si>
  <si>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</si>
  <si>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</si>
  <si>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</si>
  <si>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</si>
  <si>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</si>
  <si>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</si>
  <si>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</si>
  <si>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</si>
  <si>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</si>
  <si>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</si>
  <si>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</si>
  <si>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</si>
  <si>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</si>
  <si>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</si>
  <si>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</si>
  <si>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</si>
  <si>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</si>
  <si>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</si>
  <si>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</si>
  <si>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</si>
  <si>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</si>
  <si>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</si>
  <si>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</si>
  <si>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</si>
  <si>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</si>
  <si>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</si>
  <si>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</si>
  <si>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</si>
  <si>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</si>
  <si>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</si>
  <si>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</si>
  <si>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</si>
  <si>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</si>
  <si>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</si>
  <si>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</si>
  <si>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</si>
  <si>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</si>
  <si>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</si>
  <si>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</si>
  <si>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</si>
  <si>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</si>
  <si>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</si>
  <si>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</si>
  <si>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</si>
  <si>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</si>
  <si>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</si>
  <si>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</si>
  <si>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</si>
  <si>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</si>
  <si>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</si>
  <si>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</si>
  <si>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</si>
  <si>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</si>
  <si>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</si>
  <si>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</si>
  <si>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</si>
  <si>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</si>
  <si>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</si>
  <si>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</si>
  <si>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</si>
  <si>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</si>
  <si>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</si>
  <si>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</si>
  <si>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</si>
  <si>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</si>
  <si>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</si>
  <si>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</si>
  <si>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</si>
  <si>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</si>
  <si>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</si>
  <si>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</si>
  <si>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</si>
  <si>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</si>
  <si>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</si>
  <si>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</si>
  <si>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</si>
  <si>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</si>
  <si>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</si>
  <si>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</si>
  <si>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</si>
  <si>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</si>
  <si>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</si>
  <si>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</si>
  <si>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</si>
  <si>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</si>
  <si>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</si>
  <si>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</si>
  <si>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</si>
  <si>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</si>
  <si>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</si>
  <si>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</si>
  <si>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</si>
  <si>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</si>
  <si>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</si>
  <si>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</si>
  <si>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</si>
  <si>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</si>
  <si>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</si>
  <si>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</si>
  <si>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</si>
  <si>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</si>
  <si>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</si>
  <si>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</si>
  <si>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</si>
  <si>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</si>
  <si>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</si>
  <si>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</si>
  <si>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</si>
  <si>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</si>
  <si>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</si>
  <si>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</si>
  <si>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</si>
  <si>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</si>
  <si>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</si>
  <si>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</si>
  <si>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</si>
  <si>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</si>
  <si>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</si>
  <si>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</si>
  <si>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</si>
  <si>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</si>
  <si>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</si>
  <si>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</si>
  <si>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</si>
  <si>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</si>
  <si>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</si>
  <si>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</si>
  <si>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</si>
  <si>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</si>
  <si>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</si>
  <si>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</si>
  <si>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</si>
  <si>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</si>
  <si>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</si>
  <si>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</si>
  <si>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</si>
  <si>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</si>
  <si>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</si>
  <si>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</si>
  <si>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</si>
  <si>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</si>
  <si>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</si>
  <si>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</si>
  <si>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</si>
  <si>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</si>
  <si>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</si>
  <si>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</si>
  <si>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</si>
  <si>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</si>
  <si>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</si>
  <si>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</si>
  <si>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</si>
  <si>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</si>
  <si>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</si>
  <si>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</si>
  <si>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</si>
  <si>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</si>
  <si>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</si>
  <si>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</si>
  <si>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</si>
  <si>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</si>
  <si>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</si>
  <si>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</si>
  <si>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</si>
  <si>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</si>
  <si>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</si>
  <si>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</si>
  <si>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</si>
  <si>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</si>
  <si>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</si>
  <si>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</si>
  <si>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</si>
  <si>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</si>
  <si>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</si>
  <si>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</si>
  <si>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</si>
  <si>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</si>
  <si>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</si>
  <si>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</si>
  <si>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</si>
  <si>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</si>
  <si>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</si>
  <si>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</si>
  <si>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</si>
  <si>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</si>
  <si>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</si>
  <si>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</si>
  <si>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</si>
  <si>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</si>
  <si>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</si>
  <si>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</si>
  <si>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</si>
  <si>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</si>
  <si>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</si>
  <si>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</si>
  <si>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</si>
  <si>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</si>
  <si>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</si>
  <si>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</si>
  <si>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</si>
  <si>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</si>
  <si>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</si>
  <si>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</si>
  <si>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</si>
  <si>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</si>
  <si>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</si>
  <si>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</si>
  <si>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</si>
  <si>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</si>
  <si>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</si>
  <si>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</si>
  <si>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</si>
  <si>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</si>
  <si>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</si>
  <si>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</si>
  <si>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</si>
  <si>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</si>
  <si>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</si>
  <si>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</si>
  <si>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</si>
  <si>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</si>
  <si>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</si>
  <si>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</si>
  <si>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</si>
  <si>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</si>
  <si>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</si>
  <si>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</si>
  <si>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</si>
  <si>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</si>
  <si>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</si>
  <si>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</si>
  <si>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</si>
  <si>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</si>
  <si>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</si>
  <si>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</si>
  <si>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</si>
  <si>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</si>
  <si>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</si>
  <si>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</si>
  <si>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</si>
  <si>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</si>
  <si>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</si>
  <si>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</si>
  <si>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</si>
  <si>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</si>
  <si>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</si>
  <si>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</si>
  <si>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</si>
  <si>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</si>
  <si>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</si>
  <si>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</si>
  <si>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</si>
  <si>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</si>
  <si>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</si>
  <si>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</si>
  <si>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</si>
  <si>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</si>
  <si>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</si>
  <si>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</si>
  <si>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</si>
  <si>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</si>
  <si>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</si>
  <si>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</si>
  <si>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</si>
  <si>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</si>
  <si>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</si>
  <si>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</si>
  <si>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</si>
  <si>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</si>
  <si>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</si>
  <si>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</si>
  <si>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</si>
  <si>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</si>
  <si>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</si>
  <si>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</si>
  <si>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</si>
  <si>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</si>
  <si>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</si>
  <si>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</si>
  <si>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</si>
  <si>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</si>
  <si>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</si>
  <si>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</si>
  <si>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</si>
  <si>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</si>
  <si>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</si>
  <si>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</si>
  <si>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</si>
  <si>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</si>
  <si>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</si>
  <si>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</si>
  <si>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</si>
  <si>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</si>
  <si>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</si>
  <si>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</si>
  <si>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</si>
  <si>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</si>
  <si>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</si>
  <si>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</si>
  <si>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</si>
  <si>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</si>
  <si>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</si>
  <si>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</si>
  <si>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</si>
  <si>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</si>
  <si>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</si>
  <si>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</si>
  <si>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</si>
  <si>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</si>
  <si>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</si>
  <si>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</si>
  <si>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</si>
  <si>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</si>
  <si>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</si>
  <si>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</si>
  <si>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</si>
  <si>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</si>
  <si>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</si>
  <si>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</si>
  <si>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</si>
  <si>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</si>
  <si>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</si>
  <si>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</si>
  <si>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</si>
  <si>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</si>
  <si>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</si>
  <si>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</si>
  <si>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</si>
  <si>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</si>
  <si>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</si>
  <si>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</si>
  <si>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</si>
  <si>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</si>
  <si>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</si>
  <si>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</si>
  <si>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</si>
  <si>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</si>
  <si>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</si>
  <si>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</si>
  <si>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</si>
  <si>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</si>
  <si>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</si>
  <si>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</si>
  <si>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</si>
  <si>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</si>
  <si>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</si>
  <si>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</si>
  <si>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</si>
  <si>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</si>
  <si>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</si>
  <si>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</si>
  <si>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</si>
  <si>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</si>
  <si>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</si>
  <si>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</si>
  <si>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</si>
  <si>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</si>
  <si>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</si>
  <si>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</si>
  <si>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</si>
  <si>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</si>
  <si>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</si>
  <si>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</si>
  <si>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</si>
  <si>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</si>
  <si>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</si>
  <si>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</si>
  <si>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</si>
  <si>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</si>
  <si>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</si>
  <si>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</si>
  <si>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</si>
  <si>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</si>
  <si>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</si>
  <si>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</si>
  <si>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</si>
  <si>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</si>
  <si>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</si>
  <si>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</si>
  <si>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</si>
  <si>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</si>
  <si>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</si>
  <si>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</si>
  <si>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</si>
  <si>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</si>
  <si>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</si>
  <si>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</si>
  <si>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</si>
  <si>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</si>
  <si>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</si>
  <si>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</si>
  <si>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</si>
  <si>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</si>
  <si>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</si>
  <si>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</si>
  <si>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</si>
  <si>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</si>
  <si>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</si>
  <si>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</si>
  <si>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</si>
  <si>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</si>
  <si>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</si>
  <si>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</si>
  <si>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</si>
  <si>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</si>
  <si>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</si>
  <si>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</si>
  <si>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</si>
  <si>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</si>
  <si>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</si>
  <si>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</si>
  <si>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</si>
  <si>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</si>
  <si>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</si>
  <si>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</si>
  <si>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</si>
  <si>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</si>
  <si>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</si>
  <si>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</si>
  <si>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</si>
  <si>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</si>
  <si>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</si>
  <si>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</si>
  <si>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</si>
  <si>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</si>
  <si>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</si>
  <si>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</si>
  <si>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</si>
  <si>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</si>
  <si>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</si>
  <si>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</si>
  <si>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</si>
  <si>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</si>
  <si>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</si>
  <si>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</si>
  <si>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</si>
  <si>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</si>
  <si>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</si>
  <si>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</si>
  <si>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</si>
  <si>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</si>
  <si>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</si>
  <si>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</si>
  <si>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</si>
  <si>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</si>
  <si>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</si>
  <si>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</si>
  <si>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</si>
  <si>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</si>
  <si>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</si>
  <si>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</si>
  <si>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</si>
  <si>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</si>
  <si>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</si>
  <si>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</si>
  <si>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</si>
  <si>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</si>
  <si>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</si>
  <si>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</si>
  <si>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</si>
  <si>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</si>
  <si>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</si>
  <si>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</si>
  <si>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</si>
  <si>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</si>
  <si>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</si>
  <si>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</si>
  <si>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</si>
  <si>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</si>
  <si>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</si>
  <si>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</si>
  <si>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</si>
  <si>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</si>
  <si>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</si>
  <si>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</si>
  <si>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</si>
  <si>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</si>
  <si>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</si>
  <si>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</si>
  <si>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</si>
  <si>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</si>
  <si>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</si>
  <si>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</si>
  <si>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</si>
  <si>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</si>
  <si>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</si>
  <si>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</si>
  <si>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</si>
  <si>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</si>
  <si>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</si>
  <si>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</si>
  <si>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</si>
  <si>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</si>
  <si>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</si>
  <si>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</si>
  <si>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</si>
  <si>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</si>
  <si>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</si>
  <si>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</si>
  <si>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</si>
  <si>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</si>
  <si>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</si>
  <si>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</si>
  <si>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</si>
  <si>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</si>
  <si>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</si>
  <si>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</si>
  <si>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</si>
  <si>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</si>
  <si>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</si>
  <si>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</si>
  <si>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</si>
  <si>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</si>
  <si>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</si>
  <si>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</si>
  <si>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</si>
  <si>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</si>
  <si>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</si>
  <si>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</si>
  <si>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</si>
  <si>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</si>
  <si>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</si>
  <si>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</si>
  <si>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</si>
  <si>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</si>
  <si>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</si>
  <si>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</si>
  <si>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</si>
  <si>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</si>
  <si>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</si>
  <si>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</si>
  <si>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</si>
  <si>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</si>
  <si>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</si>
  <si>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</si>
  <si>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</si>
  <si>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</si>
  <si>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</si>
  <si>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</si>
  <si>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</si>
  <si>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</si>
  <si>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</si>
  <si>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</si>
  <si>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</si>
  <si>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</si>
  <si>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</si>
  <si>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</si>
  <si>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</si>
  <si>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</si>
  <si>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</si>
  <si>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</si>
  <si>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</si>
  <si>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</si>
  <si>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</si>
  <si>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</si>
  <si>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</si>
  <si>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</si>
  <si>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</si>
  <si>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</si>
  <si>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</si>
  <si>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</si>
  <si>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</si>
  <si>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</si>
  <si>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</si>
  <si>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</si>
  <si>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</si>
  <si>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</si>
  <si>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</si>
  <si>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</si>
  <si>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</si>
  <si>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</si>
  <si>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</si>
  <si>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</si>
  <si>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</si>
  <si>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</si>
  <si>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</si>
  <si>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</si>
  <si>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</si>
  <si>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</si>
  <si>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</si>
  <si>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</si>
  <si>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</si>
  <si>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</si>
  <si>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</si>
  <si>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</si>
  <si>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</si>
  <si>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</si>
  <si>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</si>
  <si>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</si>
  <si>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</si>
  <si>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</si>
  <si>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</si>
  <si>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</si>
  <si>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</si>
  <si>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</si>
  <si>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</si>
  <si>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</si>
  <si>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</si>
  <si>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</si>
  <si>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</si>
  <si>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</si>
  <si>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</si>
  <si>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</si>
  <si>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</si>
  <si>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</si>
  <si>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</si>
  <si>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</si>
  <si>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</si>
  <si>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</si>
  <si>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</si>
  <si>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</si>
  <si>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</si>
  <si>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</si>
  <si>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</si>
  <si>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</si>
  <si>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</si>
  <si>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</si>
  <si>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</si>
  <si>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</si>
  <si>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</si>
  <si>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</si>
  <si>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</si>
  <si>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</si>
  <si>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</si>
  <si>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</si>
  <si>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</si>
  <si>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</si>
  <si>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</si>
  <si>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</si>
  <si>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</si>
  <si>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</si>
  <si>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</si>
  <si>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</si>
  <si>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</si>
  <si>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</si>
  <si>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</si>
  <si>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</si>
  <si>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</si>
  <si>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</si>
  <si>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</si>
  <si>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</si>
  <si>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</si>
  <si>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</si>
  <si>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</si>
  <si>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</si>
  <si>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</si>
  <si>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</si>
  <si>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</si>
  <si>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</si>
  <si>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</si>
  <si>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</si>
  <si>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</si>
  <si>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</si>
  <si>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</si>
  <si>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</si>
  <si>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</si>
  <si>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</si>
  <si>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</si>
  <si>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</si>
  <si>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</si>
  <si>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</si>
  <si>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</si>
  <si>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</si>
  <si>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</si>
  <si>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</si>
  <si>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</si>
  <si>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</si>
  <si>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</si>
  <si>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</si>
  <si>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</si>
  <si>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</si>
  <si>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</si>
  <si>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</si>
  <si>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</si>
  <si>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</si>
  <si>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</si>
  <si>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</si>
  <si>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</si>
  <si>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</si>
  <si>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</si>
  <si>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</si>
  <si>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</si>
  <si>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</si>
  <si>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</si>
  <si>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</si>
  <si>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</si>
  <si>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</si>
  <si>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</si>
  <si>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</si>
  <si>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</si>
  <si>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</si>
  <si>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</si>
  <si>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</si>
  <si>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</si>
  <si>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</si>
  <si>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</si>
  <si>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</si>
  <si>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</si>
  <si>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</si>
  <si>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</si>
  <si>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</si>
  <si>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</si>
  <si>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</si>
  <si>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</si>
  <si>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</si>
  <si>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</si>
  <si>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</si>
  <si>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</si>
  <si>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</si>
  <si>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</si>
  <si>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</si>
  <si>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</si>
  <si>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</si>
  <si>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</si>
  <si>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</si>
  <si>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</si>
  <si>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</si>
  <si>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</si>
  <si>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</si>
  <si>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</si>
  <si>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</si>
  <si>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</si>
  <si>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</si>
  <si>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</si>
  <si>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</si>
  <si>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</si>
  <si>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</si>
  <si>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</si>
  <si>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</si>
  <si>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</si>
  <si>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</si>
  <si>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</si>
  <si>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</si>
  <si>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</si>
  <si>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</si>
  <si>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</si>
  <si>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</si>
  <si>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</si>
  <si>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</si>
  <si>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</si>
  <si>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</si>
  <si>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</si>
  <si>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</si>
  <si>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</si>
  <si>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</si>
  <si>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</si>
  <si>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</si>
  <si>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</si>
  <si>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</si>
  <si>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</si>
  <si>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</si>
  <si>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</si>
  <si>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</si>
  <si>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</si>
  <si>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</si>
  <si>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</si>
  <si>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</si>
  <si>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</si>
  <si>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</si>
  <si>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</si>
  <si>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</si>
  <si>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</si>
  <si>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</si>
  <si>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</si>
  <si>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</si>
  <si>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</si>
  <si>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</si>
  <si>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</si>
  <si>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</si>
  <si>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</si>
  <si>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</si>
  <si>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</si>
  <si>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</si>
  <si>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</si>
  <si>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</si>
  <si>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</si>
  <si>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</si>
  <si>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</si>
  <si>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</si>
  <si>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</si>
  <si>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</si>
  <si>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</si>
  <si>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</si>
  <si>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</si>
  <si>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</si>
  <si>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</si>
  <si>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</si>
  <si>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</si>
  <si>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</si>
  <si>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</si>
  <si>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</si>
  <si>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</si>
  <si>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</si>
  <si>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</si>
  <si>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</si>
  <si>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</si>
  <si>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</si>
  <si>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</si>
  <si>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</si>
  <si>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</si>
  <si>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</si>
  <si>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</si>
  <si>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</si>
  <si>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</si>
  <si>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</si>
  <si>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</si>
  <si>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</si>
  <si>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</si>
  <si>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</si>
  <si>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</si>
  <si>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</si>
  <si>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</si>
  <si>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</si>
  <si>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</si>
  <si>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</si>
  <si>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</si>
  <si>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</si>
  <si>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</si>
  <si>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</si>
  <si>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</si>
  <si>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</si>
  <si>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</si>
  <si>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</si>
  <si>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</si>
  <si>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</si>
  <si>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</si>
  <si>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</si>
  <si>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</si>
  <si>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</si>
  <si>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</si>
  <si>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</si>
  <si>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</si>
  <si>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</si>
  <si>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</si>
  <si>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</si>
  <si>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</si>
  <si>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</si>
  <si>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</si>
  <si>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</si>
  <si>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</si>
  <si>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</si>
  <si>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</si>
  <si>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</si>
  <si>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</si>
  <si>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</si>
  <si>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</si>
  <si>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</si>
  <si>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</si>
  <si>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</si>
  <si>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</si>
  <si>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</si>
  <si>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</si>
  <si>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</si>
  <si>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</si>
  <si>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</si>
  <si>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</si>
  <si>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</si>
  <si>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</si>
  <si>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</si>
  <si>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</si>
  <si>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</si>
  <si>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</si>
  <si>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</si>
  <si>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</si>
  <si>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</si>
  <si>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</si>
  <si>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</si>
  <si>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</si>
  <si>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</si>
  <si>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</si>
  <si>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</si>
  <si>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</si>
  <si>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</si>
  <si>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</si>
  <si>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</si>
  <si>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</si>
  <si>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</si>
  <si>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</si>
  <si>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</si>
  <si>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</si>
  <si>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</si>
  <si>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</si>
  <si>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</si>
  <si>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</si>
  <si>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</si>
  <si>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</si>
  <si>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</si>
  <si>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</si>
  <si>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</si>
  <si>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</si>
  <si>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</si>
  <si>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</si>
  <si>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</si>
  <si>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</si>
  <si>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</si>
  <si>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</si>
  <si>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</si>
  <si>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</si>
  <si>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</si>
  <si>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</si>
  <si>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</si>
  <si>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</si>
  <si>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</si>
  <si>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</si>
  <si>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</si>
  <si>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</si>
  <si>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</si>
  <si>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</si>
  <si>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</si>
  <si>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</si>
  <si>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</si>
  <si>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</si>
  <si>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</si>
  <si>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</si>
  <si>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</si>
  <si>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</si>
  <si>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</si>
  <si>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</si>
  <si>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</si>
  <si>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</si>
  <si>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</si>
  <si>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</si>
  <si>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</si>
  <si>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</si>
  <si>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</si>
  <si>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</si>
  <si>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</si>
  <si>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</si>
  <si>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</si>
  <si>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</si>
  <si>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</si>
  <si>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</si>
  <si>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</si>
  <si>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</si>
  <si>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</si>
  <si>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</si>
  <si>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</si>
  <si>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</si>
  <si>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</si>
  <si>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</si>
  <si>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</si>
  <si>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</si>
  <si>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</si>
  <si>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</si>
  <si>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</si>
  <si>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</si>
  <si>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</si>
  <si>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</si>
  <si>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</si>
  <si>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</si>
  <si>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</si>
  <si>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</si>
  <si>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</si>
  <si>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</si>
  <si>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</si>
  <si>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</si>
  <si>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</si>
  <si>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</si>
  <si>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</si>
  <si>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</si>
  <si>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</si>
  <si>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</si>
  <si>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</si>
  <si>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</si>
  <si>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</si>
  <si>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</si>
  <si>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</si>
  <si>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</si>
  <si>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</si>
  <si>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</si>
  <si>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</si>
  <si>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</si>
  <si>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</si>
  <si>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</si>
  <si>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</si>
  <si>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</si>
  <si>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</si>
  <si>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</si>
  <si>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</si>
  <si>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</si>
  <si>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</si>
  <si>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</si>
  <si>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</si>
  <si>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</si>
  <si>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</si>
  <si>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</si>
  <si>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</si>
  <si>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</si>
  <si>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</si>
  <si>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</si>
  <si>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</si>
  <si>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</si>
  <si>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</si>
  <si>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</si>
  <si>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</si>
  <si>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</si>
  <si>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</si>
  <si>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</si>
  <si>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</si>
  <si>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</si>
  <si>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</si>
  <si>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</si>
  <si>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</si>
  <si>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</si>
  <si>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</si>
  <si>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</si>
  <si>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</si>
  <si>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</si>
  <si>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</si>
  <si>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</si>
  <si>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</si>
  <si>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</si>
  <si>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</si>
  <si>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</si>
  <si>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</si>
  <si>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</si>
  <si>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</si>
  <si>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</si>
  <si>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</si>
  <si>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</si>
  <si>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</si>
  <si>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</si>
  <si>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</si>
  <si>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</si>
  <si>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</si>
  <si>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</si>
  <si>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</si>
  <si>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</si>
  <si>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</si>
  <si>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</si>
  <si>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</si>
  <si>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</si>
  <si>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</si>
  <si>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</si>
  <si>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</si>
  <si>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</si>
  <si>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</si>
  <si>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</si>
  <si>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</si>
  <si>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</si>
  <si>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</si>
  <si>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</si>
  <si>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</si>
  <si>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</si>
  <si>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</si>
  <si>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</si>
  <si>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</si>
  <si>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</si>
  <si>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</si>
  <si>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</si>
  <si>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</si>
  <si>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</si>
  <si>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</si>
  <si>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</si>
  <si>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</si>
  <si>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</si>
  <si>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</si>
  <si>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</si>
  <si>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</si>
  <si>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</si>
  <si>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</si>
  <si>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</si>
  <si>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</si>
  <si>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</si>
  <si>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</si>
  <si>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</si>
  <si>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</si>
  <si>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</si>
  <si>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</si>
  <si>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</si>
  <si>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</si>
  <si>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</si>
  <si>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</si>
  <si>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</si>
  <si>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</si>
  <si>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</si>
  <si>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</si>
  <si>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</si>
  <si>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</si>
  <si>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</si>
  <si>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</si>
  <si>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</si>
  <si>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</si>
  <si>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</si>
  <si>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</si>
  <si>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</si>
  <si>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</si>
  <si>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</si>
  <si>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</si>
  <si>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</si>
  <si>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</si>
  <si>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</si>
  <si>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</si>
  <si>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</si>
  <si>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</si>
  <si>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</si>
  <si>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</si>
  <si>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</si>
  <si>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</si>
  <si>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</si>
  <si>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</si>
  <si>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</si>
  <si>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</si>
  <si>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</si>
  <si>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</si>
  <si>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</si>
  <si>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</si>
  <si>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</si>
  <si>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</si>
  <si>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</si>
  <si>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</si>
  <si>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</si>
  <si>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</si>
  <si>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</si>
  <si>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</si>
  <si>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</si>
  <si>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</si>
  <si>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</si>
  <si>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</si>
  <si>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</si>
  <si>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</si>
  <si>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</si>
  <si>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</si>
  <si>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</si>
  <si>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</si>
  <si>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</si>
  <si>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</si>
  <si>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</si>
  <si>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</si>
  <si>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</si>
  <si>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</si>
  <si>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</si>
  <si>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</si>
  <si>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</si>
  <si>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</si>
  <si>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</si>
  <si>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</si>
  <si>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</si>
  <si>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</si>
  <si>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</si>
  <si>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</si>
  <si>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</si>
  <si>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</si>
  <si>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</si>
  <si>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</si>
  <si>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</si>
  <si>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</si>
  <si>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</si>
  <si>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</si>
  <si>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</si>
  <si>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</si>
  <si>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</si>
  <si>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</si>
  <si>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</si>
  <si>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</si>
  <si>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</si>
  <si>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</si>
  <si>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</si>
  <si>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</si>
  <si>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</si>
  <si>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</si>
  <si>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</si>
  <si>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</si>
  <si>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</si>
  <si>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</si>
  <si>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</si>
  <si>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</si>
  <si>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</si>
  <si>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</si>
  <si>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</si>
  <si>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</si>
  <si>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</si>
  <si>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</si>
  <si>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</si>
  <si>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</si>
  <si>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</si>
  <si>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</si>
  <si>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</si>
  <si>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</si>
  <si>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</si>
  <si>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</si>
  <si>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</si>
  <si>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</si>
  <si>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</si>
  <si>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</si>
  <si>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</si>
  <si>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</si>
  <si>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</si>
  <si>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</si>
  <si>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</si>
  <si>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</si>
  <si>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</si>
  <si>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</si>
  <si>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</si>
  <si>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</si>
  <si>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</si>
  <si>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</si>
  <si>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</si>
  <si>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</si>
  <si>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</si>
  <si>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</si>
  <si>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</si>
  <si>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</si>
  <si>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</si>
  <si>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</si>
  <si>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</si>
  <si>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</si>
  <si>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</si>
  <si>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</si>
  <si>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</si>
  <si>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</si>
  <si>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</si>
  <si>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</si>
  <si>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</si>
  <si>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</si>
  <si>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</si>
  <si>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</si>
  <si>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</si>
  <si>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</si>
  <si>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</si>
  <si>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</si>
  <si>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</si>
  <si>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</si>
  <si>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</si>
  <si>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</si>
  <si>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</si>
  <si>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</si>
  <si>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</si>
  <si>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</si>
  <si>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</si>
  <si>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</si>
  <si>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</si>
  <si>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</si>
  <si>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</si>
  <si>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</si>
  <si>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</si>
  <si>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</si>
  <si>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</si>
  <si>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</si>
  <si>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</si>
  <si>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</si>
  <si>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</si>
  <si>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</si>
  <si>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</si>
  <si>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</si>
  <si>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</si>
  <si>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</si>
  <si>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</si>
  <si>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</si>
  <si>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</si>
  <si>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</si>
  <si>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</si>
  <si>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</si>
  <si>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</si>
  <si>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</si>
  <si>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</si>
  <si>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</si>
  <si>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</si>
  <si>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</si>
  <si>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</si>
  <si>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</si>
  <si>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</si>
  <si>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</si>
  <si>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</si>
  <si>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</si>
  <si>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</si>
  <si>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</si>
  <si>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</si>
  <si>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</si>
  <si>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</si>
  <si>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</si>
  <si>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</si>
  <si>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</si>
  <si>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</si>
  <si>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</si>
  <si>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</si>
  <si>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</si>
  <si>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</si>
  <si>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</si>
  <si>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</si>
  <si>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</si>
  <si>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</si>
  <si>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</si>
  <si>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</si>
  <si>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</si>
  <si>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</si>
  <si>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</si>
  <si>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</si>
  <si>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</si>
  <si>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</si>
  <si>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</si>
  <si>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</si>
  <si>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</si>
  <si>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</si>
  <si>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</si>
  <si>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</si>
  <si>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</si>
  <si>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</si>
  <si>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</si>
  <si>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</si>
  <si>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</si>
  <si>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</si>
  <si>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</si>
  <si>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</si>
  <si>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</si>
  <si>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</si>
  <si>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</si>
  <si>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</si>
  <si>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</si>
  <si>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</si>
  <si>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</si>
  <si>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</si>
  <si>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</si>
  <si>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</si>
  <si>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</si>
  <si>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</si>
  <si>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</si>
  <si>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</si>
  <si>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</si>
  <si>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</si>
  <si>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</si>
  <si>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</si>
  <si>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</si>
  <si>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</si>
  <si>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</si>
  <si>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</si>
  <si>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</si>
  <si>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</si>
  <si>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</si>
  <si>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</si>
  <si>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</si>
  <si>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</si>
  <si>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</si>
  <si>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</si>
  <si>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</si>
  <si>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</si>
  <si>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</si>
  <si>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</si>
  <si>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</si>
  <si>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</si>
  <si>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</si>
  <si>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</si>
  <si>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</si>
  <si>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</si>
  <si>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</si>
  <si>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</si>
  <si>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</si>
  <si>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</si>
  <si>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</si>
  <si>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</si>
  <si>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</si>
  <si>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</si>
  <si>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</si>
  <si>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</si>
  <si>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</si>
  <si>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</si>
  <si>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</si>
  <si>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</si>
  <si>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</si>
  <si>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</si>
  <si>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</si>
  <si>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</si>
  <si>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</si>
  <si>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</si>
  <si>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</si>
  <si>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</si>
  <si>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</si>
  <si>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</si>
  <si>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</si>
  <si>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</si>
  <si>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</si>
  <si>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</si>
  <si>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</si>
  <si>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</si>
  <si>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</si>
  <si>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</si>
  <si>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</si>
  <si>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</si>
  <si>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</si>
  <si>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</si>
  <si>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</si>
  <si>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</si>
  <si>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</si>
  <si>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</si>
  <si>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</si>
  <si>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</si>
  <si>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</si>
  <si>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</si>
  <si>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</si>
  <si>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</si>
  <si>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</si>
  <si>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</si>
  <si>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</si>
  <si>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</si>
  <si>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</si>
  <si>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</si>
  <si>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</si>
  <si>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</si>
  <si>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</si>
  <si>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</si>
  <si>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</si>
  <si>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</si>
  <si>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</si>
  <si>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</si>
  <si>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</si>
  <si>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</si>
  <si>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</si>
  <si>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</si>
  <si>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</si>
  <si>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</si>
  <si>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</si>
  <si>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</si>
  <si>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</si>
  <si>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</si>
  <si>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</si>
  <si>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</si>
  <si>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</si>
  <si>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</si>
  <si>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</si>
  <si>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</si>
  <si>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</si>
  <si>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</si>
  <si>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</si>
  <si>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</si>
  <si>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</si>
  <si>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</si>
  <si>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</si>
  <si>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</si>
  <si>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</si>
  <si>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</si>
  <si>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</si>
  <si>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</si>
  <si>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</si>
  <si>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</si>
  <si>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</si>
  <si>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</si>
  <si>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</si>
  <si>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</si>
  <si>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</si>
  <si>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</si>
  <si>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</si>
  <si>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</si>
  <si>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</si>
  <si>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</si>
  <si>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</si>
  <si>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</si>
  <si>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</si>
  <si>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</si>
  <si>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</si>
  <si>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</si>
  <si>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</si>
  <si>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</si>
  <si>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</si>
  <si>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</si>
  <si>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</si>
  <si>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</si>
  <si>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</si>
  <si>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</si>
  <si>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</si>
  <si>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</si>
  <si>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</si>
  <si>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</si>
  <si>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</si>
  <si>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</si>
  <si>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</si>
  <si>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</si>
  <si>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</si>
  <si>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</si>
  <si>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</si>
  <si>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</si>
  <si>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</si>
  <si>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</si>
  <si>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</si>
  <si>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</si>
  <si>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</si>
  <si>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</si>
  <si>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</si>
  <si>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</si>
  <si>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</si>
  <si>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</si>
  <si>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</si>
  <si>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</si>
  <si>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</si>
  <si>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</si>
  <si>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</si>
  <si>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</si>
  <si>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</si>
  <si>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</si>
  <si>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</si>
  <si>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</si>
  <si>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</si>
  <si>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</si>
  <si>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</si>
  <si>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</si>
  <si>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</si>
  <si>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</si>
  <si>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</si>
  <si>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</si>
  <si>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</si>
  <si>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</si>
  <si>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</si>
  <si>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</si>
  <si>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</si>
  <si>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</si>
  <si>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</si>
  <si>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</si>
  <si>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</si>
  <si>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</si>
  <si>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</si>
  <si>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</si>
  <si>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</si>
  <si>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</si>
  <si>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</si>
  <si>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</si>
  <si>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</si>
  <si>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</si>
  <si>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</si>
  <si>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</si>
  <si>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</si>
  <si>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</si>
  <si>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</si>
  <si>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</si>
  <si>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</si>
  <si>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</si>
  <si>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</si>
  <si>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</si>
  <si>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</si>
  <si>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</si>
  <si>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</si>
  <si>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</si>
  <si>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</si>
  <si>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</si>
  <si>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</si>
  <si>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</si>
  <si>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</si>
  <si>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</si>
  <si>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</si>
  <si>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</si>
  <si>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</si>
  <si>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</si>
  <si>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</si>
  <si>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</si>
  <si>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</si>
  <si>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</si>
  <si>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</si>
  <si>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</si>
  <si>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</si>
  <si>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</si>
  <si>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</si>
  <si>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</si>
  <si>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</si>
  <si>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</si>
  <si>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</si>
  <si>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</si>
  <si>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</si>
  <si>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</si>
  <si>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</si>
  <si>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</si>
  <si>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</si>
  <si>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</si>
  <si>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</si>
  <si>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</si>
  <si>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</si>
  <si>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</si>
  <si>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</si>
  <si>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</si>
  <si>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</si>
  <si>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</si>
  <si>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</si>
  <si>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</si>
  <si>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</si>
  <si>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</si>
  <si>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</si>
  <si>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</si>
  <si>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</si>
  <si>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</si>
  <si>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</si>
  <si>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</si>
  <si>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</si>
  <si>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</si>
  <si>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</si>
  <si>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</si>
  <si>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</si>
  <si>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</si>
  <si>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</si>
  <si>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</si>
  <si>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</si>
  <si>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</si>
  <si>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</si>
  <si>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</si>
  <si>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</si>
  <si>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</si>
  <si>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</si>
  <si>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</si>
  <si>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</si>
  <si>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</si>
  <si>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</si>
  <si>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</si>
  <si>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</si>
  <si>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</si>
  <si>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</si>
  <si>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</si>
  <si>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</si>
  <si>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</si>
  <si>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</si>
  <si>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</si>
  <si>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</si>
  <si>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</si>
  <si>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</si>
  <si>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</si>
  <si>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</si>
  <si>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</si>
  <si>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</si>
  <si>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</si>
  <si>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</si>
  <si>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</si>
  <si>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</si>
  <si>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</si>
  <si>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</si>
  <si>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</si>
  <si>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</si>
  <si>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</si>
  <si>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</si>
  <si>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</si>
  <si>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</si>
  <si>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</si>
  <si>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</si>
  <si>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</si>
  <si>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</si>
  <si>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</si>
  <si>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</si>
  <si>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</si>
  <si>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</si>
  <si>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</si>
  <si>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</si>
  <si>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</si>
  <si>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</si>
  <si>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</si>
  <si>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</si>
  <si>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</si>
  <si>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</si>
  <si>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</si>
  <si>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</si>
  <si>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</si>
  <si>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</si>
  <si>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</si>
  <si>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</si>
  <si>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</si>
  <si>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</si>
  <si>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</si>
  <si>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</si>
  <si>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</si>
  <si>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</si>
  <si>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</si>
  <si>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</si>
  <si>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</si>
  <si>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</si>
  <si>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</si>
  <si>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</si>
  <si>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</si>
  <si>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</si>
  <si>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</si>
  <si>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</si>
  <si>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</si>
  <si>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</si>
  <si>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</si>
  <si>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</si>
  <si>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</si>
  <si>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</si>
  <si>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</si>
  <si>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</si>
  <si>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</si>
  <si>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</si>
  <si>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</si>
  <si>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</si>
  <si>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</si>
  <si>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</si>
  <si>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</si>
  <si>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</si>
  <si>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</si>
  <si>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</si>
  <si>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</si>
  <si>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</si>
  <si>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</si>
  <si>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</si>
  <si>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</si>
  <si>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</si>
  <si>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</si>
  <si>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</si>
  <si>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</si>
  <si>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</si>
  <si>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</si>
  <si>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</si>
  <si>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</si>
  <si>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</si>
  <si>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</si>
  <si>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</si>
  <si>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</si>
  <si>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</si>
  <si>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</si>
  <si>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</si>
  <si>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</si>
  <si>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</si>
  <si>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</si>
  <si>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</si>
  <si>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</si>
  <si>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</si>
  <si>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</si>
  <si>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</si>
  <si>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</si>
  <si>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</si>
  <si>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</si>
  <si>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</si>
  <si>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</si>
  <si>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</si>
  <si>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</si>
  <si>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</si>
  <si>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</si>
  <si>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</si>
  <si>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</si>
  <si>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</si>
  <si>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</si>
  <si>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</si>
  <si>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</si>
  <si>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</si>
  <si>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</si>
  <si>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</si>
  <si>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</si>
  <si>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</si>
  <si>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</si>
  <si>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</si>
  <si>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</si>
  <si>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</si>
  <si>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</si>
  <si>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</si>
  <si>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</si>
  <si>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</si>
  <si>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</si>
  <si>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</si>
  <si>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</si>
  <si>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</si>
  <si>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</si>
  <si>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</si>
  <si>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</si>
  <si>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</si>
  <si>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</si>
  <si>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</si>
  <si>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</si>
  <si>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</si>
  <si>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</si>
  <si>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</si>
  <si>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</si>
  <si>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</si>
  <si>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</si>
  <si>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</si>
  <si>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</si>
  <si>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</si>
  <si>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</si>
  <si>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</si>
  <si>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</si>
  <si>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</si>
  <si>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</si>
  <si>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</si>
  <si>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</si>
  <si>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</si>
  <si>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</si>
  <si>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</si>
  <si>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</si>
  <si>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</si>
  <si>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</si>
  <si>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</si>
  <si>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</si>
  <si>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</si>
  <si>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</si>
  <si>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</si>
  <si>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</si>
  <si>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</si>
  <si>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</si>
  <si>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</si>
  <si>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</si>
  <si>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</si>
  <si>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</si>
  <si>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</si>
  <si>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</si>
  <si>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</si>
  <si>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</si>
  <si>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</si>
  <si>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</si>
  <si>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</si>
  <si>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</si>
  <si>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</si>
  <si>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</si>
  <si>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</si>
  <si>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</si>
  <si>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</si>
  <si>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</si>
  <si>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</si>
  <si>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</si>
  <si>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</si>
  <si>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</si>
  <si>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</si>
  <si>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</si>
  <si>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</si>
  <si>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</si>
  <si>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</si>
  <si>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</si>
  <si>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</si>
  <si>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</si>
  <si>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</si>
  <si>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</si>
  <si>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</si>
  <si>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</si>
  <si>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</si>
  <si>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</si>
  <si>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</si>
  <si>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</si>
  <si>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</si>
  <si>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</si>
  <si>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</si>
  <si>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</si>
  <si>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</si>
  <si>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</si>
  <si>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</si>
  <si>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</si>
  <si>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</si>
  <si>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</si>
  <si>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</si>
  <si>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</si>
  <si>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</si>
  <si>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</si>
  <si>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</si>
  <si>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</si>
  <si>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</si>
  <si>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</si>
  <si>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</si>
  <si>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</si>
  <si>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</si>
  <si>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</si>
  <si>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</si>
  <si>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</si>
  <si>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</si>
  <si>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</si>
  <si>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</si>
  <si>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</si>
  <si>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</si>
  <si>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</si>
  <si>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</si>
  <si>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</si>
  <si>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</si>
  <si>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</si>
  <si>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</si>
  <si>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</si>
  <si>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</si>
  <si>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</si>
  <si>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</si>
  <si>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</si>
  <si>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</si>
  <si>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</si>
  <si>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</si>
  <si>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</si>
  <si>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</si>
  <si>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</si>
  <si>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</si>
  <si>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</si>
  <si>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</si>
  <si>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</si>
  <si>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</si>
  <si>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</si>
  <si>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</si>
  <si>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</si>
  <si>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</si>
  <si>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</si>
  <si>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</si>
  <si>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</si>
  <si>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</si>
  <si>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</si>
  <si>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</si>
  <si>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</si>
  <si>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</si>
  <si>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</si>
  <si>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</si>
  <si>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</si>
  <si>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</si>
  <si>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</si>
  <si>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</si>
  <si>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</si>
  <si>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</si>
  <si>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</si>
  <si>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</si>
  <si>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</si>
  <si>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</si>
  <si>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</si>
  <si>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</si>
  <si>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</si>
  <si>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</si>
  <si>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</si>
  <si>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</si>
  <si>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</si>
  <si>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</si>
  <si>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</si>
  <si>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</si>
  <si>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</si>
  <si>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</si>
  <si>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</si>
  <si>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</si>
  <si>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</si>
  <si>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</si>
  <si>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</si>
  <si>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</si>
  <si>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</si>
  <si>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</si>
  <si>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</si>
  <si>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</si>
  <si>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</si>
  <si>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</si>
  <si>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</si>
  <si>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</si>
  <si>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</si>
  <si>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</si>
  <si>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</si>
  <si>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</si>
  <si>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</si>
  <si>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</si>
  <si>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</si>
  <si>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</si>
  <si>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</si>
  <si>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</si>
  <si>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</si>
  <si>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</si>
  <si>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</si>
  <si>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</si>
  <si>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</si>
  <si>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</si>
  <si>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</si>
  <si>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</si>
  <si>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</si>
  <si>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</si>
  <si>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</si>
  <si>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</si>
  <si>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</si>
  <si>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</si>
  <si>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</si>
  <si>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</si>
  <si>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</si>
  <si>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</si>
  <si>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</si>
  <si>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</si>
  <si>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</si>
  <si>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</si>
  <si>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</si>
  <si>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</si>
  <si>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</si>
  <si>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</si>
  <si>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</si>
  <si>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</si>
  <si>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</si>
  <si>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</si>
  <si>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</si>
  <si>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</si>
  <si>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</si>
  <si>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</si>
  <si>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</si>
  <si>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</si>
  <si>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</si>
  <si>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</si>
  <si>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</si>
  <si>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</si>
  <si>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</si>
  <si>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</si>
  <si>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</si>
  <si>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</si>
  <si>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</si>
  <si>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</si>
  <si>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</si>
  <si>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</si>
  <si>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</si>
  <si>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</si>
  <si>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</si>
  <si>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</si>
  <si>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</si>
  <si>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</si>
  <si>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</si>
  <si>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</si>
  <si>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</si>
  <si>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</si>
  <si>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</si>
  <si>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</si>
  <si>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</si>
  <si>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</si>
  <si>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</si>
  <si>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</si>
  <si>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</si>
  <si>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</si>
  <si>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</si>
  <si>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</si>
  <si>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</si>
  <si>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</si>
  <si>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</si>
  <si>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</si>
  <si>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</si>
  <si>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</si>
  <si>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</si>
  <si>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</si>
  <si>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</si>
  <si>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</si>
  <si>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</si>
  <si>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</si>
  <si>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</si>
  <si>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</si>
  <si>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</si>
  <si>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</si>
  <si>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</si>
  <si>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</si>
  <si>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</si>
  <si>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</si>
  <si>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</si>
  <si>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</si>
  <si>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</si>
  <si>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</si>
  <si>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</si>
  <si>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</si>
  <si>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</si>
  <si>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</si>
  <si>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</si>
  <si>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</si>
  <si>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</si>
  <si>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</si>
  <si>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</si>
  <si>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</si>
  <si>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</si>
  <si>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</si>
  <si>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</si>
  <si>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</si>
  <si>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</si>
  <si>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</si>
  <si>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</si>
  <si>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</si>
  <si>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</si>
  <si>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</si>
  <si>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</si>
  <si>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</si>
  <si>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</si>
  <si>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</si>
  <si>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</si>
  <si>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</si>
  <si>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</si>
  <si>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</si>
  <si>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</si>
  <si>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</si>
  <si>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</si>
  <si>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</si>
  <si>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</si>
  <si>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</si>
  <si>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</si>
  <si>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</si>
  <si>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</si>
  <si>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</si>
  <si>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</si>
  <si>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</si>
  <si>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</si>
  <si>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</si>
  <si>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</si>
  <si>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</si>
  <si>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</si>
  <si>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</si>
  <si>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</si>
  <si>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</si>
  <si>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</si>
  <si>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</si>
  <si>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</si>
  <si>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</si>
  <si>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</si>
  <si>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</si>
  <si>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</si>
  <si>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</si>
  <si>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</si>
  <si>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</si>
  <si>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</si>
  <si>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</si>
  <si>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</si>
  <si>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</si>
  <si>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</si>
  <si>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</si>
  <si>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</si>
  <si>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</si>
  <si>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</si>
  <si>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</si>
  <si>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</si>
  <si>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</si>
  <si>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</si>
  <si>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</si>
  <si>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</si>
  <si>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</si>
  <si>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</si>
  <si>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</si>
  <si>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</si>
  <si>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</si>
  <si>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</si>
  <si>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</si>
  <si>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</si>
  <si>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</si>
  <si>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</si>
  <si>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</si>
  <si>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</si>
  <si>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</si>
  <si>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</si>
  <si>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</si>
  <si>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</si>
  <si>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</si>
  <si>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</si>
  <si>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</si>
  <si>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</si>
  <si>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</si>
  <si>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</si>
  <si>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</si>
  <si>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</si>
  <si>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</si>
  <si>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</si>
  <si>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</si>
  <si>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</si>
  <si>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</si>
  <si>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</si>
  <si>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</si>
  <si>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</si>
  <si>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</si>
  <si>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</si>
  <si>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</si>
  <si>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</si>
  <si>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</si>
  <si>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</si>
  <si>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</si>
  <si>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</si>
  <si>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</si>
  <si>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</si>
  <si>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</si>
  <si>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</si>
  <si>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</si>
  <si>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</si>
  <si>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</si>
  <si>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</si>
  <si>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</si>
  <si>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</si>
  <si>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</si>
  <si>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</si>
  <si>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</si>
  <si>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</si>
  <si>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</si>
  <si>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</si>
  <si>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</si>
  <si>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</si>
  <si>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</si>
  <si>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</si>
  <si>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</si>
  <si>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</si>
  <si>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</si>
  <si>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</si>
  <si>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</si>
  <si>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</si>
  <si>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</si>
  <si>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</si>
  <si>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</si>
  <si>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</si>
  <si>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</si>
  <si>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</si>
  <si>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</si>
  <si>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</si>
  <si>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</si>
  <si>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</si>
  <si>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</si>
  <si>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</si>
  <si>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</si>
  <si>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</si>
  <si>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</si>
  <si>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</si>
  <si>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</si>
  <si>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</si>
  <si>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</si>
  <si>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</si>
  <si>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</si>
  <si>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</si>
  <si>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</si>
  <si>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</si>
  <si>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</si>
  <si>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</si>
  <si>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</si>
  <si>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</si>
  <si>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</si>
  <si>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</si>
  <si>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</si>
  <si>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</si>
  <si>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</si>
  <si>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</si>
  <si>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</si>
  <si>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</si>
  <si>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</si>
  <si>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</si>
  <si>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</si>
  <si>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</si>
  <si>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</si>
  <si>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</si>
  <si>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</si>
  <si>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</si>
  <si>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</si>
  <si>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</si>
  <si>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</si>
  <si>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</si>
  <si>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</si>
  <si>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</si>
  <si>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</si>
  <si>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</si>
  <si>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</si>
  <si>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</si>
  <si>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</si>
  <si>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</si>
  <si>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</si>
  <si>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</si>
  <si>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</si>
  <si>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</si>
  <si>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</si>
  <si>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</si>
  <si>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</si>
  <si>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</si>
  <si>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</si>
  <si>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</si>
  <si>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</si>
  <si>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</si>
  <si>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</si>
  <si>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</si>
  <si>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</si>
  <si>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</si>
  <si>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</si>
  <si>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</si>
  <si>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</si>
  <si>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</si>
  <si>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</si>
  <si>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</si>
  <si>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</si>
  <si>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</si>
  <si>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</si>
  <si>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</si>
  <si>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</si>
  <si>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</si>
  <si>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</si>
  <si>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</si>
  <si>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</si>
  <si>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</si>
  <si>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</si>
  <si>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</si>
  <si>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</si>
  <si>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</si>
  <si>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</si>
  <si>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</si>
  <si>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</si>
  <si>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</si>
  <si>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</si>
  <si>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</si>
  <si>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</si>
  <si>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</si>
  <si>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</si>
  <si>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</si>
  <si>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</si>
  <si>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</si>
  <si>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</si>
  <si>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</si>
  <si>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</si>
  <si>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</si>
  <si>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</si>
  <si>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</si>
  <si>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</si>
  <si>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</si>
  <si>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</si>
  <si>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</si>
  <si>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</si>
  <si>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</si>
  <si>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</si>
  <si>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</si>
  <si>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</si>
  <si>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</si>
  <si>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</si>
  <si>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</si>
  <si>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</si>
  <si>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</si>
  <si>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</si>
  <si>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</si>
  <si>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</si>
  <si>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</si>
  <si>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</si>
  <si>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</si>
  <si>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</si>
  <si>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</si>
  <si>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</si>
  <si>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</si>
  <si>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</si>
  <si>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</si>
  <si>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</si>
  <si>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</si>
  <si>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</si>
  <si>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</si>
  <si>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</si>
  <si>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</si>
  <si>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</si>
  <si>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</si>
  <si>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</si>
  <si>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</si>
  <si>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</si>
  <si>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</si>
  <si>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</si>
  <si>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</si>
  <si>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</si>
  <si>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</si>
  <si>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</si>
  <si>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</si>
  <si>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</si>
  <si>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</si>
  <si>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</si>
  <si>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</si>
  <si>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</si>
  <si>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</si>
  <si>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</si>
  <si>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</si>
  <si>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</si>
  <si>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</si>
  <si>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</si>
  <si>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</si>
  <si>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</si>
  <si>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</si>
  <si>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</si>
  <si>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</si>
  <si>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</si>
  <si>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</si>
  <si>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</si>
  <si>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</si>
  <si>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</si>
  <si>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</si>
  <si>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</si>
  <si>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</si>
  <si>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</si>
  <si>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</si>
  <si>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</si>
  <si>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</si>
  <si>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</si>
  <si>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</si>
  <si>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</si>
  <si>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</si>
  <si>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</si>
  <si>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</si>
  <si>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</si>
  <si>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</si>
  <si>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</si>
  <si>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</si>
  <si>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</si>
  <si>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</si>
  <si>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</si>
  <si>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</si>
  <si>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</si>
  <si>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</si>
  <si>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</si>
  <si>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</si>
  <si>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</si>
  <si>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</si>
  <si>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</si>
  <si>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</si>
  <si>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</si>
  <si>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</si>
  <si>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</si>
  <si>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</si>
  <si>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</si>
  <si>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</si>
  <si>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</si>
  <si>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</si>
  <si>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</si>
  <si>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</si>
  <si>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</si>
  <si>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</si>
  <si>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</si>
  <si>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</si>
  <si>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</si>
  <si>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</si>
  <si>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</si>
  <si>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</si>
  <si>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</si>
  <si>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</si>
  <si>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</si>
  <si>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</si>
  <si>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</si>
  <si>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</si>
  <si>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</si>
  <si>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</si>
  <si>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</si>
  <si>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</si>
  <si>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</si>
  <si>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</si>
  <si>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</si>
  <si>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</si>
  <si>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</si>
  <si>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</si>
  <si>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</si>
  <si>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</si>
  <si>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</si>
  <si>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</si>
  <si>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</si>
  <si>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</si>
  <si>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</si>
  <si>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</si>
  <si>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</si>
  <si>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</si>
  <si>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</si>
  <si>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</si>
  <si>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</si>
  <si>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</si>
  <si>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</si>
  <si>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</si>
  <si>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</si>
  <si>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</si>
  <si>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</si>
  <si>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</si>
  <si>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</si>
  <si>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</si>
  <si>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</si>
  <si>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</si>
  <si>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</si>
  <si>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</si>
  <si>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</si>
  <si>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</si>
  <si>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</si>
  <si>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</si>
  <si>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</si>
  <si>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</si>
  <si>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</si>
  <si>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</si>
  <si>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</si>
  <si>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</si>
  <si>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</si>
  <si>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</si>
  <si>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</si>
  <si>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</si>
  <si>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</si>
  <si>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</si>
  <si>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</si>
  <si>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</si>
  <si>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</si>
  <si>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</si>
  <si>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</si>
  <si>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</si>
  <si>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</si>
  <si>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</si>
  <si>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</si>
  <si>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</si>
  <si>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</si>
  <si>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</si>
  <si>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</si>
  <si>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</si>
  <si>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</si>
  <si>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</si>
  <si>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</si>
  <si>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</si>
  <si>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</si>
  <si>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</si>
  <si>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</si>
  <si>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</si>
  <si>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</si>
  <si>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</si>
  <si>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</si>
  <si>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</si>
  <si>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</si>
  <si>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</si>
  <si>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</si>
  <si>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</si>
  <si>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</si>
  <si>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</si>
  <si>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</si>
  <si>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</si>
  <si>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</si>
  <si>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</si>
  <si>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</si>
  <si>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</si>
  <si>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</si>
  <si>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</si>
  <si>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</si>
  <si>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</si>
  <si>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</si>
  <si>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</si>
  <si>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</si>
  <si>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</si>
  <si>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</si>
  <si>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</si>
  <si>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</si>
  <si>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</si>
  <si>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</si>
  <si>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</si>
  <si>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</si>
  <si>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</si>
  <si>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</si>
  <si>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</si>
  <si>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</si>
  <si>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</si>
  <si>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</si>
  <si>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</si>
  <si>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</si>
  <si>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</si>
  <si>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</si>
  <si>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</si>
  <si>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</si>
  <si>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</si>
  <si>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</si>
  <si>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</si>
  <si>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</si>
  <si>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</si>
  <si>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</si>
  <si>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</si>
  <si>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</si>
  <si>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</si>
  <si>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</si>
  <si>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</si>
  <si>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</si>
  <si>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</si>
  <si>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</si>
  <si>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</si>
  <si>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</si>
  <si>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</si>
  <si>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</si>
  <si>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</si>
  <si>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</si>
  <si>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</si>
  <si>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</si>
  <si>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</si>
  <si>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</si>
  <si>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</si>
  <si>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</si>
  <si>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</si>
  <si>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</si>
  <si>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</si>
  <si>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</si>
  <si>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</si>
  <si>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</si>
  <si>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</si>
  <si>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</si>
  <si>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</si>
  <si>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</si>
  <si>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</si>
  <si>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</si>
  <si>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</si>
  <si>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</si>
  <si>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</si>
  <si>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</si>
  <si>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</si>
  <si>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</si>
  <si>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</si>
  <si>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</si>
  <si>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</si>
  <si>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</si>
  <si>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</si>
  <si>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</si>
  <si>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</si>
  <si>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</si>
  <si>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</si>
  <si>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</si>
  <si>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</si>
  <si>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</si>
  <si>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</si>
  <si>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</si>
  <si>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</si>
  <si>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</si>
  <si>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</si>
  <si>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</si>
  <si>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</si>
  <si>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</si>
  <si>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</si>
  <si>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</si>
  <si>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</si>
  <si>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</si>
  <si>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</si>
  <si>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</si>
  <si>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</si>
  <si>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</si>
  <si>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</si>
  <si>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</si>
  <si>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</si>
  <si>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</si>
  <si>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</si>
  <si>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</si>
  <si>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</si>
  <si>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</si>
  <si>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</si>
  <si>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</si>
  <si>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</si>
  <si>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</si>
  <si>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</si>
  <si>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</si>
  <si>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</si>
  <si>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</si>
  <si>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</si>
  <si>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</si>
  <si>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</si>
  <si>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</si>
  <si>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</si>
  <si>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</si>
  <si>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</si>
  <si>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</si>
  <si>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</si>
  <si>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</si>
  <si>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</si>
  <si>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</si>
  <si>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</si>
  <si>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</si>
  <si>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</si>
  <si>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</si>
  <si>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</si>
  <si>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</si>
  <si>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</si>
  <si>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</si>
  <si>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</si>
  <si>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</si>
  <si>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</si>
  <si>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</si>
  <si>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</si>
  <si>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</si>
  <si>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</si>
  <si>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</si>
  <si>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</si>
  <si>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</si>
  <si>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</si>
  <si>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</si>
  <si>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</si>
  <si>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</si>
  <si>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</si>
  <si>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</si>
  <si>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</si>
  <si>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</si>
  <si>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</si>
  <si>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</si>
  <si>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</si>
  <si>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</si>
  <si>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</si>
  <si>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</si>
  <si>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</si>
  <si>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</si>
  <si>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</si>
  <si>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</si>
  <si>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</si>
  <si>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</si>
  <si>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</si>
  <si>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</si>
  <si>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</si>
  <si>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</si>
  <si>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</si>
  <si>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</si>
  <si>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</si>
  <si>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</si>
  <si>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</si>
  <si>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</si>
  <si>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</si>
  <si>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</si>
  <si>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</si>
  <si>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</si>
  <si>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</si>
  <si>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</si>
  <si>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</si>
  <si>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</si>
  <si>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</si>
  <si>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</si>
  <si>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</si>
  <si>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</si>
  <si>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</si>
  <si>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</si>
  <si>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</si>
  <si>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</si>
  <si>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</si>
  <si>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</si>
  <si>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</si>
  <si>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</si>
  <si>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</si>
  <si>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</si>
  <si>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</si>
  <si>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</si>
  <si>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</si>
  <si>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</si>
  <si>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</si>
  <si>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</si>
  <si>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</si>
  <si>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</si>
  <si>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</si>
  <si>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</si>
  <si>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</si>
  <si>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</si>
  <si>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</si>
  <si>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</si>
  <si>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</si>
  <si>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</si>
  <si>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</si>
  <si>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</si>
  <si>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</si>
  <si>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</si>
  <si>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</si>
  <si>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</si>
  <si>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</si>
  <si>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</si>
  <si>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</si>
  <si>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</si>
  <si>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</si>
  <si>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</si>
  <si>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</si>
  <si>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</si>
  <si>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</si>
  <si>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</si>
  <si>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</si>
  <si>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</si>
  <si>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</si>
  <si>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</si>
  <si>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</si>
  <si>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</si>
  <si>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</si>
  <si>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</si>
  <si>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</si>
  <si>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</si>
  <si>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</si>
  <si>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</si>
  <si>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</si>
  <si>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</si>
  <si>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</si>
  <si>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</si>
  <si>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</si>
  <si>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</si>
  <si>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</si>
  <si>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</si>
  <si>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</si>
  <si>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</si>
  <si>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</si>
  <si>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</si>
  <si>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</si>
  <si>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</si>
  <si>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</si>
  <si>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</si>
  <si>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</si>
  <si>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</si>
  <si>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</si>
  <si>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</si>
  <si>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</si>
  <si>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</si>
  <si>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</si>
  <si>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</si>
  <si>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</si>
  <si>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</si>
  <si>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</si>
  <si>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</si>
  <si>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</si>
  <si>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</si>
  <si>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</si>
  <si>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</si>
  <si>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</si>
  <si>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</si>
  <si>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</si>
  <si>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</si>
  <si>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</si>
  <si>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</si>
  <si>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</si>
  <si>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</si>
  <si>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</si>
  <si>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</si>
  <si>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</si>
  <si>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</si>
  <si>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</si>
  <si>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</si>
  <si>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</si>
  <si>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</si>
  <si>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</si>
  <si>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</si>
  <si>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</si>
  <si>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</si>
  <si>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</si>
  <si>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</si>
  <si>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</si>
  <si>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</si>
  <si>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</si>
  <si>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</si>
  <si>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</si>
  <si>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</si>
  <si>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</si>
  <si>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</si>
  <si>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</si>
  <si>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</si>
  <si>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</si>
  <si>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</si>
  <si>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</si>
  <si>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</si>
  <si>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</si>
  <si>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</si>
  <si>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</si>
  <si>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</si>
  <si>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</si>
  <si>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</si>
  <si>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</si>
  <si>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</si>
  <si>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</si>
  <si>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</si>
  <si>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</si>
  <si>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</si>
  <si>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</si>
  <si>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</si>
  <si>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</si>
  <si>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</si>
  <si>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</si>
  <si>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</si>
  <si>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</si>
  <si>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</si>
  <si>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</si>
  <si>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</si>
  <si>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</si>
  <si>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</si>
  <si>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</si>
  <si>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</si>
  <si>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</si>
  <si>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</si>
  <si>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</si>
  <si>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</si>
  <si>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</si>
  <si>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</si>
  <si>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</si>
  <si>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</si>
  <si>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</si>
  <si>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</si>
  <si>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</si>
  <si>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</si>
  <si>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</si>
  <si>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</si>
  <si>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</si>
  <si>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</si>
  <si>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</si>
  <si>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</si>
  <si>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</si>
  <si>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</si>
  <si>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</si>
  <si>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</si>
  <si>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</si>
  <si>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</si>
  <si>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</si>
  <si>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</si>
  <si>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</si>
  <si>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</si>
  <si>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</si>
  <si>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</si>
  <si>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</si>
  <si>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</si>
  <si>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</si>
  <si>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</si>
  <si>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</si>
  <si>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</si>
  <si>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</si>
  <si>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</si>
  <si>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</si>
  <si>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</si>
  <si>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</si>
  <si>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</si>
  <si>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</si>
  <si>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</si>
  <si>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</si>
  <si>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</si>
  <si>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</si>
  <si>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</si>
  <si>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</si>
  <si>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</si>
  <si>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</si>
  <si>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</si>
  <si>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</si>
  <si>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</si>
  <si>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</si>
  <si>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</si>
  <si>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</si>
  <si>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</si>
  <si>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</si>
  <si>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</si>
  <si>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</si>
  <si>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</si>
  <si>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</si>
  <si>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</si>
  <si>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</si>
  <si>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</si>
  <si>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</si>
  <si>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</si>
  <si>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</si>
  <si>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</si>
  <si>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</si>
  <si>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</si>
  <si>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</si>
  <si>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</si>
  <si>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</si>
  <si>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</si>
  <si>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</si>
  <si>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</si>
  <si>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</si>
  <si>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</si>
  <si>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</si>
  <si>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</si>
  <si>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</si>
  <si>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</si>
  <si>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</si>
  <si>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</si>
  <si>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</si>
  <si>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</si>
  <si>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</si>
  <si>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</si>
  <si>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</si>
  <si>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</si>
  <si>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</si>
  <si>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</si>
  <si>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</si>
  <si>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</si>
  <si>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</si>
  <si>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</si>
  <si>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</si>
  <si>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</si>
  <si>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</si>
  <si>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</si>
  <si>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</si>
  <si>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</si>
  <si>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</si>
  <si>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</si>
  <si>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</si>
  <si>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</si>
  <si>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</si>
  <si>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</si>
  <si>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</si>
  <si>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</si>
  <si>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</si>
  <si>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</si>
  <si>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</si>
  <si>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</si>
  <si>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</si>
  <si>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</si>
  <si>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</si>
  <si>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</si>
  <si>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</si>
  <si>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</si>
  <si>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</si>
  <si>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</si>
  <si>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</si>
  <si>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</si>
  <si>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</si>
  <si>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</si>
  <si>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</si>
  <si>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</si>
  <si>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</si>
  <si>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</si>
  <si>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</si>
  <si>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</si>
  <si>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</si>
  <si>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</si>
  <si>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</si>
  <si>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</si>
  <si>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</si>
  <si>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</si>
  <si>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</si>
  <si>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</si>
  <si>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</si>
  <si>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</si>
  <si>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</si>
  <si>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</si>
  <si>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</si>
  <si>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</si>
  <si>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</si>
  <si>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</si>
  <si>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</si>
  <si>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</si>
  <si>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</si>
  <si>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</si>
  <si>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</si>
  <si>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</si>
  <si>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</si>
  <si>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</si>
  <si>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</si>
  <si>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</si>
  <si>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</si>
  <si>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</si>
  <si>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</si>
  <si>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</si>
  <si>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</si>
  <si>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</si>
  <si>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</si>
  <si>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</si>
  <si>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</si>
  <si>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</si>
  <si>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</si>
  <si>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</si>
  <si>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</si>
  <si>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</si>
  <si>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</si>
  <si>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</si>
  <si>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</si>
  <si>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</si>
  <si>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</si>
  <si>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</si>
  <si>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</si>
  <si>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</si>
  <si>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</si>
  <si>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</si>
  <si>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</si>
  <si>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</si>
  <si>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</si>
  <si>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</si>
  <si>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</si>
  <si>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</si>
  <si>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</si>
  <si>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</si>
  <si>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</si>
  <si>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</si>
  <si>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</si>
  <si>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</si>
  <si>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</si>
  <si>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</si>
  <si>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</si>
  <si>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</si>
  <si>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</si>
  <si>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</si>
  <si>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</si>
  <si>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</si>
  <si>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</si>
  <si>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</si>
  <si>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</si>
  <si>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</si>
  <si>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</si>
  <si>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</si>
  <si>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</si>
  <si>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</si>
  <si>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</si>
  <si>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</si>
  <si>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</si>
  <si>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</si>
  <si>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</si>
  <si>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</si>
  <si>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</si>
  <si>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</si>
  <si>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</si>
  <si>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</si>
  <si>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</si>
  <si>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</si>
  <si>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</si>
  <si>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</si>
  <si>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</si>
  <si>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</si>
  <si>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</si>
  <si>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</si>
  <si>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</si>
  <si>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</si>
  <si>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</si>
  <si>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</si>
  <si>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</si>
  <si>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</si>
  <si>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</si>
  <si>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</si>
  <si>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</si>
  <si>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</si>
  <si>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</si>
  <si>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</si>
  <si>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</si>
  <si>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</si>
  <si>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</si>
  <si>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</si>
  <si>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</si>
  <si>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</si>
  <si>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</si>
  <si>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</si>
  <si>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</si>
  <si>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</si>
  <si>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</si>
  <si>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</si>
  <si>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</si>
  <si>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</si>
  <si>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</si>
  <si>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</si>
  <si>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</si>
  <si>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</si>
  <si>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</si>
  <si>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</si>
  <si>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</si>
  <si>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</si>
  <si>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</si>
  <si>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</si>
  <si>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</si>
  <si>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</si>
  <si>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</si>
  <si>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</si>
  <si>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</si>
  <si>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</si>
  <si>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</si>
  <si>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</si>
  <si>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</si>
  <si>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</si>
  <si>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</si>
  <si>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</si>
  <si>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</si>
  <si>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</si>
  <si>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</si>
  <si>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</si>
  <si>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</si>
  <si>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</si>
  <si>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</si>
  <si>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</si>
  <si>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</si>
  <si>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</si>
  <si>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</si>
  <si>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</si>
  <si>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</si>
  <si>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</si>
  <si>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</si>
  <si>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</si>
  <si>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</si>
  <si>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</si>
  <si>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</si>
  <si>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</si>
  <si>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</si>
  <si>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</si>
  <si>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</si>
  <si>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</si>
  <si>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</si>
  <si>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</si>
  <si>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</si>
  <si>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</si>
  <si>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</si>
  <si>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</si>
  <si>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</si>
  <si>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</si>
  <si>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</si>
  <si>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</si>
  <si>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</si>
  <si>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</si>
  <si>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</si>
  <si>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</si>
  <si>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</si>
  <si>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</si>
  <si>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</si>
  <si>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</si>
  <si>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</si>
  <si>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</si>
  <si>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</si>
  <si>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</si>
  <si>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</si>
  <si>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</si>
  <si>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</si>
  <si>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</si>
  <si>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</si>
  <si>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</si>
  <si>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</si>
  <si>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</si>
  <si>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</si>
  <si>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</si>
  <si>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</si>
  <si>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</si>
  <si>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</si>
  <si>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</si>
  <si>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</si>
  <si>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</si>
  <si>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</si>
  <si>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</si>
  <si>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</si>
  <si>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</si>
  <si>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</si>
  <si>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</si>
  <si>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</si>
  <si>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</si>
  <si>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</si>
  <si>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</si>
  <si>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</si>
  <si>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</si>
  <si>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</si>
  <si>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</si>
  <si>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</si>
  <si>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</si>
  <si>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</si>
  <si>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</si>
  <si>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</si>
  <si>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</si>
  <si>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</si>
  <si>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</si>
  <si>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</si>
  <si>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</si>
  <si>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</si>
  <si>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</si>
  <si>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</si>
  <si>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</si>
  <si>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</si>
  <si>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</si>
  <si>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</si>
  <si>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</si>
  <si>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</si>
  <si>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</si>
  <si>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</si>
  <si>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</si>
  <si>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</si>
  <si>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</si>
  <si>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</si>
  <si>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</si>
  <si>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</si>
  <si>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</si>
  <si>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</si>
  <si>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</si>
  <si>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</si>
  <si>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</si>
  <si>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</si>
  <si>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</si>
  <si>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</si>
  <si>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</si>
  <si>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</si>
  <si>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</si>
  <si>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</si>
  <si>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</si>
  <si>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</si>
  <si>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</si>
  <si>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</si>
  <si>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</si>
  <si>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</si>
  <si>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</si>
  <si>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</si>
  <si>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</si>
  <si>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</si>
  <si>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</si>
  <si>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</si>
  <si>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</si>
  <si>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</si>
  <si>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</si>
  <si>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</si>
  <si>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</si>
  <si>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</si>
  <si>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</si>
  <si>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</si>
  <si>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</si>
  <si>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</si>
  <si>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</si>
  <si>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</si>
  <si>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</si>
  <si>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</si>
  <si>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</si>
  <si>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</si>
  <si>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</si>
  <si>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</si>
  <si>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</si>
  <si>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</si>
  <si>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</si>
  <si>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</si>
  <si>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</si>
  <si>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</si>
  <si>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</si>
  <si>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</si>
  <si>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</si>
  <si>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</si>
  <si>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</si>
  <si>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</si>
  <si>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</si>
  <si>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</si>
  <si>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</si>
  <si>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</si>
  <si>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</si>
  <si>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</si>
  <si>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</si>
  <si>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</si>
  <si>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</si>
  <si>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</si>
  <si>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</si>
  <si>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</si>
  <si>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</si>
  <si>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</si>
  <si>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</si>
  <si>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</si>
  <si>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</si>
  <si>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</si>
  <si>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</si>
  <si>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</si>
  <si>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</si>
  <si>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</si>
  <si>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</si>
  <si>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</si>
  <si>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</si>
  <si>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</si>
  <si>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</si>
  <si>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</si>
  <si>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</si>
  <si>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</si>
  <si>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</si>
  <si>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</si>
  <si>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</si>
  <si>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</si>
  <si>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</si>
  <si>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</si>
  <si>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</si>
  <si>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</si>
  <si>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</si>
  <si>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</si>
  <si>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</si>
  <si>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</si>
  <si>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</si>
  <si>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</si>
  <si>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</si>
  <si>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</si>
  <si>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</si>
  <si>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</si>
  <si>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</si>
  <si>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</si>
  <si>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</si>
  <si>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</si>
  <si>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</si>
  <si>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</si>
  <si>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</si>
  <si>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</si>
  <si>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</si>
  <si>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</si>
  <si>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</si>
  <si>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</si>
  <si>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</si>
  <si>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</si>
  <si>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</si>
  <si>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</si>
  <si>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</si>
  <si>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</si>
  <si>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</si>
  <si>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</si>
  <si>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</si>
  <si>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</si>
  <si>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</si>
  <si>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</si>
  <si>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</si>
  <si>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</si>
  <si>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</si>
  <si>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</si>
  <si>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</si>
  <si>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</si>
  <si>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</si>
  <si>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</si>
  <si>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</si>
  <si>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</si>
  <si>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</si>
  <si>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</si>
  <si>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</si>
  <si>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</si>
  <si>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</si>
  <si>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</si>
  <si>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</si>
  <si>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</si>
  <si>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</si>
  <si>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</si>
  <si>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</si>
  <si>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</si>
  <si>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</si>
  <si>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</si>
  <si>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</si>
  <si>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</si>
  <si>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</si>
  <si>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</si>
  <si>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</si>
  <si>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</si>
  <si>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</si>
  <si>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</si>
  <si>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</si>
  <si>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</si>
  <si>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</si>
  <si>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</si>
  <si>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</si>
  <si>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</si>
  <si>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</si>
  <si>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</si>
  <si>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</si>
  <si>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</si>
  <si>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</si>
  <si>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</si>
  <si>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</si>
  <si>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</si>
  <si>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</si>
  <si>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</si>
  <si>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</si>
  <si>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</si>
  <si>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</si>
  <si>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</si>
  <si>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</si>
  <si>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</si>
  <si>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</si>
  <si>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</si>
  <si>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</si>
  <si>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</si>
  <si>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</si>
  <si>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</si>
  <si>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</si>
  <si>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</si>
  <si>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</si>
  <si>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</si>
  <si>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</si>
  <si>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</si>
  <si>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</si>
  <si>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</si>
  <si>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</si>
  <si>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</si>
  <si>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</si>
  <si>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</si>
  <si>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</si>
  <si>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</si>
  <si>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</si>
  <si>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</si>
  <si>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</si>
  <si>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</si>
  <si>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</si>
  <si>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</si>
  <si>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</si>
  <si>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</si>
  <si>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</si>
  <si>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</si>
  <si>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</si>
  <si>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</si>
  <si>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</si>
  <si>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</si>
  <si>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</si>
  <si>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</si>
  <si>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</si>
  <si>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</si>
  <si>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</si>
  <si>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</si>
  <si>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</si>
  <si>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</si>
  <si>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</si>
  <si>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</si>
  <si>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</si>
  <si>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</si>
  <si>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</si>
  <si>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</si>
  <si>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</si>
  <si>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</si>
  <si>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</si>
  <si>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</si>
  <si>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</si>
  <si>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</si>
  <si>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</si>
  <si>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</si>
  <si>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</si>
  <si>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</si>
  <si>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</si>
  <si>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</si>
  <si>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</si>
  <si>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</si>
  <si>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</si>
  <si>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</si>
  <si>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</si>
  <si>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</si>
  <si>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</si>
  <si>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</si>
  <si>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</si>
  <si>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</si>
  <si>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</si>
  <si>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</si>
  <si>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</si>
  <si>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</si>
  <si>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</si>
  <si>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</si>
  <si>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</si>
  <si>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</si>
  <si>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</si>
  <si>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</si>
  <si>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</si>
  <si>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</si>
  <si>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</si>
  <si>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</si>
  <si>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</si>
  <si>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</si>
  <si>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</si>
  <si>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</si>
  <si>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</si>
  <si>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</si>
  <si>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</si>
  <si>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</si>
  <si>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</si>
  <si>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</si>
  <si>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</si>
  <si>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</si>
  <si>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</si>
  <si>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</si>
  <si>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</si>
  <si>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</si>
  <si>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</si>
  <si>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</si>
  <si>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</si>
  <si>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</si>
  <si>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</si>
  <si>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</si>
  <si>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</si>
  <si>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</si>
  <si>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</si>
  <si>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</si>
  <si>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</si>
  <si>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</si>
  <si>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</si>
  <si>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</si>
  <si>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</si>
  <si>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</si>
  <si>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</si>
  <si>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</si>
  <si>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</si>
  <si>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</si>
  <si>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</si>
  <si>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</si>
  <si>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</si>
  <si>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</si>
  <si>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</si>
  <si>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</si>
  <si>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</si>
  <si>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</si>
  <si>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</si>
  <si>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</si>
  <si>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</si>
  <si>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</si>
  <si>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</si>
  <si>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</si>
  <si>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</si>
  <si>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</si>
  <si>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</si>
  <si>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</si>
  <si>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</si>
  <si>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</si>
  <si>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</si>
  <si>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</si>
  <si>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</si>
  <si>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</si>
  <si>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</si>
  <si>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</si>
  <si>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</si>
  <si>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</si>
  <si>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</si>
  <si>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</si>
  <si>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</si>
  <si>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</si>
  <si>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</si>
  <si>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</si>
  <si>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</si>
  <si>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</si>
  <si>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</si>
  <si>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</si>
  <si>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</si>
  <si>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</si>
  <si>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</si>
  <si>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</si>
  <si>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</si>
  <si>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</si>
  <si>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</si>
  <si>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</si>
  <si>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</si>
  <si>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</si>
  <si>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</si>
  <si>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</si>
  <si>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</si>
  <si>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</si>
  <si>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</si>
  <si>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</si>
  <si>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</si>
  <si>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</si>
  <si>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</si>
  <si>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</si>
  <si>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</si>
  <si>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</si>
  <si>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</si>
  <si>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</si>
  <si>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</si>
  <si>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</si>
  <si>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</si>
  <si>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</si>
  <si>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</si>
  <si>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</si>
  <si>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</si>
  <si>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</si>
  <si>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</si>
  <si>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</si>
  <si>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</si>
  <si>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</si>
  <si>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</si>
  <si>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</si>
  <si>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</si>
  <si>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</si>
  <si>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</si>
  <si>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</si>
  <si>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</si>
  <si>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</si>
  <si>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</si>
  <si>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</si>
  <si>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</si>
  <si>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</si>
  <si>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</si>
  <si>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</si>
  <si>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</si>
  <si>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</si>
  <si>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</si>
  <si>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</si>
  <si>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</si>
  <si>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</si>
  <si>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</si>
  <si>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</si>
  <si>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</si>
  <si>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</si>
  <si>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</si>
  <si>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</si>
  <si>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</si>
  <si>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</si>
  <si>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</si>
  <si>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</si>
  <si>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</si>
  <si>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</si>
  <si>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</si>
  <si>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</si>
  <si>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</si>
  <si>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</si>
  <si>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</si>
  <si>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</si>
  <si>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</si>
  <si>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</si>
  <si>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</si>
  <si>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</si>
  <si>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</si>
  <si>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</si>
  <si>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</si>
  <si>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</si>
  <si>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</si>
  <si>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</si>
  <si>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</si>
  <si>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</si>
  <si>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</si>
  <si>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</si>
  <si>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</si>
  <si>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</si>
  <si>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</si>
  <si>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</si>
  <si>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</si>
  <si>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</si>
  <si>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</si>
  <si>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</si>
  <si>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</si>
  <si>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</si>
  <si>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</si>
  <si>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</si>
  <si>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</si>
  <si>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</si>
  <si>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</si>
  <si>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</si>
  <si>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</si>
  <si>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</si>
  <si>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</si>
  <si>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</si>
  <si>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</si>
  <si>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</si>
  <si>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</si>
  <si>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</si>
  <si>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</si>
  <si>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</si>
  <si>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</si>
  <si>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</si>
  <si>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</si>
  <si>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</si>
  <si>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</si>
  <si>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</si>
  <si>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</si>
  <si>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</si>
  <si>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</si>
  <si>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</si>
  <si>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</si>
  <si>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</si>
  <si>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</si>
  <si>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</si>
  <si>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</si>
  <si>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</si>
  <si>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</si>
  <si>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</si>
  <si>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</si>
  <si>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</si>
  <si>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</si>
  <si>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</si>
  <si>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</si>
  <si>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</si>
  <si>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</si>
  <si>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</si>
  <si>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</si>
  <si>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</si>
  <si>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</si>
  <si>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</si>
  <si>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</si>
  <si>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</si>
  <si>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</si>
  <si>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</si>
  <si>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</si>
  <si>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</si>
  <si>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</si>
  <si>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</si>
  <si>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</si>
  <si>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</si>
  <si>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</si>
  <si>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</si>
  <si>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</si>
  <si>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</si>
  <si>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</si>
  <si>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</si>
  <si>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</si>
  <si>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</si>
  <si>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</si>
  <si>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</si>
  <si>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</si>
  <si>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</si>
  <si>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</si>
  <si>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</si>
  <si>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</si>
  <si>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</si>
  <si>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</si>
  <si>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</si>
  <si>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</si>
  <si>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</si>
  <si>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</si>
  <si>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</si>
  <si>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</si>
  <si>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</si>
  <si>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</si>
  <si>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</si>
  <si>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</si>
  <si>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</si>
  <si>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</si>
  <si>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</si>
  <si>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</si>
  <si>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</si>
  <si>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</si>
  <si>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</si>
  <si>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</si>
  <si>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</si>
  <si>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</si>
  <si>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</si>
  <si>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</si>
  <si>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</si>
  <si>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</si>
  <si>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</si>
  <si>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</si>
  <si>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</si>
  <si>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</si>
  <si>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</si>
  <si>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</si>
  <si>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</si>
  <si>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</si>
  <si>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</si>
  <si>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</si>
  <si>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</si>
  <si>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</si>
  <si>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</si>
  <si>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</si>
  <si>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</si>
  <si>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</si>
  <si>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</si>
  <si>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</si>
  <si>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</si>
  <si>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</si>
  <si>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</si>
  <si>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</si>
  <si>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</si>
  <si>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</si>
  <si>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</si>
  <si>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</si>
  <si>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</si>
  <si>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</si>
  <si>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</si>
  <si>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</si>
  <si>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</si>
  <si>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</si>
  <si>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</si>
  <si>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</si>
  <si>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</si>
  <si>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</si>
  <si>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</si>
  <si>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</si>
  <si>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</si>
  <si>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</si>
  <si>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</si>
  <si>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</si>
  <si>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</si>
  <si>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</si>
  <si>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</si>
  <si>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</si>
  <si>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</si>
  <si>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</si>
  <si>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</si>
  <si>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</si>
  <si>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</si>
  <si>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</si>
  <si>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</si>
  <si>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</si>
  <si>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</si>
  <si>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</si>
  <si>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</si>
  <si>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</si>
  <si>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</si>
  <si>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</si>
  <si>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</si>
  <si>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</si>
  <si>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</si>
  <si>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</si>
  <si>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</si>
  <si>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</si>
  <si>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</si>
  <si>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</si>
  <si>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</si>
  <si>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</si>
  <si>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</si>
  <si>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</si>
  <si>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</si>
  <si>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</si>
  <si>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</si>
  <si>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</si>
  <si>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</si>
  <si>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</si>
  <si>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</si>
  <si>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</si>
  <si>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</si>
  <si>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</si>
  <si>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</si>
  <si>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</si>
  <si>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</si>
  <si>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</si>
  <si>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</si>
  <si>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</si>
  <si>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</si>
  <si>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</si>
  <si>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</si>
  <si>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</si>
  <si>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</si>
  <si>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</si>
  <si>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</si>
  <si>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</si>
  <si>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</si>
  <si>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</si>
  <si>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</si>
  <si>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</si>
  <si>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</si>
  <si>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</si>
  <si>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</si>
  <si>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</si>
  <si>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</si>
  <si>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</si>
  <si>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</si>
  <si>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</si>
  <si>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</si>
  <si>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</si>
  <si>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</si>
  <si>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</si>
  <si>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</si>
  <si>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</si>
  <si>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</si>
  <si>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</si>
  <si>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</si>
  <si>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</si>
  <si>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</si>
  <si>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</si>
  <si>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</si>
  <si>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</si>
  <si>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</si>
  <si>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</si>
  <si>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</si>
  <si>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</si>
  <si>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</si>
  <si>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</si>
  <si>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</si>
  <si>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</si>
  <si>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</si>
  <si>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</si>
  <si>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</si>
  <si>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</si>
  <si>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</si>
  <si>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</si>
  <si>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</si>
  <si>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</si>
  <si>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</si>
  <si>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</si>
  <si>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</si>
  <si>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</si>
  <si>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</si>
  <si>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</si>
  <si>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</si>
  <si>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</si>
  <si>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</si>
  <si>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</si>
  <si>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</si>
  <si>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</si>
  <si>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</si>
  <si>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</si>
  <si>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</si>
  <si>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</si>
  <si>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</si>
  <si>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</si>
  <si>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</si>
  <si>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</si>
  <si>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</si>
  <si>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</si>
  <si>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</si>
  <si>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</si>
  <si>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</si>
  <si>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</si>
  <si>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</si>
  <si>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</si>
  <si>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</si>
  <si>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</si>
  <si>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</si>
  <si>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</si>
  <si>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</si>
  <si>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</si>
  <si>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</si>
  <si>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</si>
  <si>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</si>
  <si>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</si>
  <si>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</si>
  <si>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</si>
  <si>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</si>
  <si>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</si>
  <si>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</si>
  <si>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</si>
  <si>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</si>
  <si>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</si>
  <si>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</si>
  <si>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</si>
  <si>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</si>
  <si>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</si>
  <si>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</si>
  <si>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</si>
  <si>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</si>
  <si>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</si>
  <si>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</si>
  <si>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</si>
  <si>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</si>
  <si>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</si>
  <si>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</si>
  <si>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</si>
  <si>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</si>
  <si>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</si>
  <si>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</si>
  <si>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</si>
  <si>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</si>
  <si>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</si>
  <si>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</si>
  <si>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</si>
  <si>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</si>
  <si>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</si>
  <si>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</si>
  <si>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</si>
  <si>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</si>
  <si>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</si>
  <si>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</si>
  <si>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</si>
  <si>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</si>
  <si>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</si>
  <si>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</si>
  <si>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</si>
  <si>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</si>
  <si>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</si>
  <si>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</si>
  <si>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</si>
  <si>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</si>
  <si>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</si>
  <si>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</si>
  <si>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</si>
  <si>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</si>
  <si>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</si>
  <si>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</si>
  <si>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</si>
  <si>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</si>
  <si>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</si>
  <si>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</si>
  <si>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</si>
  <si>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</si>
  <si>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</si>
  <si>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</si>
  <si>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</si>
  <si>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</si>
  <si>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</si>
  <si>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</si>
  <si>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</si>
  <si>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</si>
  <si>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</si>
  <si>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</si>
  <si>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</si>
  <si>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</si>
  <si>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</si>
  <si>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</si>
  <si>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</si>
  <si>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</si>
  <si>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</si>
  <si>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</si>
  <si>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</si>
  <si>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</si>
  <si>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</si>
  <si>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</si>
  <si>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</si>
  <si>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</si>
  <si>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</si>
  <si>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</si>
  <si>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</si>
  <si>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</si>
  <si>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</si>
  <si>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</si>
  <si>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</si>
  <si>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</si>
  <si>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</si>
  <si>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</si>
  <si>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</si>
  <si>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</si>
  <si>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</si>
  <si>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</si>
  <si>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</si>
  <si>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</si>
  <si>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</si>
  <si>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</si>
  <si>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</si>
  <si>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</si>
  <si>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</si>
  <si>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</si>
  <si>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</si>
  <si>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</si>
  <si>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</si>
  <si>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</si>
  <si>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</si>
  <si>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</si>
  <si>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</si>
  <si>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</si>
  <si>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</si>
  <si>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</si>
  <si>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</si>
  <si>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</si>
  <si>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</si>
  <si>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</si>
  <si>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</si>
  <si>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</si>
  <si>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</si>
  <si>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</si>
  <si>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</si>
  <si>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</si>
  <si>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</si>
  <si>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</si>
  <si>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</si>
  <si>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</si>
  <si>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</si>
  <si>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</si>
  <si>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</si>
  <si>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</si>
  <si>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</si>
  <si>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</si>
  <si>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</si>
  <si>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</si>
  <si>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</si>
  <si>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</si>
  <si>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</si>
  <si>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</si>
  <si>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</si>
  <si>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</si>
  <si>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</si>
  <si>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</si>
  <si>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</si>
  <si>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</si>
  <si>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</si>
  <si>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</si>
  <si>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</si>
  <si>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</si>
  <si>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</si>
  <si>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</si>
  <si>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</si>
  <si>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</si>
  <si>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</si>
  <si>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</si>
  <si>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</si>
  <si>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</si>
  <si>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</si>
  <si>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</si>
  <si>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</si>
  <si>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</si>
  <si>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</si>
  <si>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</si>
  <si>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</si>
  <si>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</si>
  <si>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</si>
  <si>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</si>
  <si>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</si>
  <si>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</si>
  <si>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</si>
  <si>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</si>
  <si>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</si>
  <si>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</si>
  <si>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</si>
  <si>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</si>
  <si>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</si>
  <si>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</si>
  <si>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</si>
  <si>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</si>
  <si>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</si>
  <si>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</si>
  <si>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</si>
  <si>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</si>
  <si>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</si>
  <si>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</si>
  <si>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</si>
  <si>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</si>
  <si>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</si>
  <si>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</si>
  <si>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</si>
  <si>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</si>
  <si>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</si>
  <si>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</si>
  <si>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</si>
  <si>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</si>
  <si>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</si>
  <si>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</si>
  <si>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</si>
  <si>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</si>
  <si>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</si>
  <si>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</si>
  <si>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</si>
  <si>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</si>
  <si>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</si>
  <si>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</si>
  <si>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</si>
  <si>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</si>
  <si>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</si>
  <si>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</si>
  <si>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</si>
  <si>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</si>
  <si>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</si>
  <si>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</si>
  <si>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</si>
  <si>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</si>
  <si>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</si>
  <si>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</si>
  <si>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</si>
  <si>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</si>
  <si>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</si>
  <si>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</si>
  <si>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</si>
  <si>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</si>
  <si>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</si>
  <si>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</si>
  <si>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</si>
  <si>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</si>
  <si>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</si>
  <si>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</si>
  <si>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</si>
  <si>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</si>
  <si>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</si>
  <si>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</si>
  <si>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</si>
  <si>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</si>
  <si>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</si>
  <si>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</si>
  <si>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</si>
  <si>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</si>
  <si>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</si>
  <si>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</si>
  <si>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</si>
  <si>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</si>
  <si>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</si>
  <si>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</si>
  <si>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</si>
  <si>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</si>
  <si>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</si>
  <si>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</si>
  <si>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</si>
  <si>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</si>
  <si>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</si>
  <si>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</si>
  <si>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</si>
  <si>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</si>
  <si>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</si>
  <si>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</si>
  <si>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</si>
  <si>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</si>
  <si>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</si>
  <si>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</si>
  <si>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</si>
  <si>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</si>
  <si>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</si>
  <si>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</si>
  <si>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</si>
  <si>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</si>
  <si>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</si>
  <si>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</si>
  <si>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</si>
  <si>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</si>
  <si>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</si>
  <si>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</si>
  <si>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</si>
  <si>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</si>
  <si>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</si>
  <si>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</si>
  <si>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</si>
  <si>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</si>
  <si>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</si>
  <si>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</si>
  <si>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</si>
  <si>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</si>
  <si>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</si>
  <si>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</si>
  <si>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</si>
  <si>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</si>
  <si>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</si>
  <si>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</si>
  <si>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</si>
  <si>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</si>
  <si>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</si>
  <si>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</si>
  <si>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</si>
  <si>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</si>
  <si>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</si>
  <si>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</si>
  <si>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</si>
  <si>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</si>
  <si>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</si>
  <si>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</si>
  <si>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</si>
  <si>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</si>
  <si>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</si>
  <si>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</si>
  <si>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</si>
  <si>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</si>
  <si>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</si>
  <si>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</si>
  <si>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</si>
  <si>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</si>
  <si>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</si>
  <si>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</si>
  <si>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</si>
  <si>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</si>
  <si>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</si>
  <si>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</si>
  <si>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</si>
  <si>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</si>
  <si>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</si>
  <si>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</si>
  <si>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</si>
  <si>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</si>
  <si>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</si>
  <si>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</si>
  <si>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</si>
  <si>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</si>
  <si>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</si>
  <si>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</si>
  <si>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</si>
  <si>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</si>
  <si>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</si>
  <si>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</si>
  <si>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</si>
  <si>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</si>
  <si>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</si>
  <si>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</si>
  <si>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</si>
  <si>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</si>
  <si>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</si>
  <si>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</si>
  <si>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</si>
  <si>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</si>
  <si>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</si>
  <si>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</si>
  <si>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</si>
  <si>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</si>
  <si>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</si>
  <si>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</si>
  <si>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</si>
  <si>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</si>
  <si>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</si>
  <si>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</si>
  <si>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</si>
  <si>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</si>
  <si>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</si>
  <si>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</si>
  <si>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</si>
  <si>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</si>
  <si>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</si>
  <si>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</si>
  <si>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</si>
  <si>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</si>
  <si>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</si>
  <si>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</si>
  <si>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</si>
  <si>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</si>
  <si>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</si>
  <si>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</si>
  <si>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</si>
  <si>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</si>
  <si>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</si>
  <si>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</si>
  <si>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</si>
  <si>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</si>
  <si>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</si>
  <si>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</si>
  <si>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</si>
  <si>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</si>
  <si>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</si>
  <si>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</si>
  <si>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</si>
  <si>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</si>
  <si>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</si>
  <si>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</si>
  <si>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</si>
  <si>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</si>
  <si>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</si>
  <si>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</si>
  <si>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</si>
  <si>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</si>
  <si>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</si>
  <si>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</si>
  <si>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</si>
  <si>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</si>
  <si>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</si>
  <si>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</si>
  <si>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</si>
  <si>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</si>
  <si>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</si>
  <si>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</si>
  <si>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</si>
  <si>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</si>
  <si>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</si>
  <si>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</si>
  <si>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</si>
  <si>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</si>
  <si>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</si>
  <si>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</si>
  <si>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</si>
  <si>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</si>
  <si>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</si>
  <si>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</si>
  <si>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</si>
  <si>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</si>
  <si>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</si>
  <si>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</si>
  <si>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</si>
  <si>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</si>
  <si>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</si>
  <si>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</si>
  <si>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</si>
  <si>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</si>
  <si>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</si>
  <si>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</si>
  <si>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</si>
  <si>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</si>
  <si>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</si>
  <si>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</si>
  <si>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</si>
  <si>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</si>
  <si>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</si>
  <si>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</si>
  <si>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</si>
  <si>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</si>
  <si>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</si>
  <si>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</si>
  <si>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</si>
  <si>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</si>
  <si>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</si>
  <si>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</si>
  <si>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</si>
  <si>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</si>
  <si>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</si>
  <si>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</si>
  <si>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</si>
  <si>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</si>
  <si>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</si>
  <si>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</si>
  <si>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</si>
  <si>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</si>
  <si>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</si>
  <si>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</si>
  <si>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</si>
  <si>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</si>
  <si>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</si>
  <si>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</si>
  <si>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</si>
  <si>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</si>
  <si>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</si>
  <si>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</si>
  <si>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</si>
  <si>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</si>
  <si>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</si>
  <si>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</si>
  <si>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</si>
  <si>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</si>
  <si>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</si>
  <si>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</si>
  <si>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</si>
  <si>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</si>
  <si>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</si>
  <si>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</si>
  <si>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</si>
  <si>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</si>
  <si>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</si>
  <si>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</si>
  <si>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</si>
  <si>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</si>
  <si>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</si>
  <si>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</si>
  <si>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</si>
  <si>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</si>
  <si>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</si>
  <si>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</si>
  <si>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</si>
  <si>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</si>
  <si>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</si>
  <si>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</si>
  <si>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</si>
  <si>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</si>
  <si>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</si>
  <si>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</si>
  <si>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</si>
  <si>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</si>
  <si>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</si>
  <si>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</si>
  <si>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</si>
  <si>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</si>
  <si>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</si>
  <si>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</si>
  <si>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</si>
  <si>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</si>
  <si>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</si>
  <si>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</si>
  <si>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</si>
  <si>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</si>
  <si>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</si>
  <si>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</si>
  <si>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</si>
  <si>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</si>
  <si>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</si>
  <si>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</si>
  <si>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</si>
  <si>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</si>
  <si>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</si>
  <si>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</si>
  <si>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</si>
  <si>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</si>
  <si>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</si>
  <si>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</si>
  <si>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</si>
  <si>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</si>
  <si>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</si>
  <si>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</si>
  <si>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</si>
  <si>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</si>
  <si>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</si>
  <si>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</si>
  <si>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</si>
  <si>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</si>
  <si>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</si>
  <si>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</si>
  <si>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</si>
  <si>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</si>
  <si>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</si>
  <si>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</si>
  <si>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</si>
  <si>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</si>
  <si>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</si>
  <si>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</si>
  <si>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</si>
  <si>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</si>
  <si>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</si>
  <si>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</si>
  <si>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</si>
  <si>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</si>
  <si>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</si>
  <si>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</si>
  <si>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</si>
  <si>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</si>
  <si>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</si>
  <si>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</si>
  <si>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</si>
  <si>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</si>
  <si>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</si>
  <si>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</si>
  <si>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</si>
  <si>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</si>
  <si>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</si>
  <si>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</si>
  <si>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</si>
  <si>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</si>
  <si>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</si>
  <si>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</si>
  <si>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</si>
  <si>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</si>
  <si>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</si>
  <si>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</si>
  <si>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</si>
  <si>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</si>
  <si>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</si>
  <si>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</si>
  <si>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</si>
  <si>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</si>
  <si>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</si>
  <si>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</si>
  <si>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</si>
  <si>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</si>
  <si>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</si>
  <si>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</si>
  <si>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</si>
  <si>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</si>
  <si>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</si>
  <si>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</si>
  <si>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</si>
  <si>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</si>
  <si>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</si>
  <si>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</si>
  <si>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</si>
  <si>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</si>
  <si>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</si>
  <si>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</si>
  <si>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</si>
  <si>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</si>
  <si>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</si>
  <si>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</si>
  <si>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</si>
  <si>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</si>
  <si>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</si>
  <si>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</si>
  <si>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</si>
  <si>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</si>
  <si>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</si>
  <si>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</si>
  <si>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</si>
  <si>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</si>
  <si>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</si>
  <si>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</si>
  <si>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</si>
  <si>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</si>
  <si>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</si>
  <si>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</si>
  <si>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</si>
  <si>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</si>
  <si>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</si>
  <si>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</si>
  <si>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</si>
  <si>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</si>
  <si>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</si>
  <si>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</si>
  <si>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</si>
  <si>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</si>
  <si>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</si>
  <si>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</si>
  <si>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</si>
  <si>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</si>
  <si>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</si>
  <si>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</si>
  <si>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</si>
  <si>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</si>
  <si>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</si>
  <si>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</si>
  <si>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</si>
  <si>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</si>
  <si>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</si>
  <si>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</si>
  <si>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</si>
  <si>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</si>
  <si>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</si>
  <si>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</si>
  <si>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</si>
  <si>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</si>
  <si>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</si>
  <si>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</si>
  <si>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</si>
  <si>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</si>
  <si>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</si>
  <si>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</si>
  <si>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</si>
  <si>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</si>
  <si>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</si>
  <si>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</si>
  <si>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</si>
  <si>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</si>
  <si>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</si>
  <si>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</si>
  <si>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</si>
  <si>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</si>
  <si>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</si>
  <si>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</si>
  <si>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</si>
  <si>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</si>
  <si>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</si>
  <si>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</si>
  <si>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</si>
  <si>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</si>
  <si>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</si>
  <si>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</si>
  <si>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</si>
  <si>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</si>
  <si>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</si>
  <si>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</si>
  <si>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</si>
  <si>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</si>
  <si>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</si>
  <si>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</si>
  <si>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</si>
  <si>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</si>
  <si>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</si>
  <si>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</si>
  <si>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</si>
  <si>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</si>
  <si>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</si>
  <si>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</si>
  <si>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</si>
  <si>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</si>
  <si>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</si>
  <si>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</si>
  <si>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</si>
  <si>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</si>
  <si>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</si>
  <si>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</si>
  <si>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</si>
  <si>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</si>
  <si>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</si>
  <si>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</si>
  <si>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</si>
  <si>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</si>
  <si>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</si>
  <si>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</si>
  <si>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</si>
  <si>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</si>
  <si>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</si>
  <si>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</si>
  <si>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</si>
  <si>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</si>
  <si>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</si>
  <si>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</si>
  <si>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</si>
  <si>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</si>
  <si>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</si>
  <si>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</si>
  <si>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</si>
  <si>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</si>
  <si>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</si>
  <si>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</si>
  <si>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</si>
  <si>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</si>
  <si>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</si>
  <si>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</si>
  <si>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</si>
  <si>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</si>
  <si>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</si>
  <si>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</si>
  <si>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</si>
  <si>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</si>
  <si>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</si>
  <si>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</si>
  <si>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</si>
  <si>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</si>
  <si>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</si>
  <si>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</si>
  <si>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</si>
  <si>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</si>
  <si>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</si>
  <si>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</si>
  <si>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</si>
  <si>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</si>
  <si>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</si>
  <si>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</si>
  <si>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</si>
  <si>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</si>
  <si>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</si>
  <si>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</si>
  <si>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</si>
  <si>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</si>
  <si>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</si>
  <si>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</si>
  <si>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</si>
  <si>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</si>
  <si>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</si>
  <si>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</si>
  <si>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</si>
  <si>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</si>
  <si>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</si>
  <si>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</si>
  <si>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</si>
  <si>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</si>
  <si>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</si>
  <si>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</si>
  <si>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</si>
  <si>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</si>
  <si>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</si>
  <si>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</si>
  <si>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</si>
  <si>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</si>
  <si>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</si>
  <si>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</si>
  <si>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</si>
  <si>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</si>
  <si>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</si>
  <si>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</si>
  <si>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</si>
  <si>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</si>
  <si>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</si>
  <si>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</si>
  <si>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</si>
  <si>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</si>
  <si>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</si>
  <si>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</si>
  <si>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</si>
  <si>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</si>
  <si>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</si>
  <si>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</si>
  <si>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</si>
  <si>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</si>
  <si>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</si>
  <si>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</si>
  <si>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</si>
  <si>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</si>
  <si>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</si>
  <si>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</si>
  <si>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</si>
  <si>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</si>
  <si>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</si>
  <si>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</si>
  <si>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</si>
  <si>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</si>
  <si>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</si>
  <si>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</si>
  <si>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</si>
  <si>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</si>
  <si>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</si>
  <si>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</si>
  <si>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</si>
  <si>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</si>
  <si>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</si>
  <si>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</si>
  <si>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</si>
  <si>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</si>
  <si>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</si>
  <si>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</si>
  <si>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</si>
  <si>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</si>
  <si>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</si>
  <si>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</si>
  <si>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</si>
  <si>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</si>
  <si>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</si>
  <si>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</si>
  <si>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</si>
  <si>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</si>
  <si>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</si>
  <si>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</si>
  <si>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</si>
  <si>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</si>
  <si>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</si>
  <si>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</si>
  <si>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</si>
  <si>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</si>
  <si>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</si>
  <si>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</si>
  <si>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</si>
  <si>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</si>
  <si>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</si>
  <si>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</si>
  <si>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</si>
  <si>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</si>
  <si>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</si>
  <si>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</si>
  <si>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</si>
  <si>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</si>
  <si>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</si>
  <si>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</si>
  <si>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</si>
  <si>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</si>
  <si>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</si>
  <si>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</si>
  <si>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</si>
  <si>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</si>
  <si>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</si>
  <si>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</si>
  <si>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</si>
  <si>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</si>
  <si>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</si>
  <si>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</si>
  <si>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</si>
  <si>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</si>
  <si>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</si>
  <si>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</si>
  <si>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</si>
  <si>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</si>
  <si>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</si>
  <si>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</si>
  <si>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</si>
  <si>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</si>
  <si>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</si>
  <si>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</si>
  <si>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</si>
  <si>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</si>
  <si>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</si>
  <si>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</si>
  <si>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</si>
  <si>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</si>
  <si>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</si>
  <si>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</si>
  <si>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</si>
  <si>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</si>
  <si>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</si>
  <si>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</si>
  <si>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</si>
  <si>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</si>
  <si>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</si>
  <si>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</si>
  <si>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</si>
  <si>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</si>
  <si>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</si>
  <si>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</si>
  <si>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</si>
  <si>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</si>
  <si>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</si>
  <si>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</si>
  <si>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</si>
  <si>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</si>
  <si>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</si>
  <si>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</si>
  <si>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</si>
  <si>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</si>
  <si>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</si>
  <si>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</si>
  <si>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</si>
  <si>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</si>
  <si>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</si>
  <si>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</si>
  <si>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</si>
  <si>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</si>
  <si>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</si>
  <si>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</si>
  <si>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</si>
  <si>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</si>
  <si>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</si>
  <si>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</si>
  <si>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</si>
  <si>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</si>
  <si>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</si>
  <si>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</si>
  <si>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</si>
  <si>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</si>
  <si>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</si>
  <si>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</si>
  <si>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</si>
  <si>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</si>
  <si>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</si>
  <si>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</si>
  <si>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</si>
  <si>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</si>
  <si>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</si>
  <si>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</si>
  <si>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</si>
  <si>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</si>
  <si>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</si>
  <si>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</si>
  <si>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</si>
  <si>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</si>
  <si>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</si>
  <si>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</si>
  <si>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</si>
  <si>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</si>
  <si>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</si>
  <si>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</si>
  <si>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</si>
  <si>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</si>
  <si>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</si>
  <si>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</si>
  <si>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</si>
  <si>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</si>
  <si>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</si>
  <si>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</si>
  <si>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</si>
  <si>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</si>
  <si>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</si>
  <si>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</si>
  <si>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</si>
  <si>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</si>
  <si>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</si>
  <si>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</si>
  <si>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</si>
  <si>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</si>
  <si>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</si>
  <si>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</si>
  <si>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</si>
  <si>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</si>
  <si>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</si>
  <si>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</si>
  <si>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</si>
  <si>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</si>
  <si>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</si>
  <si>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</si>
  <si>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</si>
  <si>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</si>
  <si>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</si>
  <si>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</si>
  <si>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</si>
  <si>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</si>
  <si>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</si>
  <si>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</si>
  <si>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</si>
  <si>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</si>
  <si>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</si>
  <si>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</si>
  <si>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</si>
  <si>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</si>
  <si>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</si>
  <si>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</si>
  <si>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</si>
  <si>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</si>
  <si>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</si>
  <si>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</si>
  <si>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</si>
  <si>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</si>
  <si>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</si>
  <si>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</si>
  <si>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</si>
  <si>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</si>
  <si>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</si>
  <si>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</si>
  <si>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</si>
  <si>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</si>
  <si>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</si>
  <si>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</si>
  <si>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</si>
  <si>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</si>
  <si>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</si>
  <si>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</si>
  <si>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</si>
  <si>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</si>
  <si>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</si>
  <si>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</si>
  <si>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</si>
  <si>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</si>
  <si>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</si>
  <si>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</si>
  <si>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</si>
  <si>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</si>
  <si>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</si>
  <si>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</si>
  <si>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</si>
  <si>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</si>
  <si>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</si>
  <si>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</si>
  <si>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</si>
  <si>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</si>
  <si>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</si>
  <si>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</si>
  <si>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</si>
  <si>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</si>
  <si>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</si>
  <si>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</si>
  <si>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</si>
  <si>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</si>
  <si>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</si>
  <si>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</si>
  <si>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</si>
  <si>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</si>
  <si>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</si>
  <si>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</si>
  <si>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</si>
  <si>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</si>
  <si>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</si>
  <si>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</si>
  <si>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</si>
  <si>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</si>
  <si>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</si>
  <si>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</si>
  <si>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</si>
  <si>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</si>
  <si>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</si>
  <si>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</si>
  <si>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</si>
  <si>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</si>
  <si>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</si>
  <si>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</si>
  <si>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</si>
  <si>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</si>
  <si>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</si>
  <si>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</si>
  <si>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</si>
  <si>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</si>
  <si>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</si>
  <si>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</si>
  <si>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</si>
  <si>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</si>
  <si>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</si>
  <si>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</si>
  <si>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</si>
  <si>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</si>
  <si>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</si>
  <si>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</si>
  <si>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</si>
  <si>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</si>
  <si>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</si>
  <si>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</si>
  <si>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</si>
  <si>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</si>
  <si>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</si>
  <si>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</si>
  <si>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</si>
  <si>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</si>
  <si>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</si>
  <si>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</si>
  <si>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</si>
  <si>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</si>
  <si>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</si>
  <si>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</si>
  <si>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</si>
  <si>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</si>
  <si>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</si>
  <si>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</si>
  <si>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</si>
  <si>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</si>
  <si>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</si>
  <si>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</si>
  <si>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</si>
  <si>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</si>
  <si>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</si>
  <si>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</si>
  <si>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</si>
  <si>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</si>
  <si>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</si>
  <si>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</si>
  <si>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</si>
  <si>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</si>
  <si>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</si>
  <si>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</si>
  <si>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</si>
  <si>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</si>
  <si>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</si>
  <si>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</si>
  <si>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</si>
  <si>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</si>
  <si>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</si>
  <si>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</si>
  <si>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</si>
  <si>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</si>
  <si>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</si>
  <si>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</si>
  <si>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</si>
  <si>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</si>
  <si>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</si>
  <si>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</si>
  <si>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</si>
  <si>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</si>
  <si>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</si>
  <si>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</si>
  <si>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</si>
  <si>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</si>
  <si>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</si>
  <si>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</si>
  <si>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</si>
  <si>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</si>
  <si>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</si>
  <si>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</si>
  <si>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</si>
  <si>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</si>
  <si>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</si>
  <si>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</si>
  <si>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</si>
  <si>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</si>
  <si>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</si>
  <si>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</si>
  <si>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</si>
  <si>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</si>
  <si>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</si>
  <si>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</si>
  <si>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</si>
  <si>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</si>
  <si>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</si>
  <si>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</si>
  <si>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</si>
  <si>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</si>
  <si>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</si>
  <si>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</si>
  <si>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</si>
  <si>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</si>
  <si>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</si>
  <si>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</si>
  <si>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</si>
  <si>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</si>
  <si>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</si>
  <si>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</si>
  <si>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</si>
  <si>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</si>
  <si>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</si>
  <si>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</si>
  <si>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</si>
  <si>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</si>
  <si>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</si>
  <si>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</si>
  <si>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</si>
  <si>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</si>
  <si>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</si>
  <si>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</si>
  <si>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</si>
  <si>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</si>
  <si>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</si>
  <si>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</si>
  <si>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</si>
  <si>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</si>
  <si>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</si>
  <si>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</si>
  <si>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</si>
  <si>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</si>
  <si>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</si>
  <si>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</si>
  <si>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</si>
  <si>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</si>
  <si>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</si>
  <si>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</si>
  <si>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</si>
  <si>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</si>
  <si>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</si>
  <si>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</si>
  <si>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</si>
  <si>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</si>
  <si>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</si>
  <si>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</si>
  <si>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</si>
  <si>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</si>
  <si>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</si>
  <si>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</si>
  <si>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</si>
  <si>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</si>
  <si>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</si>
  <si>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</si>
  <si>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</si>
  <si>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</si>
  <si>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</si>
  <si>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</si>
  <si>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</si>
  <si>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</si>
  <si>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</si>
  <si>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</si>
  <si>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</si>
  <si>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</si>
  <si>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</si>
  <si>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</si>
  <si>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</si>
  <si>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</si>
  <si>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</si>
  <si>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</si>
  <si>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</si>
  <si>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</si>
  <si>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</si>
  <si>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</si>
  <si>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</si>
  <si>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</si>
  <si>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</si>
  <si>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</si>
  <si>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</si>
  <si>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</si>
  <si>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</si>
  <si>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</si>
  <si>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</si>
  <si>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</si>
  <si>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</si>
  <si>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</si>
  <si>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</si>
  <si>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</si>
  <si>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</si>
  <si>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</si>
  <si>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</si>
  <si>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</si>
  <si>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</si>
  <si>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</si>
  <si>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</si>
  <si>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</si>
  <si>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</si>
  <si>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</si>
  <si>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</si>
  <si>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</si>
  <si>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</si>
  <si>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</si>
  <si>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</si>
  <si>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</si>
  <si>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</si>
  <si>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</si>
  <si>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</si>
  <si>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</si>
  <si>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</si>
  <si>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</si>
  <si>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</si>
  <si>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</si>
  <si>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</si>
  <si>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</si>
  <si>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</si>
  <si>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</si>
  <si>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</si>
  <si>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</si>
  <si>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</si>
  <si>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</si>
  <si>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</si>
  <si>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</si>
  <si>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</si>
  <si>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</si>
  <si>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</si>
  <si>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</si>
  <si>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</si>
  <si>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</si>
  <si>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</si>
  <si>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</si>
  <si>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</si>
  <si>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</si>
  <si>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</si>
  <si>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</si>
  <si>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</si>
  <si>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</si>
  <si>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</si>
  <si>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</si>
  <si>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</si>
  <si>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</si>
  <si>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</si>
  <si>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</si>
  <si>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</si>
  <si>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</si>
  <si>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</si>
  <si>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</si>
  <si>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</si>
  <si>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</si>
  <si>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</si>
  <si>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</si>
  <si>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</si>
  <si>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</si>
  <si>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</si>
  <si>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</si>
  <si>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</si>
  <si>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</si>
  <si>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</si>
  <si>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</si>
  <si>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</si>
  <si>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</si>
  <si>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</si>
  <si>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</si>
  <si>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</si>
  <si>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</si>
  <si>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</si>
  <si>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</si>
  <si>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</si>
  <si>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</si>
  <si>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</si>
  <si>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</si>
  <si>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</si>
  <si>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</si>
  <si>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</si>
  <si>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</si>
  <si>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</si>
  <si>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</si>
  <si>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</si>
  <si>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</si>
  <si>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</si>
  <si>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</si>
  <si>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</si>
  <si>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</si>
  <si>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</si>
  <si>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</si>
  <si>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</si>
  <si>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</si>
  <si>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</si>
  <si>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</si>
  <si>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</si>
  <si>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</si>
  <si>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</si>
  <si>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</si>
  <si>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</si>
  <si>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</si>
  <si>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</si>
  <si>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</si>
  <si>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</si>
  <si>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</si>
  <si>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</si>
  <si>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</si>
  <si>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</si>
  <si>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</si>
  <si>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</si>
  <si>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</si>
  <si>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</si>
  <si>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</si>
  <si>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</si>
  <si>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</si>
  <si>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</si>
  <si>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</si>
  <si>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</si>
  <si>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</si>
  <si>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</si>
  <si>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</si>
  <si>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</si>
  <si>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</si>
  <si>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</si>
  <si>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</si>
  <si>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</si>
  <si>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</si>
  <si>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</si>
  <si>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</si>
  <si>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</si>
  <si>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</si>
  <si>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</si>
  <si>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</si>
  <si>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</si>
  <si>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</si>
  <si>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</si>
  <si>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</si>
  <si>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</si>
  <si>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</si>
  <si>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</si>
  <si>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</si>
  <si>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</si>
  <si>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</si>
  <si>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</si>
  <si>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</si>
  <si>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</si>
  <si>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</si>
  <si>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</si>
  <si>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</si>
  <si>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</si>
  <si>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</si>
  <si>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</si>
  <si>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</si>
  <si>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</si>
  <si>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</si>
  <si>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</si>
  <si>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</si>
  <si>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</si>
  <si>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</si>
  <si>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</si>
  <si>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</si>
  <si>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</si>
  <si>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</si>
  <si>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</si>
  <si>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</si>
  <si>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</si>
  <si>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</si>
  <si>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</si>
  <si>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</si>
  <si>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</si>
  <si>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</si>
  <si>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</si>
  <si>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</si>
  <si>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</si>
  <si>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</si>
  <si>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</si>
  <si>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</si>
  <si>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</si>
  <si>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</si>
  <si>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</si>
  <si>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</si>
  <si>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</si>
  <si>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</si>
  <si>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</si>
  <si>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</si>
  <si>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</si>
  <si>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</si>
  <si>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</si>
  <si>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</si>
  <si>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</si>
  <si>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</si>
  <si>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</si>
  <si>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</si>
  <si>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</si>
  <si>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</si>
  <si>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</si>
  <si>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</si>
  <si>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</si>
  <si>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</si>
  <si>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</si>
  <si>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</si>
  <si>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</si>
  <si>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</si>
  <si>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</si>
  <si>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</si>
  <si>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</si>
  <si>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</si>
  <si>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</si>
  <si>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</si>
  <si>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</si>
  <si>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</si>
  <si>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</si>
  <si>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</si>
  <si>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</si>
  <si>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</si>
  <si>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</si>
  <si>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</si>
  <si>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</si>
  <si>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</si>
  <si>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</si>
  <si>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</si>
  <si>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</si>
  <si>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</si>
  <si>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</si>
  <si>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</si>
  <si>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</si>
  <si>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</si>
  <si>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</si>
  <si>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</si>
  <si>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</si>
  <si>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</si>
  <si>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</si>
  <si>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</si>
  <si>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</si>
  <si>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</si>
  <si>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</si>
  <si>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</si>
  <si>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</si>
  <si>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</si>
  <si>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</si>
  <si>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</si>
  <si>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</si>
  <si>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</si>
  <si>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</si>
  <si>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</si>
  <si>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</si>
  <si>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</si>
  <si>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</si>
  <si>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</si>
  <si>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</si>
  <si>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</si>
  <si>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</si>
  <si>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</si>
  <si>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</si>
  <si>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</si>
  <si>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</si>
  <si>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</si>
  <si>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</si>
  <si>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</si>
  <si>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</si>
  <si>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</si>
  <si>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</si>
  <si>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</si>
  <si>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</si>
  <si>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</si>
  <si>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</si>
  <si>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</si>
  <si>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</si>
  <si>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</si>
  <si>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</si>
  <si>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</si>
  <si>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</si>
  <si>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</si>
  <si>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</si>
  <si>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</si>
  <si>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</si>
  <si>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</si>
  <si>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</si>
  <si>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</si>
  <si>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</si>
  <si>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</si>
  <si>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</si>
  <si>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</si>
  <si>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</si>
  <si>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</si>
  <si>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</si>
  <si>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</si>
  <si>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</si>
  <si>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</si>
  <si>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</si>
  <si>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</si>
  <si>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</si>
  <si>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</si>
  <si>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</si>
  <si>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</si>
  <si>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</si>
  <si>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</si>
  <si>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</si>
  <si>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</si>
  <si>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</si>
  <si>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</si>
  <si>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</si>
  <si>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</si>
  <si>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</si>
  <si>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</si>
  <si>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</si>
  <si>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</si>
  <si>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</si>
  <si>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</si>
  <si>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</si>
  <si>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</si>
  <si>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</si>
  <si>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</si>
  <si>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</si>
  <si>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</si>
  <si>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</si>
  <si>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</si>
  <si>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</si>
  <si>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</si>
  <si>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</si>
  <si>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</si>
  <si>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</si>
  <si>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</si>
  <si>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</si>
  <si>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</si>
  <si>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</si>
  <si>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</si>
  <si>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</si>
  <si>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</si>
  <si>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</si>
  <si>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</si>
  <si>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</si>
  <si>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</si>
  <si>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</si>
  <si>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</si>
  <si>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</si>
  <si>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</si>
  <si>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</si>
  <si>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</si>
  <si>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</si>
  <si>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</si>
  <si>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</si>
  <si>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</si>
  <si>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</si>
  <si>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</si>
  <si>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</si>
  <si>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</si>
  <si>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</si>
  <si>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</si>
  <si>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</si>
  <si>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</si>
  <si>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</si>
  <si>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</si>
  <si>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</si>
  <si>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</si>
  <si>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</si>
  <si>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</si>
  <si>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</si>
  <si>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</si>
  <si>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</si>
  <si>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</si>
  <si>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</si>
  <si>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</si>
  <si>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</si>
  <si>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</si>
  <si>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</si>
  <si>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</si>
  <si>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</si>
  <si>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</si>
  <si>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</si>
  <si>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</si>
  <si>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</si>
  <si>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</si>
  <si>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</si>
  <si>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</si>
  <si>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Row Labels</t>
  </si>
  <si>
    <t>Grand Total</t>
  </si>
  <si>
    <t>(All)</t>
  </si>
  <si>
    <t>Column Labels</t>
  </si>
  <si>
    <t>Date Created Conversion</t>
  </si>
  <si>
    <t xml:space="preserve">Date Ended Conversion 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</si>
  <si>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</si>
  <si>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</si>
  <si>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</si>
  <si>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</si>
  <si>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</si>
  <si>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</si>
  <si>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</si>
  <si>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</si>
  <si>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</si>
  <si>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</si>
  <si>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</si>
  <si>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</si>
  <si>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</si>
  <si>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Goal</t>
  </si>
  <si>
    <t xml:space="preserve">Number Successful </t>
  </si>
  <si>
    <t>Number Failed</t>
  </si>
  <si>
    <t>Total Projects</t>
  </si>
  <si>
    <t>Percentage Successful</t>
  </si>
  <si>
    <t>Percentage Failed</t>
  </si>
  <si>
    <t>Percentage Cancelled</t>
  </si>
  <si>
    <t>1000 to 4999</t>
  </si>
  <si>
    <t>5000 to 9999</t>
  </si>
  <si>
    <t>15000 to 19999</t>
  </si>
  <si>
    <t>20000 to 24999</t>
  </si>
  <si>
    <t>25000 to 29999</t>
  </si>
  <si>
    <t>30000 to 34999</t>
  </si>
  <si>
    <t>40000 to 44999</t>
  </si>
  <si>
    <t>less than 1000</t>
  </si>
  <si>
    <t>10000 to 14999</t>
  </si>
  <si>
    <t>Number Canceled</t>
  </si>
  <si>
    <t>45000 to 49999</t>
  </si>
  <si>
    <t>greater than 50000</t>
  </si>
  <si>
    <t>35000 to 39999</t>
  </si>
  <si>
    <t>Percentage Canceled</t>
  </si>
  <si>
    <t xml:space="preserve"> Percentage Failed</t>
  </si>
  <si>
    <t xml:space="preserve">Percentage Successful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</si>
</sst>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shrinkToFit="1"/>
    </xf>
    <xf numFmtId="0" fontId="0" fillId="0" borderId="0" xfId="0" applyAlignment="1">
      <alignment wrapText="1" shrinkToFit="1"/>
    </xf>
    <xf numFmtId="0" fontId="0" fillId="0" borderId="0" xfId="0" applyNumberFormat="1" applyAlignment="1">
      <alignment wrapText="1"/>
    </xf>
    <xf numFmtId="1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6">
    <dxf>
      <fill>
        <patternFill>
          <bgColor rgb="FFFFC000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[Challenge Data Set.xlsx]Outcomes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BE-9541-AE12-CF7DC2C1736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96-8F42-A12C-8E33B98EF73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C96-8F42-A12C-8E33B98EF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9546175"/>
        <c:axId val="381625359"/>
      </c:lineChart>
      <c:catAx>
        <c:axId val="37954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625359"/>
        <c:crosses val="autoZero"/>
        <c:auto val="1"/>
        <c:lblAlgn val="ctr"/>
        <c:lblOffset val="100"/>
        <c:noMultiLvlLbl val="0"/>
      </c:catAx>
      <c:valAx>
        <c:axId val="381625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54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0.75806451612903225</c:v>
              </c:pt>
              <c:pt idx="1">
                <c:v>0.72659176029962547</c:v>
              </c:pt>
              <c:pt idx="2">
                <c:v>0.55029585798816572</c:v>
              </c:pt>
              <c:pt idx="3">
                <c:v>0.54166666666666663</c:v>
              </c:pt>
              <c:pt idx="4">
                <c:v>0.5</c:v>
              </c:pt>
              <c:pt idx="5">
                <c:v>0.45</c:v>
              </c:pt>
              <c:pt idx="6">
                <c:v>0.2</c:v>
              </c:pt>
              <c:pt idx="7">
                <c:v>0.27272727272727271</c:v>
              </c:pt>
              <c:pt idx="8">
                <c:v>0.66666666666666663</c:v>
              </c:pt>
              <c:pt idx="9">
                <c:v>0.66666666666666663</c:v>
              </c:pt>
              <c:pt idx="10">
                <c:v>0</c:v>
              </c:pt>
              <c:pt idx="11">
                <c:v>0.125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479D-0848-96B8-9E944ABF87C1}"/>
            </c:ext>
          </c:extLst>
        </c:ser>
        <c:ser>
          <c:idx val="1"/>
          <c:order val="1"/>
          <c:tx>
            <c:v>Sum of 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0.24193548387096775</c:v>
              </c:pt>
              <c:pt idx="1">
                <c:v>0.27340823970037453</c:v>
              </c:pt>
              <c:pt idx="2">
                <c:v>0.44970414201183434</c:v>
              </c:pt>
              <c:pt idx="3">
                <c:v>0.45833333333333331</c:v>
              </c:pt>
              <c:pt idx="4">
                <c:v>0.5</c:v>
              </c:pt>
              <c:pt idx="5">
                <c:v>0.55000000000000004</c:v>
              </c:pt>
              <c:pt idx="6">
                <c:v>0.8</c:v>
              </c:pt>
              <c:pt idx="7">
                <c:v>0.72727272727272729</c:v>
              </c:pt>
              <c:pt idx="8">
                <c:v>0.33333333333333331</c:v>
              </c:pt>
              <c:pt idx="9">
                <c:v>0.33333333333333331</c:v>
              </c:pt>
              <c:pt idx="10">
                <c:v>1</c:v>
              </c:pt>
              <c:pt idx="11">
                <c:v>0.875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479D-0848-96B8-9E944ABF87C1}"/>
            </c:ext>
          </c:extLst>
        </c:ser>
        <c:ser>
          <c:idx val="2"/>
          <c:order val="2"/>
          <c:tx>
            <c:v>Sum of Percentage Cancelled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479D-0848-96B8-9E944ABF8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782399"/>
        <c:axId val="143420767"/>
      </c:lineChart>
      <c:catAx>
        <c:axId val="141782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20767"/>
        <c:crosses val="autoZero"/>
        <c:auto val="1"/>
        <c:lblAlgn val="ctr"/>
        <c:lblOffset val="100"/>
        <c:noMultiLvlLbl val="0"/>
      </c:catAx>
      <c:valAx>
        <c:axId val="14342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8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[Challenge Data Set.xlsx]Outcomes Based on Goals!PivotTable15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Outcome</a:t>
            </a:r>
            <a:r>
              <a:rPr lang="en-US" b="1" baseline="0">
                <a:solidFill>
                  <a:schemeClr val="tx1"/>
                </a:solidFill>
              </a:rPr>
              <a:t>s</a:t>
            </a:r>
            <a:r>
              <a:rPr lang="en-US" b="1">
                <a:solidFill>
                  <a:schemeClr val="tx1"/>
                </a:solidFill>
              </a:rPr>
              <a:t> Based on Goal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Goals'!$H$16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Goals'!$G$17:$G$29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Goals'!$H$17:$H$29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50-2B48-90E7-3635676FBD16}"/>
            </c:ext>
          </c:extLst>
        </c:ser>
        <c:ser>
          <c:idx val="1"/>
          <c:order val="1"/>
          <c:tx>
            <c:strRef>
              <c:f>'Outcomes Based on Goals'!$I$16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Goals'!$G$17:$G$29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Goals'!$I$17:$I$29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50-2B48-90E7-3635676FBD16}"/>
            </c:ext>
          </c:extLst>
        </c:ser>
        <c:ser>
          <c:idx val="2"/>
          <c:order val="2"/>
          <c:tx>
            <c:strRef>
              <c:f>'Outcomes Based on Goals'!$J$16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Goals'!$G$17:$G$29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Goals'!$J$17:$J$29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50-2B48-90E7-3635676FB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5093743"/>
        <c:axId val="136229743"/>
      </c:lineChart>
      <c:catAx>
        <c:axId val="3050937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tx1"/>
                    </a:solidFill>
                  </a:rPr>
                  <a:t>Goal</a:t>
                </a:r>
                <a:r>
                  <a:rPr lang="en-US" sz="1200" baseline="0">
                    <a:solidFill>
                      <a:schemeClr val="tx1"/>
                    </a:solidFill>
                  </a:rPr>
                  <a:t> Amount</a:t>
                </a:r>
                <a:endParaRPr lang="en-US" sz="12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29743"/>
        <c:crosses val="autoZero"/>
        <c:auto val="1"/>
        <c:lblAlgn val="ctr"/>
        <c:lblOffset val="100"/>
        <c:noMultiLvlLbl val="0"/>
      </c:catAx>
      <c:valAx>
        <c:axId val="13622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tx1"/>
                    </a:solidFill>
                  </a:rPr>
                  <a:t>Outcome</a:t>
                </a:r>
                <a:r>
                  <a:rPr lang="en-US" sz="1200" baseline="0">
                    <a:solidFill>
                      <a:schemeClr val="tx1"/>
                    </a:solidFill>
                  </a:rPr>
                  <a:t> Rate (%)</a:t>
                </a:r>
                <a:endParaRPr lang="en-US" sz="12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093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</xdr:colOff>
      <xdr:row>2</xdr:row>
      <xdr:rowOff>101600</xdr:rowOff>
    </xdr:from>
    <xdr:to>
      <xdr:col>11</xdr:col>
      <xdr:colOff>387350</xdr:colOff>
      <xdr:row>19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C3DEC1-C1EF-2248-853A-5F62BCA434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14</xdr:row>
      <xdr:rowOff>6350</xdr:rowOff>
    </xdr:from>
    <xdr:to>
      <xdr:col>4</xdr:col>
      <xdr:colOff>1485900</xdr:colOff>
      <xdr:row>28</xdr:row>
      <xdr:rowOff>82550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030072F-3B06-754C-9557-53B42D7375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12700</xdr:colOff>
      <xdr:row>30</xdr:row>
      <xdr:rowOff>38100</xdr:rowOff>
    </xdr:from>
    <xdr:to>
      <xdr:col>11</xdr:col>
      <xdr:colOff>12700</xdr:colOff>
      <xdr:row>50</xdr:row>
      <xdr:rowOff>63500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10AFD03-C5F2-124D-BB9F-082B34C11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Slade Mahoney" refreshedDate="43964.565803124999" createdVersion="6" refreshedVersion="6" minRefreshableVersion="3" recordCount="12" xr:uid="{46D8E62E-254D-8D40-BCE1-08AE8A0FBA72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 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10">
      <sharedItems containsSemiMixedTypes="0" containsString="0" containsNumber="1" minValue="0" maxValue="0.75806451612903225"/>
    </cacheField>
    <cacheField name="Percentage Failed" numFmtId="10">
      <sharedItems containsSemiMixedTypes="0" containsString="0" containsNumber="1" minValue="0.24193548387096775" maxValue="1"/>
    </cacheField>
    <cacheField name="Percentage Cancelled" numFmtId="1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Slade Mahoney" refreshedDate="43964.579834606484" createdVersion="6" refreshedVersion="6" minRefreshableVersion="3" recordCount="4117" xr:uid="{9AE25ADC-D990-9F4C-B4CA-0525D6628EEB}">
  <cacheSource type="worksheet">
    <worksheetSource ref="A1:T4118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e v="#DIV/0!"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CD3CCE-61BE-4E4E-B269-8D9D071A6135}" name="PivotTable3" cacheId="1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Months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F38D94-8FE7-7D49-9863-E75416C1CC2E}" name="PivotTable15" cacheId="1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G16:J29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10" showAll="0"/>
    <pivotField dataField="1" numFmtId="10" showAll="0"/>
    <pivotField dataField="1" numFmtId="1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rcentage Successful " fld="5" baseField="0" baseItem="0" numFmtId="9"/>
    <dataField name=" Percentage Failed" fld="6" baseField="0" baseItem="0" numFmtId="9"/>
    <dataField name="Percentage Canceled" fld="7" baseField="0" baseItem="0" numFmtId="9"/>
  </dataFields>
  <chartFormats count="3">
    <chartFormat chart="0" format="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8"/>
  <sheetViews>
    <sheetView topLeftCell="A114" zoomScaleNormal="95" workbookViewId="0">
      <selection activeCell="F126" sqref="F12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7.1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1640625" customWidth="1"/>
    <col min="16" max="16" width="14" customWidth="1"/>
    <col min="17" max="17" width="26" customWidth="1"/>
    <col min="18" max="18" width="10.83203125" customWidth="1"/>
    <col min="19" max="19" width="19" style="15" bestFit="1" customWidth="1"/>
    <col min="20" max="20" width="19.5" style="15" customWidth="1"/>
  </cols>
  <sheetData>
    <row r="1" spans="1:20" ht="32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" t="s">
        <v>8306</v>
      </c>
      <c r="P1" s="1" t="s">
        <v>8307</v>
      </c>
      <c r="Q1" s="10" t="s">
        <v>8358</v>
      </c>
      <c r="R1" s="2" t="s">
        <v>8359</v>
      </c>
      <c r="S1" s="14" t="s">
        <v>8365</v>
      </c>
      <c r="T1" s="14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8" si="256">ROUND(E4099/D4099*100,0)</f>
        <v>0</v>
      </c>
      <c r="P4099">
        <f t="shared" ref="P4099:P4118" si="257">IFERROR(ROUND(E4099/L4099,2),0)</f>
        <v>0</v>
      </c>
      <c r="Q4099" s="11" t="s">
        <v>8315</v>
      </c>
      <c r="R4099" t="s">
        <v>8316</v>
      </c>
      <c r="S4099" s="15">
        <f t="shared" ref="S4099:S4118" si="258">(((J4099/60)/60)/24)+DATE(1970,1,1)</f>
        <v>42344.824502314819</v>
      </c>
      <c r="T4099" s="15">
        <f t="shared" ref="T4099:T4118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  <row r="4116" spans="1:20" x14ac:dyDescent="0.2">
      <c r="O4116" t="e">
        <f t="shared" si="256"/>
        <v>#DIV/0!</v>
      </c>
      <c r="P4116">
        <f t="shared" si="257"/>
        <v>0</v>
      </c>
      <c r="S4116" s="15">
        <f t="shared" si="258"/>
        <v>25569</v>
      </c>
      <c r="T4116" s="15">
        <f t="shared" si="259"/>
        <v>25569</v>
      </c>
    </row>
    <row r="4117" spans="1:20" x14ac:dyDescent="0.2">
      <c r="O4117" t="e">
        <f t="shared" si="256"/>
        <v>#DIV/0!</v>
      </c>
      <c r="P4117">
        <f t="shared" si="257"/>
        <v>0</v>
      </c>
      <c r="S4117" s="15">
        <f t="shared" si="258"/>
        <v>25569</v>
      </c>
      <c r="T4117" s="15">
        <f t="shared" si="259"/>
        <v>25569</v>
      </c>
    </row>
    <row r="4118" spans="1:20" x14ac:dyDescent="0.2">
      <c r="O4118" t="e">
        <f t="shared" si="256"/>
        <v>#DIV/0!</v>
      </c>
      <c r="P4118">
        <f t="shared" si="257"/>
        <v>0</v>
      </c>
      <c r="S4118" s="15">
        <f t="shared" si="258"/>
        <v>25569</v>
      </c>
      <c r="T4118" s="15">
        <f t="shared" si="259"/>
        <v>25569</v>
      </c>
    </row>
  </sheetData>
  <autoFilter ref="A1:T4118" xr:uid="{22D33F45-B71B-4349-BF50-77545DC86079}"/>
  <conditionalFormatting sqref="F1:F1048576">
    <cfRule type="containsText" dxfId="5" priority="3" operator="containsText" text="canceled">
      <formula>NOT(ISERROR(SEARCH("canceled",F1)))</formula>
    </cfRule>
    <cfRule type="containsText" dxfId="4" priority="5" operator="containsText" text="cancelled">
      <formula>NOT(ISERROR(SEARCH("cancelled",F1)))</formula>
    </cfRule>
    <cfRule type="containsText" dxfId="3" priority="6" operator="containsText" text="failed">
      <formula>NOT(ISERROR(SEARCH("failed",F1)))</formula>
    </cfRule>
    <cfRule type="containsText" dxfId="2" priority="7" operator="containsText" text="successful">
      <formula>NOT(ISERROR(SEARCH("successful",F1)))</formula>
    </cfRule>
    <cfRule type="containsText" dxfId="1" priority="8" operator="containsText" text="live">
      <formula>NOT(ISERROR(SEARCH("live",F1)))</formula>
    </cfRule>
  </conditionalFormatting>
  <conditionalFormatting sqref="F127">
    <cfRule type="containsText" dxfId="0" priority="4" operator="containsText" text="canceled">
      <formula>NOT(ISERROR(SEARCH("canceled",F127)))</formula>
    </cfRule>
  </conditionalFormatting>
  <conditionalFormatting sqref="O1:O1048576">
    <cfRule type="colorScale" priority="2">
      <colorScale>
        <cfvo type="min"/>
        <cfvo type="percentile" val="90"/>
        <color rgb="FFC00000"/>
        <color theme="8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CB0A2-120D-C843-B5D2-DB9589A60F14}">
  <dimension ref="A1:E18"/>
  <sheetViews>
    <sheetView workbookViewId="0">
      <selection activeCell="C5" sqref="C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8" width="15.6640625" bestFit="1" customWidth="1"/>
    <col min="9" max="9" width="12.1640625" bestFit="1" customWidth="1"/>
    <col min="10" max="10" width="20" bestFit="1" customWidth="1"/>
    <col min="11" max="11" width="16.5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8379</v>
      </c>
      <c r="B2" t="s">
        <v>8363</v>
      </c>
    </row>
    <row r="4" spans="1:5" x14ac:dyDescent="0.2">
      <c r="A4" s="12" t="s">
        <v>8360</v>
      </c>
      <c r="B4" s="12" t="s">
        <v>8364</v>
      </c>
    </row>
    <row r="5" spans="1:5" x14ac:dyDescent="0.2">
      <c r="A5" s="12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6" t="s">
        <v>8367</v>
      </c>
      <c r="B6" s="9">
        <v>56</v>
      </c>
      <c r="C6" s="9">
        <v>33</v>
      </c>
      <c r="D6" s="9">
        <v>7</v>
      </c>
      <c r="E6" s="9">
        <v>96</v>
      </c>
    </row>
    <row r="7" spans="1:5" ht="13" customHeight="1" x14ac:dyDescent="0.2">
      <c r="A7" s="16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16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16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16" t="s">
        <v>8368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16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16" t="s">
        <v>8369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16" t="s">
        <v>8370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16" t="s">
        <v>8371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16" t="s">
        <v>8372</v>
      </c>
      <c r="B15" s="9">
        <v>65</v>
      </c>
      <c r="C15" s="9">
        <v>50</v>
      </c>
      <c r="D15" s="9"/>
      <c r="E15" s="9">
        <v>115</v>
      </c>
    </row>
    <row r="16" spans="1:5" x14ac:dyDescent="0.2">
      <c r="A16" s="16" t="s">
        <v>8373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16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16" t="s">
        <v>8362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D0AF5-F178-2D4D-B4D4-FD273DE2F7FC}">
  <dimension ref="A1:AQ45"/>
  <sheetViews>
    <sheetView tabSelected="1" zoomScaleNormal="100" workbookViewId="0">
      <selection activeCell="B2" sqref="B2"/>
    </sheetView>
  </sheetViews>
  <sheetFormatPr baseColWidth="10" defaultRowHeight="15" x14ac:dyDescent="0.2"/>
  <cols>
    <col min="1" max="1" width="16" style="3" bestFit="1" customWidth="1"/>
    <col min="2" max="2" width="15.6640625" bestFit="1" customWidth="1"/>
    <col min="3" max="3" width="24" bestFit="1" customWidth="1"/>
    <col min="4" max="4" width="20.6640625" bestFit="1" customWidth="1"/>
    <col min="5" max="5" width="23.83203125" bestFit="1" customWidth="1"/>
    <col min="6" max="6" width="28.33203125" bestFit="1" customWidth="1"/>
    <col min="7" max="7" width="15.6640625" bestFit="1" customWidth="1"/>
    <col min="8" max="8" width="18.6640625" bestFit="1" customWidth="1"/>
    <col min="9" max="9" width="15.33203125" style="20" bestFit="1" customWidth="1"/>
    <col min="10" max="10" width="17.6640625" bestFit="1" customWidth="1"/>
    <col min="11" max="11" width="24" bestFit="1" customWidth="1"/>
    <col min="12" max="12" width="25.33203125" bestFit="1" customWidth="1"/>
    <col min="13" max="13" width="24" bestFit="1" customWidth="1"/>
    <col min="14" max="14" width="25.33203125" bestFit="1" customWidth="1"/>
    <col min="15" max="15" width="24" bestFit="1" customWidth="1"/>
    <col min="16" max="16" width="25.33203125" bestFit="1" customWidth="1"/>
    <col min="17" max="17" width="24" bestFit="1" customWidth="1"/>
    <col min="18" max="18" width="25.33203125" bestFit="1" customWidth="1"/>
    <col min="19" max="19" width="24" bestFit="1" customWidth="1"/>
    <col min="20" max="20" width="25.33203125" bestFit="1" customWidth="1"/>
    <col min="21" max="21" width="24" bestFit="1" customWidth="1"/>
    <col min="22" max="22" width="25.33203125" bestFit="1" customWidth="1"/>
    <col min="23" max="23" width="24" bestFit="1" customWidth="1"/>
    <col min="24" max="24" width="30.6640625" bestFit="1" customWidth="1"/>
    <col min="25" max="25" width="29.33203125" bestFit="1" customWidth="1"/>
    <col min="26" max="26" width="29.6640625" bestFit="1" customWidth="1"/>
    <col min="27" max="27" width="28.33203125" bestFit="1" customWidth="1"/>
    <col min="28" max="28" width="17.83203125" bestFit="1" customWidth="1"/>
    <col min="29" max="30" width="25.33203125" bestFit="1" customWidth="1"/>
    <col min="31" max="31" width="31.83203125" bestFit="1" customWidth="1"/>
    <col min="32" max="32" width="17.83203125" bestFit="1" customWidth="1"/>
    <col min="33" max="34" width="25.33203125" bestFit="1" customWidth="1"/>
    <col min="35" max="35" width="31.83203125" bestFit="1" customWidth="1"/>
    <col min="36" max="36" width="17.83203125" bestFit="1" customWidth="1"/>
    <col min="37" max="38" width="25.33203125" bestFit="1" customWidth="1"/>
    <col min="39" max="39" width="31.83203125" bestFit="1" customWidth="1"/>
    <col min="40" max="40" width="17.83203125" bestFit="1" customWidth="1"/>
    <col min="41" max="42" width="25.33203125" bestFit="1" customWidth="1"/>
    <col min="43" max="43" width="32.83203125" bestFit="1" customWidth="1"/>
    <col min="44" max="44" width="18.83203125" bestFit="1" customWidth="1"/>
    <col min="45" max="45" width="30.6640625" bestFit="1" customWidth="1"/>
    <col min="46" max="46" width="16.83203125" bestFit="1" customWidth="1"/>
    <col min="47" max="47" width="29.6640625" bestFit="1" customWidth="1"/>
    <col min="48" max="48" width="15.6640625" bestFit="1" customWidth="1"/>
  </cols>
  <sheetData>
    <row r="1" spans="1:43" s="18" customFormat="1" ht="16" x14ac:dyDescent="0.2">
      <c r="A1" s="18" t="s">
        <v>8380</v>
      </c>
      <c r="B1" s="18" t="s">
        <v>8381</v>
      </c>
      <c r="C1" s="18" t="s">
        <v>8382</v>
      </c>
      <c r="D1" s="18" t="s">
        <v>8396</v>
      </c>
      <c r="E1" s="18" t="s">
        <v>8383</v>
      </c>
      <c r="F1" s="18" t="s">
        <v>8384</v>
      </c>
      <c r="G1" s="18" t="s">
        <v>8385</v>
      </c>
      <c r="H1" s="18" t="s">
        <v>8386</v>
      </c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</row>
    <row r="2" spans="1:43" ht="16" x14ac:dyDescent="0.2">
      <c r="A2" s="19" t="s">
        <v>8394</v>
      </c>
      <c r="B2" s="17">
        <f>COUNTIFS(Kickstarter!$R:$R, "=plays", Kickstarter!$F:$F, "=successful", Kickstarter!$D:$D, "&lt;1000")</f>
        <v>141</v>
      </c>
      <c r="C2" s="17">
        <f>COUNTIFS(Kickstarter!$R:$R, "=plays", Kickstarter!$F:$F, "=failed", Kickstarter!$D:$D, "&lt;1000")</f>
        <v>45</v>
      </c>
      <c r="D2" s="17">
        <f>COUNTIFS(Kickstarter!$R:$R, "=plays", Kickstarter!$F:$F, "=canceled", Kickstarter!$D:$D, "&lt;1000")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  <c r="I2"/>
    </row>
    <row r="3" spans="1:43" ht="16" x14ac:dyDescent="0.2">
      <c r="A3" s="3" t="s">
        <v>8387</v>
      </c>
      <c r="B3" s="17">
        <f>COUNTIFS(Kickstarter!$R:$R,"=plays",Kickstarter!$F:$F,"=successful",Kickstarter!$D:$D,"&gt;=1000",Kickstarter!$D:$D,"&lt;=4999")</f>
        <v>388</v>
      </c>
      <c r="C3" s="17">
        <f>COUNTIFS(Kickstarter!$R:$R,"=plays",Kickstarter!$F:$F,"=failed",Kickstarter!$D:$D,"&gt;=1000",Kickstarter!$D:$D,"&lt;=4999")</f>
        <v>146</v>
      </c>
      <c r="D3" s="17">
        <f>COUNTIFS(Kickstarter!$R:$R,"=plays",Kickstarter!$F:$F,"=canceled",Kickstarter!$D:$D,"&gt;=1000",Kickstarter!$D:$D,"&lt;=4999")</f>
        <v>0</v>
      </c>
      <c r="E3">
        <f t="shared" ref="E3:E13" si="0">SUM(B3:D3)</f>
        <v>534</v>
      </c>
      <c r="F3" s="20">
        <f t="shared" ref="F3:H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  <c r="I3"/>
    </row>
    <row r="4" spans="1:43" ht="16" x14ac:dyDescent="0.2">
      <c r="A4" s="3" t="s">
        <v>8388</v>
      </c>
      <c r="B4" s="17">
        <f>COUNTIFS(Kickstarter!$R:$R,"=plays",Kickstarter!$F:$F,"=successful",Kickstarter!$D:$D,"&gt;=5000",Kickstarter!$D:$D,"&lt;=9999")</f>
        <v>93</v>
      </c>
      <c r="C4" s="17">
        <f>COUNTIFS(Kickstarter!$R:$R,"=plays",Kickstarter!$F:$F,"=failed",Kickstarter!$D:$D,"&gt;=5000",Kickstarter!$D:$D,"&lt;=9999")</f>
        <v>76</v>
      </c>
      <c r="D4" s="17">
        <f>COUNTIFS(Kickstarter!$R:$R,"=plays",Kickstarter!$F:$F,"=canceled",Kickstarter!$D:$D,"&gt;=5000",Kickstarter!$D:$D,"&lt;=9999")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  <c r="I4"/>
    </row>
    <row r="5" spans="1:43" ht="16" x14ac:dyDescent="0.2">
      <c r="A5" s="3" t="s">
        <v>8395</v>
      </c>
      <c r="B5" s="17">
        <f>COUNTIFS(Kickstarter!$R:$R,"=plays",Kickstarter!$F:$F,"=successful",Kickstarter!$D:$D,"&gt;=10000",Kickstarter!$D:$D,"&lt;=14999")</f>
        <v>39</v>
      </c>
      <c r="C5" s="17">
        <f>COUNTIFS(Kickstarter!$R:$R,"=plays",Kickstarter!$F:$F,"=failed",Kickstarter!$D:$D,"&gt;=10000",Kickstarter!$D:$D,"&lt;=14999")</f>
        <v>33</v>
      </c>
      <c r="D5" s="17">
        <f>COUNTIFS(Kickstarter!$R:$R,"=plays",Kickstarter!$F:$F,"=canceled",Kickstarter!$D:$D,"&gt;=10000",Kickstarter!$D:$D,"&lt;=14999")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  <c r="I5"/>
    </row>
    <row r="6" spans="1:43" ht="16" x14ac:dyDescent="0.2">
      <c r="A6" s="3" t="s">
        <v>8389</v>
      </c>
      <c r="B6" s="17">
        <f>COUNTIFS(Kickstarter!$R:$R,"=plays",Kickstarter!$F:$F,"=successful",Kickstarter!$D:$D,"&gt;=15000",Kickstarter!$D:$D,"&lt;=19999")</f>
        <v>12</v>
      </c>
      <c r="C6" s="17">
        <f>COUNTIFS(Kickstarter!$R:$R,"=plays",Kickstarter!$F:$F,"=failed",Kickstarter!$D:$D,"&gt;=15000",Kickstarter!$D:$D,"&lt;=19999")</f>
        <v>12</v>
      </c>
      <c r="D6" s="17">
        <f>COUNTIFS(Kickstarter!$R:$R,"=plays",Kickstarter!$F:$F,"=canceled",Kickstarter!$D:$D,"&gt;=15000",Kickstarter!$D:$D,"&lt;=19999")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  <c r="I6"/>
    </row>
    <row r="7" spans="1:43" ht="16" x14ac:dyDescent="0.2">
      <c r="A7" s="3" t="s">
        <v>8390</v>
      </c>
      <c r="B7" s="17">
        <f>COUNTIFS(Kickstarter!$R:$R,"=plays",Kickstarter!$F:$F,"=successful",Kickstarter!$D:$D,"&gt;=20000",Kickstarter!$D:$D,"&lt;=24999")</f>
        <v>9</v>
      </c>
      <c r="C7" s="17">
        <f>COUNTIFS(Kickstarter!$R:$R,"=plays",Kickstarter!$F:$F,"=failed",Kickstarter!$D:$D,"&gt;=20000",Kickstarter!$D:$D,"&lt;=24999")</f>
        <v>11</v>
      </c>
      <c r="D7" s="17">
        <f>COUNTIFS(Kickstarter!$R:$R,"=plays",Kickstarter!$F:$F,"=canceled",Kickstarter!$D:$D,"&gt;=20000",Kickstarter!$D:$D,"&lt;=24999")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  <c r="I7"/>
    </row>
    <row r="8" spans="1:43" ht="16" x14ac:dyDescent="0.2">
      <c r="A8" s="3" t="s">
        <v>8391</v>
      </c>
      <c r="B8" s="17">
        <f>COUNTIFS(Kickstarter!$R:$R,"=plays",Kickstarter!$F:$F,"=successful",Kickstarter!$D:$D,"&gt;=25000",Kickstarter!$D:$D,"&lt;=29999")</f>
        <v>1</v>
      </c>
      <c r="C8" s="17">
        <f>COUNTIFS(Kickstarter!$R:$R,"=plays",Kickstarter!$F:$F,"=failed",Kickstarter!$D:$D,"&gt;=25000",Kickstarter!$D:$D,"&lt;=29999")</f>
        <v>4</v>
      </c>
      <c r="D8" s="17">
        <f>COUNTIFS(Kickstarter!$R:$R,"=plays",Kickstarter!$F:$F,"=canceled",Kickstarter!$D:$D,"&gt;=25000",Kickstarter!$D:$D,"&lt;=29999")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  <c r="I8"/>
    </row>
    <row r="9" spans="1:43" ht="16" x14ac:dyDescent="0.2">
      <c r="A9" s="3" t="s">
        <v>8392</v>
      </c>
      <c r="B9" s="17">
        <f>COUNTIFS(Kickstarter!$R:$R,"=plays",Kickstarter!$F:$F,"=successful",Kickstarter!$D:$D,"&gt;=30000",Kickstarter!$D:$D,"&lt;=34999")</f>
        <v>3</v>
      </c>
      <c r="C9" s="17">
        <f>COUNTIFS(Kickstarter!$R:$R,"=plays",Kickstarter!$F:$F,"=failed",Kickstarter!$D:$D,"&gt;=30000",Kickstarter!$D:$D,"&lt;=34999")</f>
        <v>8</v>
      </c>
      <c r="D9" s="17">
        <f>COUNTIFS(Kickstarter!$R:$R,"=plays",Kickstarter!$F:$F,"=canceled",Kickstarter!$D:$D,"&gt;=30000",Kickstarter!$D:$D,"&lt;=34999")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  <c r="I9"/>
    </row>
    <row r="10" spans="1:43" ht="16" x14ac:dyDescent="0.2">
      <c r="A10" s="3" t="s">
        <v>8399</v>
      </c>
      <c r="B10" s="17">
        <f>COUNTIFS(Kickstarter!$R:$R,"=plays",Kickstarter!$F:$F,"=successful",Kickstarter!$D:$D,"&gt;=35000",Kickstarter!$D:$D,"&lt;=39999")</f>
        <v>4</v>
      </c>
      <c r="C10" s="17">
        <f>COUNTIFS(Kickstarter!$R:$R,"=plays",Kickstarter!$F:$F,"=failed",Kickstarter!$D:$D,"&gt;=35000",Kickstarter!$D:$D,"&lt;=39999")</f>
        <v>2</v>
      </c>
      <c r="D10" s="17">
        <f>COUNTIFS(Kickstarter!$R:$R,"=plays",Kickstarter!$F:$F,"=canceled",Kickstarter!$D:$D,"&gt;=35000",Kickstarter!$D:$D,"&lt;=39999")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  <c r="I10"/>
    </row>
    <row r="11" spans="1:43" ht="16" x14ac:dyDescent="0.2">
      <c r="A11" s="3" t="s">
        <v>8393</v>
      </c>
      <c r="B11" s="17">
        <f>COUNTIFS(Kickstarter!$R:$R,"=plays",Kickstarter!$F:$F,"=successful",Kickstarter!$D:$D,"&gt;=40000",Kickstarter!$D:$D,"&lt;=44999")</f>
        <v>2</v>
      </c>
      <c r="C11" s="17">
        <f>COUNTIFS(Kickstarter!$R:$R,"=plays",Kickstarter!$F:$F,"=failed",Kickstarter!$D:$D,"&gt;=40000",Kickstarter!$D:$D,"&lt;=44999")</f>
        <v>1</v>
      </c>
      <c r="D11" s="17">
        <f>COUNTIFS(Kickstarter!$R:$R,"=plays",Kickstarter!$F:$F,"=canceled",Kickstarter!$D:$D,"&gt;=40000",Kickstarter!$D:$D,"&lt;=44999")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  <c r="I11"/>
    </row>
    <row r="12" spans="1:43" ht="16" x14ac:dyDescent="0.2">
      <c r="A12" s="3" t="s">
        <v>8397</v>
      </c>
      <c r="B12" s="17">
        <f>COUNTIFS(Kickstarter!$R:$R,"=plays",Kickstarter!$F:$F,"=successful",Kickstarter!$D:$D,"&gt;=45000",Kickstarter!$D:$D,"&lt;=49999")</f>
        <v>0</v>
      </c>
      <c r="C12" s="17">
        <f>COUNTIFS(Kickstarter!$R:$R,"=plays",Kickstarter!$F:$F,"=failed",Kickstarter!$D:$D,"&gt;=45000",Kickstarter!$D:$D,"&lt;=49999")</f>
        <v>1</v>
      </c>
      <c r="D12" s="17">
        <f>COUNTIFS(Kickstarter!$R:$R,"=plays",Kickstarter!$F:$F,"=canceled",Kickstarter!$D:$D,"&gt;=45000",Kickstarter!$D:$D,"&lt;=49999")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  <c r="I12"/>
    </row>
    <row r="13" spans="1:43" ht="16" x14ac:dyDescent="0.2">
      <c r="A13" s="18" t="s">
        <v>8398</v>
      </c>
      <c r="B13" s="17">
        <f>COUNTIFS(Kickstarter!$R:$R,"=plays",Kickstarter!$F:$F,"=successful",Kickstarter!$D:$D,"&gt;=50000")</f>
        <v>2</v>
      </c>
      <c r="C13" s="17">
        <f>COUNTIFS(Kickstarter!$R:$R,"=plays",Kickstarter!$F:$F,"=failed",Kickstarter!$D:$D,"&gt;=50000")</f>
        <v>14</v>
      </c>
      <c r="D13" s="17">
        <f>COUNTIFS(Kickstarter!$R:$R,"=plays",Kickstarter!$F:$F,"=canceled",Kickstarter!$D:$D,"&gt;=50000")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  <c r="I13"/>
    </row>
    <row r="14" spans="1:43" x14ac:dyDescent="0.2">
      <c r="I14"/>
    </row>
    <row r="15" spans="1:43" x14ac:dyDescent="0.2">
      <c r="A15"/>
    </row>
    <row r="16" spans="1:43" x14ac:dyDescent="0.2">
      <c r="G16" s="12" t="s">
        <v>8361</v>
      </c>
      <c r="H16" t="s">
        <v>8402</v>
      </c>
      <c r="I16" t="s">
        <v>8401</v>
      </c>
      <c r="J16" t="s">
        <v>8400</v>
      </c>
    </row>
    <row r="17" spans="1:10" x14ac:dyDescent="0.2">
      <c r="A17"/>
      <c r="G17" s="13" t="s">
        <v>8394</v>
      </c>
      <c r="H17" s="21">
        <v>0.75806451612903225</v>
      </c>
      <c r="I17" s="21">
        <v>0.24193548387096775</v>
      </c>
      <c r="J17" s="21">
        <v>0</v>
      </c>
    </row>
    <row r="18" spans="1:10" x14ac:dyDescent="0.2">
      <c r="A18"/>
      <c r="G18" s="13" t="s">
        <v>8387</v>
      </c>
      <c r="H18" s="21">
        <v>0.72659176029962547</v>
      </c>
      <c r="I18" s="21">
        <v>0.27340823970037453</v>
      </c>
      <c r="J18" s="21">
        <v>0</v>
      </c>
    </row>
    <row r="19" spans="1:10" x14ac:dyDescent="0.2">
      <c r="A19"/>
      <c r="G19" s="13" t="s">
        <v>8388</v>
      </c>
      <c r="H19" s="21">
        <v>0.55029585798816572</v>
      </c>
      <c r="I19" s="21">
        <v>0.44970414201183434</v>
      </c>
      <c r="J19" s="21">
        <v>0</v>
      </c>
    </row>
    <row r="20" spans="1:10" x14ac:dyDescent="0.2">
      <c r="A20"/>
      <c r="G20" s="13" t="s">
        <v>8395</v>
      </c>
      <c r="H20" s="21">
        <v>0.54166666666666663</v>
      </c>
      <c r="I20" s="21">
        <v>0.45833333333333331</v>
      </c>
      <c r="J20" s="21">
        <v>0</v>
      </c>
    </row>
    <row r="21" spans="1:10" x14ac:dyDescent="0.2">
      <c r="A21"/>
      <c r="G21" s="13" t="s">
        <v>8389</v>
      </c>
      <c r="H21" s="21">
        <v>0.5</v>
      </c>
      <c r="I21" s="21">
        <v>0.5</v>
      </c>
      <c r="J21" s="21">
        <v>0</v>
      </c>
    </row>
    <row r="22" spans="1:10" x14ac:dyDescent="0.2">
      <c r="A22"/>
      <c r="G22" s="13" t="s">
        <v>8390</v>
      </c>
      <c r="H22" s="21">
        <v>0.45</v>
      </c>
      <c r="I22" s="21">
        <v>0.55000000000000004</v>
      </c>
      <c r="J22" s="21">
        <v>0</v>
      </c>
    </row>
    <row r="23" spans="1:10" x14ac:dyDescent="0.2">
      <c r="A23"/>
      <c r="G23" s="13" t="s">
        <v>8391</v>
      </c>
      <c r="H23" s="21">
        <v>0.2</v>
      </c>
      <c r="I23" s="21">
        <v>0.8</v>
      </c>
      <c r="J23" s="21">
        <v>0</v>
      </c>
    </row>
    <row r="24" spans="1:10" x14ac:dyDescent="0.2">
      <c r="A24"/>
      <c r="G24" s="13" t="s">
        <v>8392</v>
      </c>
      <c r="H24" s="21">
        <v>0.27272727272727271</v>
      </c>
      <c r="I24" s="21">
        <v>0.72727272727272729</v>
      </c>
      <c r="J24" s="21">
        <v>0</v>
      </c>
    </row>
    <row r="25" spans="1:10" x14ac:dyDescent="0.2">
      <c r="A25"/>
      <c r="G25" s="13" t="s">
        <v>8399</v>
      </c>
      <c r="H25" s="21">
        <v>0.66666666666666663</v>
      </c>
      <c r="I25" s="21">
        <v>0.33333333333333331</v>
      </c>
      <c r="J25" s="21">
        <v>0</v>
      </c>
    </row>
    <row r="26" spans="1:10" x14ac:dyDescent="0.2">
      <c r="A26"/>
      <c r="G26" s="13" t="s">
        <v>8393</v>
      </c>
      <c r="H26" s="21">
        <v>0.66666666666666663</v>
      </c>
      <c r="I26" s="21">
        <v>0.33333333333333331</v>
      </c>
      <c r="J26" s="21">
        <v>0</v>
      </c>
    </row>
    <row r="27" spans="1:10" x14ac:dyDescent="0.2">
      <c r="A27"/>
      <c r="G27" s="13" t="s">
        <v>8397</v>
      </c>
      <c r="H27" s="21">
        <v>0</v>
      </c>
      <c r="I27" s="21">
        <v>1</v>
      </c>
      <c r="J27" s="21">
        <v>0</v>
      </c>
    </row>
    <row r="28" spans="1:10" x14ac:dyDescent="0.2">
      <c r="A28"/>
      <c r="G28" s="13" t="s">
        <v>8398</v>
      </c>
      <c r="H28" s="21">
        <v>0.125</v>
      </c>
      <c r="I28" s="21">
        <v>0.875</v>
      </c>
      <c r="J28" s="21">
        <v>0</v>
      </c>
    </row>
    <row r="29" spans="1:10" x14ac:dyDescent="0.2">
      <c r="A29"/>
      <c r="G29" s="13" t="s">
        <v>8362</v>
      </c>
      <c r="H29" s="21">
        <v>5.4576794071440968</v>
      </c>
      <c r="I29" s="21">
        <v>6.5423205928559032</v>
      </c>
      <c r="J29" s="21">
        <v>0</v>
      </c>
    </row>
    <row r="30" spans="1:10" x14ac:dyDescent="0.2">
      <c r="A30"/>
      <c r="I30"/>
    </row>
    <row r="31" spans="1:10" x14ac:dyDescent="0.2">
      <c r="A31"/>
      <c r="I31"/>
    </row>
    <row r="32" spans="1:10" x14ac:dyDescent="0.2">
      <c r="A32"/>
      <c r="I32"/>
    </row>
    <row r="33" spans="1:9" x14ac:dyDescent="0.2">
      <c r="A33"/>
      <c r="I33"/>
    </row>
    <row r="34" spans="1:9" x14ac:dyDescent="0.2">
      <c r="A34"/>
      <c r="I34"/>
    </row>
    <row r="35" spans="1:9" x14ac:dyDescent="0.2">
      <c r="A35"/>
      <c r="I35"/>
    </row>
    <row r="36" spans="1:9" x14ac:dyDescent="0.2">
      <c r="A36"/>
      <c r="I36"/>
    </row>
    <row r="37" spans="1:9" x14ac:dyDescent="0.2">
      <c r="A37"/>
      <c r="I37"/>
    </row>
    <row r="38" spans="1:9" x14ac:dyDescent="0.2">
      <c r="A38"/>
      <c r="I38"/>
    </row>
    <row r="39" spans="1:9" x14ac:dyDescent="0.2">
      <c r="A39"/>
      <c r="I39"/>
    </row>
    <row r="40" spans="1:9" x14ac:dyDescent="0.2">
      <c r="A40"/>
      <c r="I40"/>
    </row>
    <row r="41" spans="1:9" x14ac:dyDescent="0.2">
      <c r="A41"/>
      <c r="I41"/>
    </row>
    <row r="42" spans="1:9" x14ac:dyDescent="0.2">
      <c r="A42"/>
      <c r="I42"/>
    </row>
    <row r="43" spans="1:9" x14ac:dyDescent="0.2">
      <c r="A43"/>
      <c r="I43"/>
    </row>
    <row r="44" spans="1:9" x14ac:dyDescent="0.2">
      <c r="A44"/>
      <c r="I44"/>
    </row>
    <row r="45" spans="1:9" x14ac:dyDescent="0.2">
      <c r="A45"/>
      <c r="I45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Patrick Slade Mahoney</cp:lastModifiedBy>
  <dcterms:created xsi:type="dcterms:W3CDTF">2017-04-20T15:17:24Z</dcterms:created>
  <dcterms:modified xsi:type="dcterms:W3CDTF">2020-05-14T04:42:58Z</dcterms:modified>
</cp:coreProperties>
</file>