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TOSHIBA EXT/Natura/Monitoreo al establecimiento/Veda 500/Entregas/"/>
    </mc:Choice>
  </mc:AlternateContent>
  <xr:revisionPtr revIDLastSave="0" documentId="13_ncr:1_{DDE8FE70-E98A-5245-A0E5-4E0C6AE2F276}" xr6:coauthVersionLast="45" xr6:coauthVersionMax="45" xr10:uidLastSave="{00000000-0000-0000-0000-000000000000}"/>
  <bookViews>
    <workbookView xWindow="28800" yWindow="0" windowWidth="20480" windowHeight="15360" xr2:uid="{00000000-000D-0000-FFFF-FFFF00000000}"/>
  </bookViews>
  <sheets>
    <sheet name="Crec_Sup" sheetId="1" r:id="rId1"/>
    <sheet name="T.DINAMICA" sheetId="4" r:id="rId2"/>
  </sheets>
  <definedNames>
    <definedName name="_xlnm._FilterDatabase" localSheetId="0" hidden="1">Crec_Sup!$A$1:$Z$51</definedName>
  </definedNames>
  <calcPr calcId="191029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" i="1" l="1"/>
  <c r="N50" i="1"/>
  <c r="N49" i="1"/>
  <c r="K51" i="1"/>
  <c r="K50" i="1"/>
  <c r="K49" i="1"/>
  <c r="N48" i="1" l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N8" i="1" l="1"/>
  <c r="N32" i="1"/>
  <c r="N33" i="1"/>
  <c r="N34" i="1"/>
  <c r="N35" i="1"/>
  <c r="N36" i="1"/>
  <c r="N37" i="1"/>
  <c r="N38" i="1"/>
  <c r="N39" i="1"/>
  <c r="N40" i="1"/>
  <c r="N41" i="1"/>
  <c r="K33" i="1"/>
  <c r="K34" i="1"/>
  <c r="K35" i="1"/>
  <c r="K36" i="1"/>
  <c r="K37" i="1"/>
  <c r="K38" i="1"/>
  <c r="K39" i="1"/>
  <c r="K40" i="1"/>
  <c r="K41" i="1"/>
  <c r="K32" i="1"/>
  <c r="N23" i="1" l="1"/>
  <c r="N24" i="1"/>
  <c r="N25" i="1"/>
  <c r="N26" i="1"/>
  <c r="N27" i="1"/>
  <c r="N28" i="1"/>
  <c r="N29" i="1"/>
  <c r="N30" i="1"/>
  <c r="N31" i="1"/>
  <c r="N22" i="1"/>
  <c r="K23" i="1"/>
  <c r="K24" i="1"/>
  <c r="K25" i="1"/>
  <c r="K26" i="1"/>
  <c r="K27" i="1"/>
  <c r="K28" i="1"/>
  <c r="K29" i="1"/>
  <c r="K30" i="1"/>
  <c r="K31" i="1"/>
  <c r="K22" i="1"/>
  <c r="N13" i="1" l="1"/>
  <c r="N14" i="1"/>
  <c r="N15" i="1"/>
  <c r="N16" i="1"/>
  <c r="N17" i="1"/>
  <c r="N18" i="1"/>
  <c r="N19" i="1"/>
  <c r="N20" i="1"/>
  <c r="N21" i="1"/>
  <c r="N12" i="1"/>
  <c r="K13" i="1"/>
  <c r="K14" i="1"/>
  <c r="K15" i="1"/>
  <c r="K16" i="1"/>
  <c r="K17" i="1"/>
  <c r="K18" i="1"/>
  <c r="K19" i="1"/>
  <c r="K20" i="1"/>
  <c r="K21" i="1"/>
  <c r="K12" i="1"/>
  <c r="N3" i="1" l="1"/>
  <c r="N4" i="1"/>
  <c r="N5" i="1"/>
  <c r="N6" i="1"/>
  <c r="N7" i="1"/>
  <c r="N9" i="1"/>
  <c r="N10" i="1"/>
  <c r="N11" i="1"/>
  <c r="N2" i="1"/>
  <c r="K3" i="1" l="1"/>
  <c r="K4" i="1"/>
  <c r="K5" i="1"/>
  <c r="K6" i="1"/>
  <c r="K7" i="1"/>
  <c r="K8" i="1"/>
  <c r="K9" i="1"/>
  <c r="K10" i="1"/>
  <c r="K1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Evento de monitoreo.</t>
        </r>
      </text>
    </comment>
    <comment ref="D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Tipo de módulo.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Número del módulo.</t>
        </r>
      </text>
    </comment>
    <comment ref="G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Número de individuo dentro del módulo.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Altura del individuo medida en cm.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usuario
</t>
        </r>
        <r>
          <rPr>
            <sz val="9"/>
            <color indexed="81"/>
            <rFont val="Tahoma"/>
            <family val="2"/>
          </rPr>
          <t>Dato 1 Diámetro a la altura de la base (5 cm sobre el suelo). Medido en mm.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Dato 2 (en caso de existir) del diámetro a la altura de la base (5 cm sobre el suelo). Medido en mm.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Promedio de datos de DAB 1 y 2.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Dato 1 de diámetro de copa (cm).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Dato 2 de diámetro de copa (cm)</t>
        </r>
      </text>
    </comment>
    <comment ref="N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Cálcullo del área de copa (cm2).</t>
        </r>
      </text>
    </comment>
    <comment ref="P1" authorId="0" shapeId="0" xr:uid="{A435EA72-7690-FF42-A046-B9017D9DFF51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Supervivencia del individuo. Estado vivo = SI. Estado muerto = No.</t>
        </r>
      </text>
    </comment>
    <comment ref="Q1" authorId="0" shapeId="0" xr:uid="{49EA5279-CF77-DD44-847E-7276CCABF391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Categoría de estado fitosanitario del individuo.
</t>
        </r>
        <r>
          <rPr>
            <sz val="9"/>
            <color rgb="FF000000"/>
            <rFont val="Tahoma"/>
            <family val="2"/>
          </rPr>
          <t xml:space="preserve">0= Sin afectación fitosanitaria.
</t>
        </r>
        <r>
          <rPr>
            <sz val="9"/>
            <color rgb="FF000000"/>
            <rFont val="Tahoma"/>
            <family val="2"/>
          </rPr>
          <t xml:space="preserve">1= Afectación &lt;25%
</t>
        </r>
        <r>
          <rPr>
            <sz val="9"/>
            <color rgb="FF000000"/>
            <rFont val="Tahoma"/>
            <family val="2"/>
          </rPr>
          <t xml:space="preserve">2= Afectación entre 25 y 50%.
</t>
        </r>
        <r>
          <rPr>
            <sz val="9"/>
            <color rgb="FF000000"/>
            <rFont val="Tahoma"/>
            <family val="2"/>
          </rPr>
          <t xml:space="preserve">3= Afectación entre 50 y 75%
</t>
        </r>
        <r>
          <rPr>
            <sz val="9"/>
            <color rgb="FF000000"/>
            <rFont val="Tahoma"/>
            <family val="2"/>
          </rPr>
          <t>4= Afectación &gt;75%.</t>
        </r>
      </text>
    </comment>
    <comment ref="R1" authorId="0" shapeId="0" xr:uid="{F0618E58-1ECB-BD47-B15B-AB336788F06F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Signos de cambios de coloración evidentes. Manchas de colores.</t>
        </r>
      </text>
    </comment>
    <comment ref="T1" authorId="0" shapeId="0" xr:uid="{F3AF7769-8867-0E45-9846-1D3F96B8B84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Herbivoría evidente.</t>
        </r>
      </text>
    </comment>
    <comment ref="U1" authorId="0" shapeId="0" xr:uid="{B074913E-98EF-2141-B6B1-23ABDBF40B39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Presencia de patógenos (hongos y bacterias).</t>
        </r>
      </text>
    </comment>
    <comment ref="V1" authorId="0" shapeId="0" xr:uid="{52F50C6B-F125-4F41-AA4D-66A1C3BFFE3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Competencia con hierbas exóticas como gramíneas.</t>
        </r>
      </text>
    </comment>
    <comment ref="W1" authorId="0" shapeId="0" xr:uid="{9764F3DC-7510-0049-92A5-2C1C27DD3B3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Daño físico o mecánico.</t>
        </r>
      </text>
    </comment>
    <comment ref="X1" authorId="0" shapeId="0" xr:uid="{054B0486-6443-474D-9081-EB5275C0067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Planta no encontrada.</t>
        </r>
      </text>
    </comment>
  </commentList>
</comments>
</file>

<file path=xl/sharedStrings.xml><?xml version="1.0" encoding="utf-8"?>
<sst xmlns="http://schemas.openxmlformats.org/spreadsheetml/2006/main" count="307" uniqueCount="40">
  <si>
    <t>ID</t>
  </si>
  <si>
    <t>Even_mon</t>
  </si>
  <si>
    <t>Tipo_Mod</t>
  </si>
  <si>
    <t>Especie</t>
  </si>
  <si>
    <t>No_Mod</t>
  </si>
  <si>
    <t>No_Ind_Mod</t>
  </si>
  <si>
    <t>T1</t>
  </si>
  <si>
    <t>Monoespecífico</t>
  </si>
  <si>
    <t>Quercus humboldtii</t>
  </si>
  <si>
    <t>Alt_Ind</t>
  </si>
  <si>
    <t>Area_cop_ind</t>
  </si>
  <si>
    <t>Diam_1_Ind</t>
  </si>
  <si>
    <t>Diam_2_Ind</t>
  </si>
  <si>
    <t>DAB1_Ind</t>
  </si>
  <si>
    <t>DAB2_Ind</t>
  </si>
  <si>
    <t>Observaciones</t>
  </si>
  <si>
    <t>DAB_prom</t>
  </si>
  <si>
    <t>T2</t>
  </si>
  <si>
    <t>Sup_Ind</t>
  </si>
  <si>
    <t>Est_Fit_Ind</t>
  </si>
  <si>
    <t>Col</t>
  </si>
  <si>
    <t>Vig_Baj</t>
  </si>
  <si>
    <t>Her</t>
  </si>
  <si>
    <t>Pat</t>
  </si>
  <si>
    <t>Com_H-E</t>
  </si>
  <si>
    <t>Dan_Mec</t>
  </si>
  <si>
    <t>PNE</t>
  </si>
  <si>
    <t>SI</t>
  </si>
  <si>
    <t>Cambiando de hojas</t>
  </si>
  <si>
    <t>Afectación climática (hojas quemadas)</t>
  </si>
  <si>
    <t>T3</t>
  </si>
  <si>
    <t>Un poco escaso de follaje</t>
  </si>
  <si>
    <t>Hojas quemadas, sigue pequeño</t>
  </si>
  <si>
    <t>T4</t>
  </si>
  <si>
    <t>Hongo base tallo</t>
  </si>
  <si>
    <t/>
  </si>
  <si>
    <t>Fecha</t>
  </si>
  <si>
    <t>Afectación climática (manchas en las hojas)</t>
  </si>
  <si>
    <t>Hojas senecesentes en caída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</si>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</sst>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7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5.7019806713" createdVersion="6" refreshedVersion="6" minRefreshableVersion="3" recordCount="51" xr:uid="{91ED4FFD-139B-7E4F-9F43-B19B2E5F4301}">
  <cacheSource type="worksheet">
    <worksheetSource ref="A1:Y1048576" sheet="Crec_Sup"/>
  </cacheSource>
  <cacheFields count="25">
    <cacheField name="Fecha" numFmtId="0">
      <sharedItems containsNonDate="0" containsDate="1" containsString="0" containsBlank="1" minDate="2019-09-01T00:00:00" maxDate="2020-11-02T00:00:00"/>
    </cacheField>
    <cacheField name="Even_mon" numFmtId="0">
      <sharedItems containsBlank="1"/>
    </cacheField>
    <cacheField name="ID" numFmtId="0">
      <sharedItems containsString="0" containsBlank="1" containsNumber="1" containsInteger="1" minValue="1" maxValue="10"/>
    </cacheField>
    <cacheField name="Tipo_Mod" numFmtId="0">
      <sharedItems containsBlank="1"/>
    </cacheField>
    <cacheField name="Especie" numFmtId="0">
      <sharedItems containsBlank="1"/>
    </cacheField>
    <cacheField name="No_Mod" numFmtId="0">
      <sharedItems containsString="0" containsBlank="1" containsNumber="1" containsInteger="1" minValue="1" maxValue="2"/>
    </cacheField>
    <cacheField name="No_Ind_Mod" numFmtId="0">
      <sharedItems containsString="0" containsBlank="1" containsNumber="1" containsInteger="1" minValue="1" maxValue="7"/>
    </cacheField>
    <cacheField name="Alt_Ind" numFmtId="0">
      <sharedItems containsString="0" containsBlank="1" containsNumber="1" minValue="23" maxValue="232"/>
    </cacheField>
    <cacheField name="DAB1_Ind" numFmtId="0">
      <sharedItems containsString="0" containsBlank="1" containsNumber="1" minValue="6" maxValue="29"/>
    </cacheField>
    <cacheField name="DAB2_Ind" numFmtId="0">
      <sharedItems containsString="0" containsBlank="1" containsNumber="1" minValue="0.7" maxValue="0.7"/>
    </cacheField>
    <cacheField name="DAB_prom" numFmtId="0">
      <sharedItems containsString="0" containsBlank="1" containsNumber="1" minValue="5.6" maxValue="29"/>
    </cacheField>
    <cacheField name="Diam_1_Ind" numFmtId="0">
      <sharedItems containsString="0" containsBlank="1" containsNumber="1" containsInteger="1" minValue="18" maxValue="130"/>
    </cacheField>
    <cacheField name="Diam_2_Ind" numFmtId="0">
      <sharedItems containsString="0" containsBlank="1" containsNumber="1" containsInteger="1" minValue="23" maxValue="113"/>
    </cacheField>
    <cacheField name="Area_cop_ind" numFmtId="0">
      <sharedItems containsString="0" containsBlank="1" containsNumber="1" minValue="225" maxValue="7085"/>
    </cacheField>
    <cacheField name="Observaciones" numFmtId="0">
      <sharedItems containsBlank="1"/>
    </cacheField>
    <cacheField name="Sup_Ind" numFmtId="0">
      <sharedItems containsBlank="1"/>
    </cacheField>
    <cacheField name="Est_Fit_Ind" numFmtId="0">
      <sharedItems containsString="0" containsBlank="1" containsNumber="1" containsInteger="1" minValue="0" maxValue="4"/>
    </cacheField>
    <cacheField name="Col" numFmtId="0">
      <sharedItems containsBlank="1"/>
    </cacheField>
    <cacheField name="Vig_Baj" numFmtId="0">
      <sharedItems containsBlank="1"/>
    </cacheField>
    <cacheField name="Her" numFmtId="0">
      <sharedItems containsBlank="1"/>
    </cacheField>
    <cacheField name="Pat" numFmtId="0">
      <sharedItems containsBlank="1"/>
    </cacheField>
    <cacheField name="Com_H-E" numFmtId="0">
      <sharedItems containsNonDate="0" containsString="0" containsBlank="1"/>
    </cacheField>
    <cacheField name="Dan_Mec" numFmtId="0">
      <sharedItems containsBlank="1"/>
    </cacheField>
    <cacheField name="PNE" numFmtId="0">
      <sharedItems containsNonDate="0" containsString="0" containsBlank="1"/>
    </cacheField>
    <cacheField name="Observacione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19-09-01T00:00:00"/>
    <s v="T1"/>
    <n v="1"/>
    <s v="Monoespecífico"/>
    <s v="Quercus humboldtii"/>
    <n v="1"/>
    <n v="1"/>
    <n v="130"/>
    <n v="12.8"/>
    <m/>
    <n v="12.8"/>
    <n v="56"/>
    <n v="47"/>
    <n v="1316"/>
    <m/>
    <s v="SI"/>
    <n v="1"/>
    <m/>
    <m/>
    <s v="SI"/>
    <m/>
    <m/>
    <m/>
    <m/>
    <m/>
  </r>
  <r>
    <d v="2019-09-01T00:00:00"/>
    <s v="T1"/>
    <n v="2"/>
    <s v="Monoespecífico"/>
    <s v="Quercus humboldtii"/>
    <n v="1"/>
    <n v="2"/>
    <n v="112"/>
    <n v="10.5"/>
    <n v="0.7"/>
    <n v="5.6"/>
    <n v="41"/>
    <n v="40"/>
    <n v="820"/>
    <m/>
    <s v="SI"/>
    <n v="1"/>
    <m/>
    <m/>
    <s v="SI"/>
    <m/>
    <m/>
    <m/>
    <m/>
    <m/>
  </r>
  <r>
    <d v="2019-09-01T00:00:00"/>
    <s v="T1"/>
    <n v="3"/>
    <s v="Monoespecífico"/>
    <s v="Quercus humboldtii"/>
    <n v="1"/>
    <n v="3"/>
    <n v="50"/>
    <n v="7.5"/>
    <m/>
    <n v="7.5"/>
    <n v="44"/>
    <n v="23"/>
    <n v="506"/>
    <m/>
    <s v="SI"/>
    <n v="1"/>
    <m/>
    <m/>
    <s v="SI"/>
    <m/>
    <m/>
    <m/>
    <m/>
    <m/>
  </r>
  <r>
    <d v="2019-09-01T00:00:00"/>
    <s v="T1"/>
    <n v="4"/>
    <s v="Monoespecífico"/>
    <s v="Quercus humboldtii"/>
    <n v="1"/>
    <n v="4"/>
    <n v="124"/>
    <n v="12.1"/>
    <m/>
    <n v="12.1"/>
    <n v="54"/>
    <n v="40"/>
    <n v="1080"/>
    <m/>
    <s v="SI"/>
    <n v="1"/>
    <m/>
    <m/>
    <s v="SI"/>
    <m/>
    <m/>
    <m/>
    <m/>
    <m/>
  </r>
  <r>
    <d v="2019-09-01T00:00:00"/>
    <s v="T1"/>
    <n v="5"/>
    <s v="Monoespecífico"/>
    <s v="Quercus humboldtii"/>
    <n v="1"/>
    <n v="5"/>
    <n v="167"/>
    <n v="13.2"/>
    <m/>
    <n v="13.2"/>
    <n v="51"/>
    <n v="48"/>
    <n v="1224"/>
    <m/>
    <s v="SI"/>
    <n v="0"/>
    <m/>
    <m/>
    <m/>
    <m/>
    <m/>
    <m/>
    <m/>
    <m/>
  </r>
  <r>
    <d v="2019-09-01T00:00:00"/>
    <s v="T1"/>
    <n v="6"/>
    <s v="Monoespecífico"/>
    <s v="Quercus humboldtii"/>
    <n v="1"/>
    <n v="6"/>
    <n v="111"/>
    <n v="8.1"/>
    <m/>
    <n v="8.1"/>
    <n v="51"/>
    <n v="34"/>
    <n v="867"/>
    <m/>
    <s v="SI"/>
    <n v="1"/>
    <m/>
    <m/>
    <s v="SI"/>
    <m/>
    <m/>
    <m/>
    <m/>
    <m/>
  </r>
  <r>
    <d v="2019-09-01T00:00:00"/>
    <s v="T1"/>
    <n v="7"/>
    <s v="Monoespecífico"/>
    <s v="Quercus humboldtii"/>
    <n v="1"/>
    <n v="7"/>
    <n v="135"/>
    <n v="13.1"/>
    <m/>
    <n v="13.1"/>
    <n v="47"/>
    <n v="48"/>
    <n v="1128"/>
    <m/>
    <s v="SI"/>
    <n v="1"/>
    <m/>
    <m/>
    <s v="SI"/>
    <m/>
    <m/>
    <m/>
    <m/>
    <m/>
  </r>
  <r>
    <d v="2019-09-01T00:00:00"/>
    <s v="T1"/>
    <n v="8"/>
    <s v="Monoespecífico"/>
    <s v="Quercus humboldtii"/>
    <n v="2"/>
    <n v="1"/>
    <n v="130"/>
    <n v="12.8"/>
    <m/>
    <n v="12.8"/>
    <n v="50"/>
    <n v="40"/>
    <n v="1000"/>
    <m/>
    <s v="SI"/>
    <n v="0"/>
    <m/>
    <m/>
    <m/>
    <m/>
    <m/>
    <m/>
    <m/>
    <m/>
  </r>
  <r>
    <d v="2019-09-01T00:00:00"/>
    <s v="T1"/>
    <n v="9"/>
    <s v="Monoespecífico"/>
    <s v="Quercus humboldtii"/>
    <n v="2"/>
    <n v="2"/>
    <n v="116"/>
    <n v="12.9"/>
    <m/>
    <n v="12.9"/>
    <n v="47"/>
    <n v="48"/>
    <n v="1128"/>
    <m/>
    <s v="SI"/>
    <n v="1"/>
    <m/>
    <m/>
    <s v="SI"/>
    <m/>
    <m/>
    <m/>
    <m/>
    <m/>
  </r>
  <r>
    <d v="2019-09-01T00:00:00"/>
    <s v="T1"/>
    <n v="10"/>
    <s v="Monoespecífico"/>
    <s v="Quercus humboldtii"/>
    <n v="2"/>
    <n v="3"/>
    <n v="157"/>
    <n v="13.3"/>
    <m/>
    <n v="13.3"/>
    <n v="51"/>
    <n v="49"/>
    <n v="1249.5"/>
    <m/>
    <s v="SI"/>
    <n v="0"/>
    <m/>
    <m/>
    <m/>
    <m/>
    <m/>
    <m/>
    <m/>
    <m/>
  </r>
  <r>
    <d v="2020-01-01T00:00:00"/>
    <s v="T2"/>
    <n v="1"/>
    <s v="Monoespecífico"/>
    <s v="Quercus humboldtii"/>
    <n v="1"/>
    <n v="1"/>
    <n v="156"/>
    <n v="16"/>
    <m/>
    <n v="16"/>
    <n v="57"/>
    <n v="50"/>
    <n v="1425"/>
    <m/>
    <s v="SI"/>
    <n v="1"/>
    <s v="SI"/>
    <m/>
    <m/>
    <m/>
    <m/>
    <m/>
    <m/>
    <m/>
  </r>
  <r>
    <d v="2020-01-01T00:00:00"/>
    <s v="T2"/>
    <n v="2"/>
    <s v="Monoespecífico"/>
    <s v="Quercus humboldtii"/>
    <n v="1"/>
    <n v="2"/>
    <n v="98"/>
    <n v="8"/>
    <m/>
    <n v="8"/>
    <n v="36"/>
    <n v="35"/>
    <n v="630"/>
    <m/>
    <s v="SI"/>
    <n v="1"/>
    <m/>
    <s v="SI"/>
    <s v="SI"/>
    <s v="SI"/>
    <m/>
    <m/>
    <m/>
    <m/>
  </r>
  <r>
    <d v="2020-01-01T00:00:00"/>
    <s v="T2"/>
    <n v="3"/>
    <s v="Monoespecífico"/>
    <s v="Quercus humboldtii"/>
    <n v="1"/>
    <n v="3"/>
    <n v="130"/>
    <n v="16"/>
    <m/>
    <n v="16"/>
    <n v="36"/>
    <n v="35"/>
    <n v="630"/>
    <m/>
    <s v="SI"/>
    <n v="1"/>
    <s v="SI"/>
    <m/>
    <m/>
    <m/>
    <m/>
    <m/>
    <m/>
    <m/>
  </r>
  <r>
    <d v="2020-01-01T00:00:00"/>
    <s v="T2"/>
    <n v="4"/>
    <s v="Monoespecífico"/>
    <s v="Quercus humboldtii"/>
    <n v="1"/>
    <n v="4"/>
    <n v="117"/>
    <n v="14"/>
    <m/>
    <n v="14"/>
    <n v="42"/>
    <n v="30"/>
    <n v="630"/>
    <m/>
    <s v="SI"/>
    <n v="1"/>
    <s v="SI"/>
    <m/>
    <m/>
    <m/>
    <m/>
    <m/>
    <m/>
    <m/>
  </r>
  <r>
    <d v="2020-01-01T00:00:00"/>
    <s v="T2"/>
    <n v="5"/>
    <s v="Monoespecífico"/>
    <s v="Quercus humboldtii"/>
    <n v="1"/>
    <n v="5"/>
    <n v="23"/>
    <n v="6"/>
    <m/>
    <n v="6"/>
    <n v="18"/>
    <n v="25"/>
    <n v="225"/>
    <m/>
    <s v="SI"/>
    <n v="1"/>
    <s v="SI"/>
    <s v="SI"/>
    <m/>
    <m/>
    <m/>
    <m/>
    <m/>
    <m/>
  </r>
  <r>
    <d v="2020-01-01T00:00:00"/>
    <s v="T2"/>
    <n v="6"/>
    <s v="Monoespecífico"/>
    <s v="Quercus humboldtii"/>
    <n v="1"/>
    <n v="6"/>
    <n v="123"/>
    <n v="13"/>
    <m/>
    <n v="13"/>
    <n v="37"/>
    <n v="49"/>
    <n v="906.5"/>
    <m/>
    <s v="SI"/>
    <n v="0"/>
    <m/>
    <m/>
    <m/>
    <m/>
    <m/>
    <m/>
    <m/>
    <s v="Cambiando de hojas"/>
  </r>
  <r>
    <d v="2020-01-01T00:00:00"/>
    <s v="T2"/>
    <n v="7"/>
    <s v="Monoespecífico"/>
    <s v="Quercus humboldtii"/>
    <n v="1"/>
    <n v="7"/>
    <n v="190"/>
    <n v="17"/>
    <m/>
    <n v="17"/>
    <n v="42"/>
    <n v="40"/>
    <n v="840"/>
    <m/>
    <s v="SI"/>
    <n v="0"/>
    <m/>
    <m/>
    <m/>
    <m/>
    <m/>
    <m/>
    <m/>
    <m/>
  </r>
  <r>
    <d v="2020-01-01T00:00:00"/>
    <s v="T2"/>
    <n v="8"/>
    <s v="Monoespecífico"/>
    <s v="Quercus humboldtii"/>
    <n v="2"/>
    <n v="1"/>
    <n v="170"/>
    <n v="17"/>
    <m/>
    <n v="17"/>
    <n v="47"/>
    <n v="43"/>
    <n v="1010.5"/>
    <m/>
    <s v="SI"/>
    <n v="1"/>
    <s v="SI"/>
    <m/>
    <m/>
    <m/>
    <m/>
    <m/>
    <m/>
    <s v="Afectación climática (hojas quemadas)"/>
  </r>
  <r>
    <d v="2020-01-01T00:00:00"/>
    <s v="T2"/>
    <n v="9"/>
    <s v="Monoespecífico"/>
    <s v="Quercus humboldtii"/>
    <n v="2"/>
    <n v="2"/>
    <n v="151"/>
    <n v="18"/>
    <m/>
    <n v="18"/>
    <n v="36"/>
    <n v="30"/>
    <n v="540"/>
    <m/>
    <s v="SI"/>
    <n v="1"/>
    <m/>
    <m/>
    <s v="SI"/>
    <m/>
    <m/>
    <m/>
    <m/>
    <m/>
  </r>
  <r>
    <d v="2020-01-01T00:00:00"/>
    <s v="T2"/>
    <n v="10"/>
    <s v="Monoespecífico"/>
    <s v="Quercus humboldtii"/>
    <n v="2"/>
    <n v="3"/>
    <n v="180"/>
    <n v="16"/>
    <m/>
    <n v="16"/>
    <n v="47"/>
    <n v="46"/>
    <n v="1081"/>
    <m/>
    <s v="SI"/>
    <n v="1"/>
    <m/>
    <m/>
    <s v="SI"/>
    <m/>
    <m/>
    <s v="SI"/>
    <m/>
    <s v="Afectación climática (manchas en las hojas)"/>
  </r>
  <r>
    <d v="2020-04-01T00:00:00"/>
    <s v="T3"/>
    <n v="1"/>
    <s v="Monoespecífico"/>
    <s v="Quercus humboldtii"/>
    <n v="1"/>
    <n v="1"/>
    <n v="169"/>
    <n v="14.9"/>
    <m/>
    <n v="14.9"/>
    <n v="72"/>
    <n v="65"/>
    <n v="2340"/>
    <m/>
    <s v="SI"/>
    <n v="4"/>
    <m/>
    <m/>
    <s v="SI"/>
    <m/>
    <m/>
    <m/>
    <m/>
    <m/>
  </r>
  <r>
    <d v="2020-04-01T00:00:00"/>
    <s v="T3"/>
    <n v="2"/>
    <s v="Monoespecífico"/>
    <s v="Quercus humboldtii"/>
    <n v="1"/>
    <n v="2"/>
    <n v="115"/>
    <n v="8.4"/>
    <m/>
    <n v="8.4"/>
    <n v="45"/>
    <n v="38"/>
    <n v="855"/>
    <s v="Un poco escaso de follaje"/>
    <s v="SI"/>
    <n v="2"/>
    <m/>
    <m/>
    <s v="SI"/>
    <s v="SI"/>
    <m/>
    <m/>
    <m/>
    <m/>
  </r>
  <r>
    <d v="2020-04-01T00:00:00"/>
    <s v="T3"/>
    <n v="3"/>
    <s v="Monoespecífico"/>
    <s v="Quercus humboldtii"/>
    <n v="1"/>
    <n v="3"/>
    <n v="153"/>
    <n v="12.2"/>
    <m/>
    <n v="12.2"/>
    <n v="49"/>
    <n v="44"/>
    <n v="1078"/>
    <m/>
    <s v="SI"/>
    <n v="4"/>
    <m/>
    <m/>
    <s v="SI"/>
    <m/>
    <m/>
    <m/>
    <m/>
    <m/>
  </r>
  <r>
    <d v="2020-04-01T00:00:00"/>
    <s v="T3"/>
    <n v="4"/>
    <s v="Monoespecífico"/>
    <s v="Quercus humboldtii"/>
    <n v="1"/>
    <n v="4"/>
    <n v="130"/>
    <n v="12.1"/>
    <m/>
    <n v="12.1"/>
    <n v="65"/>
    <n v="44"/>
    <n v="1430"/>
    <m/>
    <s v="SI"/>
    <n v="1"/>
    <s v="SI"/>
    <m/>
    <s v="SI"/>
    <m/>
    <m/>
    <m/>
    <m/>
    <m/>
  </r>
  <r>
    <d v="2020-04-01T00:00:00"/>
    <s v="T3"/>
    <n v="5"/>
    <s v="Monoespecífico"/>
    <s v="Quercus humboldtii"/>
    <n v="1"/>
    <n v="5"/>
    <n v="60"/>
    <n v="7.1"/>
    <m/>
    <n v="7.1"/>
    <n v="34"/>
    <n v="25"/>
    <n v="425"/>
    <s v="Hojas quemadas, sigue pequeño"/>
    <s v="SI"/>
    <n v="1"/>
    <s v="SI"/>
    <m/>
    <s v="SI"/>
    <m/>
    <m/>
    <m/>
    <m/>
    <m/>
  </r>
  <r>
    <d v="2020-04-01T00:00:00"/>
    <s v="T3"/>
    <n v="6"/>
    <s v="Monoespecífico"/>
    <s v="Quercus humboldtii"/>
    <n v="1"/>
    <n v="6"/>
    <n v="130"/>
    <n v="12.1"/>
    <m/>
    <n v="12.1"/>
    <n v="48"/>
    <n v="36"/>
    <n v="864"/>
    <m/>
    <s v="SI"/>
    <n v="2"/>
    <s v="SI"/>
    <m/>
    <s v="SI"/>
    <m/>
    <m/>
    <m/>
    <m/>
    <m/>
  </r>
  <r>
    <d v="2020-04-01T00:00:00"/>
    <s v="T3"/>
    <n v="7"/>
    <s v="Monoespecífico"/>
    <s v="Quercus humboldtii"/>
    <n v="1"/>
    <n v="7"/>
    <n v="190"/>
    <n v="15.9"/>
    <m/>
    <n v="15.9"/>
    <n v="56"/>
    <n v="46"/>
    <n v="1288"/>
    <m/>
    <s v="SI"/>
    <n v="1"/>
    <s v="SI"/>
    <m/>
    <m/>
    <m/>
    <m/>
    <m/>
    <m/>
    <m/>
  </r>
  <r>
    <d v="2020-04-01T00:00:00"/>
    <s v="T3"/>
    <n v="8"/>
    <s v="Monoespecífico"/>
    <s v="Quercus humboldtii"/>
    <n v="2"/>
    <n v="1"/>
    <n v="180"/>
    <n v="19.100000000000001"/>
    <m/>
    <n v="19.100000000000001"/>
    <n v="79"/>
    <n v="64"/>
    <n v="2528"/>
    <m/>
    <s v="SI"/>
    <n v="1"/>
    <s v="SI"/>
    <m/>
    <s v="SI"/>
    <m/>
    <m/>
    <m/>
    <m/>
    <m/>
  </r>
  <r>
    <d v="2020-04-01T00:00:00"/>
    <s v="T3"/>
    <n v="9"/>
    <s v="Monoespecífico"/>
    <s v="Quercus humboldtii"/>
    <n v="2"/>
    <n v="2"/>
    <n v="160"/>
    <n v="15.9"/>
    <m/>
    <n v="15.9"/>
    <n v="60"/>
    <n v="55"/>
    <n v="1650"/>
    <m/>
    <s v="SI"/>
    <n v="1"/>
    <s v="SI"/>
    <m/>
    <s v="SI"/>
    <m/>
    <m/>
    <m/>
    <m/>
    <m/>
  </r>
  <r>
    <d v="2020-04-01T00:00:00"/>
    <s v="T3"/>
    <n v="10"/>
    <s v="Monoespecífico"/>
    <s v="Quercus humboldtii"/>
    <n v="2"/>
    <n v="3"/>
    <n v="190"/>
    <n v="18.100000000000001"/>
    <m/>
    <n v="18.100000000000001"/>
    <n v="76"/>
    <n v="75"/>
    <n v="2850"/>
    <m/>
    <s v="SI"/>
    <n v="1"/>
    <s v="SI"/>
    <m/>
    <s v="SI"/>
    <m/>
    <m/>
    <m/>
    <m/>
    <m/>
  </r>
  <r>
    <d v="2020-07-01T00:00:00"/>
    <s v="T4"/>
    <n v="1"/>
    <s v="Monoespecífico"/>
    <s v="Quercus humboldtii"/>
    <n v="1"/>
    <n v="1"/>
    <n v="191"/>
    <n v="16.200000000000003"/>
    <m/>
    <n v="16.200000000000003"/>
    <n v="80"/>
    <n v="70"/>
    <n v="2800"/>
    <m/>
    <s v="SI"/>
    <n v="2"/>
    <m/>
    <m/>
    <s v="SI"/>
    <m/>
    <m/>
    <m/>
    <m/>
    <s v=""/>
  </r>
  <r>
    <d v="2020-07-01T00:00:00"/>
    <s v="T4"/>
    <n v="2"/>
    <s v="Monoespecífico"/>
    <s v="Quercus humboldtii"/>
    <n v="1"/>
    <n v="2"/>
    <n v="112"/>
    <n v="8.1999999999999993"/>
    <m/>
    <n v="8.1999999999999993"/>
    <n v="57"/>
    <n v="47"/>
    <n v="1339.5"/>
    <m/>
    <s v="SI"/>
    <n v="2"/>
    <m/>
    <m/>
    <m/>
    <m/>
    <m/>
    <m/>
    <m/>
    <s v=""/>
  </r>
  <r>
    <d v="2020-07-01T00:00:00"/>
    <s v="T4"/>
    <n v="3"/>
    <s v="Monoespecífico"/>
    <s v="Quercus humboldtii"/>
    <n v="1"/>
    <n v="3"/>
    <n v="153"/>
    <n v="15.9"/>
    <m/>
    <n v="15.9"/>
    <n v="53"/>
    <n v="47"/>
    <n v="1245.5"/>
    <m/>
    <s v="SI"/>
    <n v="1"/>
    <m/>
    <m/>
    <s v="SI"/>
    <m/>
    <m/>
    <m/>
    <m/>
    <s v=""/>
  </r>
  <r>
    <d v="2020-07-01T00:00:00"/>
    <s v="T4"/>
    <n v="4"/>
    <s v="Monoespecífico"/>
    <s v="Quercus humboldtii"/>
    <n v="1"/>
    <n v="4"/>
    <n v="147"/>
    <n v="16.200000000000003"/>
    <m/>
    <n v="16.200000000000003"/>
    <n v="57"/>
    <n v="57"/>
    <n v="1624.5"/>
    <m/>
    <s v="SI"/>
    <n v="2"/>
    <s v="SI"/>
    <m/>
    <m/>
    <m/>
    <m/>
    <m/>
    <m/>
    <s v=""/>
  </r>
  <r>
    <d v="2020-07-01T00:00:00"/>
    <s v="T4"/>
    <n v="5"/>
    <s v="Monoespecífico"/>
    <s v="Quercus humboldtii"/>
    <n v="1"/>
    <n v="5"/>
    <n v="52"/>
    <n v="7.3"/>
    <m/>
    <n v="7.3"/>
    <n v="37"/>
    <n v="30"/>
    <n v="555"/>
    <m/>
    <s v="SI"/>
    <n v="2"/>
    <s v="SI"/>
    <m/>
    <m/>
    <m/>
    <m/>
    <m/>
    <m/>
    <s v=""/>
  </r>
  <r>
    <d v="2020-07-01T00:00:00"/>
    <s v="T4"/>
    <n v="6"/>
    <s v="Monoespecífico"/>
    <s v="Quercus humboldtii"/>
    <n v="1"/>
    <n v="6"/>
    <n v="160"/>
    <n v="15.2"/>
    <m/>
    <n v="15.2"/>
    <n v="67"/>
    <n v="61"/>
    <n v="2043.5"/>
    <m/>
    <s v="SI"/>
    <n v="1"/>
    <m/>
    <m/>
    <s v="SI"/>
    <m/>
    <m/>
    <m/>
    <m/>
    <s v=""/>
  </r>
  <r>
    <d v="2020-07-01T00:00:00"/>
    <s v="T4"/>
    <n v="7"/>
    <s v="Monoespecífico"/>
    <s v="Quercus humboldtii"/>
    <n v="1"/>
    <n v="7"/>
    <n v="210"/>
    <n v="18.700000000000003"/>
    <m/>
    <n v="18.700000000000003"/>
    <n v="77"/>
    <n v="71"/>
    <n v="2733.5"/>
    <m/>
    <s v="SI"/>
    <n v="1"/>
    <m/>
    <m/>
    <s v="SI"/>
    <m/>
    <m/>
    <m/>
    <m/>
    <s v=""/>
  </r>
  <r>
    <d v="2020-07-01T00:00:00"/>
    <s v="T4"/>
    <n v="8"/>
    <s v="Monoespecífico"/>
    <s v="Quercus humboldtii"/>
    <n v="2"/>
    <n v="1"/>
    <n v="192"/>
    <n v="29"/>
    <m/>
    <n v="29"/>
    <n v="94"/>
    <n v="90"/>
    <n v="4230"/>
    <m/>
    <s v="SI"/>
    <n v="2"/>
    <m/>
    <m/>
    <s v="SI"/>
    <m/>
    <m/>
    <m/>
    <m/>
    <s v=""/>
  </r>
  <r>
    <d v="2020-07-01T00:00:00"/>
    <s v="T4"/>
    <n v="9"/>
    <s v="Monoespecífico"/>
    <s v="Quercus humboldtii"/>
    <n v="2"/>
    <n v="2"/>
    <n v="176"/>
    <n v="23"/>
    <m/>
    <n v="23"/>
    <n v="84"/>
    <n v="81"/>
    <n v="3402"/>
    <m/>
    <s v="SI"/>
    <n v="1"/>
    <m/>
    <m/>
    <s v="SI"/>
    <m/>
    <m/>
    <m/>
    <m/>
    <s v=""/>
  </r>
  <r>
    <d v="2020-07-01T00:00:00"/>
    <s v="T4"/>
    <n v="10"/>
    <s v="Monoespecífico"/>
    <s v="Quercus humboldtii"/>
    <n v="2"/>
    <n v="3"/>
    <n v="220"/>
    <n v="19.7"/>
    <m/>
    <n v="19.7"/>
    <n v="110"/>
    <n v="110"/>
    <n v="6050"/>
    <s v="Hongo base tallo"/>
    <s v="SI"/>
    <n v="2"/>
    <m/>
    <m/>
    <s v="SI"/>
    <s v="SI"/>
    <m/>
    <m/>
    <m/>
    <s v=""/>
  </r>
  <r>
    <d v="2020-11-01T00:00:00"/>
    <s v="T5"/>
    <n v="1"/>
    <s v="Monoespecífico"/>
    <s v="Quercus humboldtii"/>
    <n v="1"/>
    <n v="1"/>
    <n v="197"/>
    <n v="18"/>
    <m/>
    <n v="18"/>
    <n v="100"/>
    <n v="80"/>
    <n v="4000"/>
    <m/>
    <s v="SI"/>
    <n v="1"/>
    <s v="SI"/>
    <m/>
    <s v="SI"/>
    <m/>
    <m/>
    <m/>
    <m/>
    <s v="Afectación climática (manchas en las hojas)"/>
  </r>
  <r>
    <d v="2020-11-01T00:00:00"/>
    <s v="T5"/>
    <n v="2"/>
    <s v="Monoespecífico"/>
    <s v="Quercus humboldtii"/>
    <n v="1"/>
    <n v="2"/>
    <n v="130"/>
    <n v="7"/>
    <m/>
    <n v="7"/>
    <n v="52"/>
    <n v="51"/>
    <n v="1326"/>
    <m/>
    <s v="SI"/>
    <n v="2"/>
    <s v="SI"/>
    <m/>
    <s v="SI"/>
    <m/>
    <m/>
    <m/>
    <m/>
    <m/>
  </r>
  <r>
    <d v="2020-11-01T00:00:00"/>
    <s v="T5"/>
    <n v="3"/>
    <s v="Monoespecífico"/>
    <s v="Quercus humboldtii"/>
    <n v="1"/>
    <n v="3"/>
    <n v="174"/>
    <n v="15"/>
    <m/>
    <n v="15"/>
    <n v="83"/>
    <n v="71"/>
    <n v="2946.5"/>
    <m/>
    <s v="SI"/>
    <n v="3"/>
    <s v="SI"/>
    <m/>
    <m/>
    <m/>
    <m/>
    <m/>
    <m/>
    <s v="Afectación climática (manchas en las hojas)"/>
  </r>
  <r>
    <d v="2020-11-01T00:00:00"/>
    <s v="T5"/>
    <n v="4"/>
    <s v="Monoespecífico"/>
    <s v="Quercus humboldtii"/>
    <n v="1"/>
    <n v="4"/>
    <n v="186"/>
    <n v="16"/>
    <m/>
    <n v="16"/>
    <n v="98"/>
    <n v="92"/>
    <n v="4508"/>
    <m/>
    <s v="SI"/>
    <n v="1"/>
    <s v="SI"/>
    <m/>
    <m/>
    <m/>
    <m/>
    <m/>
    <m/>
    <m/>
  </r>
  <r>
    <d v="2020-11-01T00:00:00"/>
    <s v="T5"/>
    <n v="5"/>
    <s v="Monoespecífico"/>
    <s v="Quercus humboldtii"/>
    <n v="1"/>
    <n v="5"/>
    <n v="62"/>
    <n v="8"/>
    <m/>
    <n v="8"/>
    <n v="42"/>
    <n v="25"/>
    <n v="525"/>
    <m/>
    <s v="SI"/>
    <n v="1"/>
    <s v="SI"/>
    <m/>
    <m/>
    <m/>
    <m/>
    <m/>
    <m/>
    <s v="Afectación climática (hojas quemadas)"/>
  </r>
  <r>
    <d v="2020-11-01T00:00:00"/>
    <s v="T5"/>
    <n v="6"/>
    <s v="Monoespecífico"/>
    <s v="Quercus humboldtii"/>
    <n v="1"/>
    <n v="6"/>
    <n v="167.5"/>
    <n v="14"/>
    <m/>
    <n v="14"/>
    <n v="96"/>
    <n v="41"/>
    <n v="1968"/>
    <m/>
    <s v="SI"/>
    <n v="1"/>
    <m/>
    <m/>
    <s v="SI"/>
    <m/>
    <m/>
    <m/>
    <m/>
    <s v="Afectación climática (manchas en las hojas)"/>
  </r>
  <r>
    <d v="2020-11-01T00:00:00"/>
    <s v="T5"/>
    <n v="7"/>
    <s v="Monoespecífico"/>
    <s v="Quercus humboldtii"/>
    <n v="1"/>
    <n v="7"/>
    <n v="210"/>
    <n v="19"/>
    <m/>
    <n v="19"/>
    <n v="102"/>
    <n v="76"/>
    <n v="3876"/>
    <m/>
    <s v="SI"/>
    <n v="1"/>
    <s v="SI"/>
    <m/>
    <s v="SI"/>
    <m/>
    <m/>
    <m/>
    <m/>
    <s v="Hojas senecesentes en caída"/>
  </r>
  <r>
    <d v="2020-11-01T00:00:00"/>
    <s v="T5"/>
    <n v="8"/>
    <s v="Monoespecífico"/>
    <s v="Quercus humboldtii"/>
    <n v="2"/>
    <n v="1"/>
    <n v="192"/>
    <n v="26"/>
    <m/>
    <n v="26"/>
    <n v="130"/>
    <n v="109"/>
    <n v="7085"/>
    <m/>
    <s v="SI"/>
    <n v="1"/>
    <s v="SI"/>
    <m/>
    <m/>
    <m/>
    <m/>
    <m/>
    <m/>
    <s v="Afectación climática (hojas quemadas)"/>
  </r>
  <r>
    <d v="2020-11-01T00:00:00"/>
    <s v="T5"/>
    <n v="9"/>
    <s v="Monoespecífico"/>
    <s v="Quercus humboldtii"/>
    <n v="2"/>
    <n v="2"/>
    <n v="221"/>
    <n v="24"/>
    <m/>
    <n v="24"/>
    <n v="102"/>
    <n v="113"/>
    <n v="5763"/>
    <m/>
    <s v="SI"/>
    <n v="1"/>
    <s v="SI"/>
    <m/>
    <m/>
    <m/>
    <m/>
    <m/>
    <m/>
    <s v="Afectación climática (hojas quemadas)"/>
  </r>
  <r>
    <d v="2020-11-01T00:00:00"/>
    <s v="T5"/>
    <n v="10"/>
    <s v="Monoespecífico"/>
    <s v="Quercus humboldtii"/>
    <n v="2"/>
    <n v="3"/>
    <n v="232"/>
    <n v="20"/>
    <m/>
    <n v="20"/>
    <n v="85"/>
    <n v="76"/>
    <n v="3230"/>
    <m/>
    <s v="SI"/>
    <n v="1"/>
    <m/>
    <m/>
    <s v="SI"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3C41-587F-8E49-84A2-35C0D52790E7}" name="TablaDinámica1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zoomScaleNormal="100" workbookViewId="0">
      <pane ySplit="1" topLeftCell="A24" activePane="bottomLeft" state="frozen"/>
      <selection pane="bottomLeft" activeCell="A51" sqref="A51"/>
    </sheetView>
  </sheetViews>
  <sheetFormatPr baseColWidth="10" defaultRowHeight="15" x14ac:dyDescent="0.2"/>
  <cols>
    <col min="2" max="2" width="11" customWidth="1"/>
    <col min="4" max="4" width="15" customWidth="1"/>
    <col min="5" max="5" width="26.83203125" customWidth="1"/>
    <col min="6" max="6" width="10.83203125" customWidth="1"/>
    <col min="7" max="7" width="13.5" customWidth="1"/>
    <col min="8" max="13" width="10.83203125" customWidth="1"/>
    <col min="14" max="14" width="13.1640625" customWidth="1"/>
    <col min="15" max="15" width="40.83203125" customWidth="1"/>
  </cols>
  <sheetData>
    <row r="1" spans="1:25" x14ac:dyDescent="0.2">
      <c r="A1" s="8" t="s">
        <v>36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6" t="s">
        <v>9</v>
      </c>
      <c r="I1" s="6" t="s">
        <v>13</v>
      </c>
      <c r="J1" s="6" t="s">
        <v>14</v>
      </c>
      <c r="K1" s="6" t="s">
        <v>16</v>
      </c>
      <c r="L1" s="6" t="s">
        <v>11</v>
      </c>
      <c r="M1" s="6" t="s">
        <v>12</v>
      </c>
      <c r="N1" s="6" t="s">
        <v>10</v>
      </c>
      <c r="O1" s="6" t="s">
        <v>15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15</v>
      </c>
    </row>
    <row r="2" spans="1:25" x14ac:dyDescent="0.2">
      <c r="A2" s="7">
        <v>43709</v>
      </c>
      <c r="B2" s="3" t="s">
        <v>6</v>
      </c>
      <c r="C2" s="3">
        <v>1</v>
      </c>
      <c r="D2" s="3" t="s">
        <v>7</v>
      </c>
      <c r="E2" s="4" t="s">
        <v>8</v>
      </c>
      <c r="F2" s="3">
        <v>1</v>
      </c>
      <c r="G2" s="3">
        <v>1</v>
      </c>
      <c r="H2" s="3">
        <v>130</v>
      </c>
      <c r="I2" s="3">
        <v>12.8</v>
      </c>
      <c r="J2" s="3"/>
      <c r="K2" s="3">
        <f>AVERAGE(I2:J2)</f>
        <v>12.8</v>
      </c>
      <c r="L2" s="3">
        <v>56</v>
      </c>
      <c r="M2" s="3">
        <v>47</v>
      </c>
      <c r="N2" s="3">
        <f>(L2*M2/2)</f>
        <v>1316</v>
      </c>
      <c r="O2" s="3"/>
      <c r="P2" s="3" t="s">
        <v>27</v>
      </c>
      <c r="Q2" s="3">
        <v>1</v>
      </c>
      <c r="R2" s="3"/>
      <c r="S2" s="3"/>
      <c r="T2" s="3" t="s">
        <v>27</v>
      </c>
      <c r="U2" s="3"/>
      <c r="V2" s="3"/>
      <c r="W2" s="3"/>
      <c r="X2" s="3"/>
      <c r="Y2" s="3"/>
    </row>
    <row r="3" spans="1:25" x14ac:dyDescent="0.2">
      <c r="A3" s="7">
        <v>43709</v>
      </c>
      <c r="B3" s="3" t="s">
        <v>6</v>
      </c>
      <c r="C3" s="3">
        <v>2</v>
      </c>
      <c r="D3" s="3" t="s">
        <v>7</v>
      </c>
      <c r="E3" s="4" t="s">
        <v>8</v>
      </c>
      <c r="F3" s="3">
        <v>1</v>
      </c>
      <c r="G3" s="3">
        <v>2</v>
      </c>
      <c r="H3" s="3">
        <v>112</v>
      </c>
      <c r="I3" s="3">
        <v>10.5</v>
      </c>
      <c r="J3" s="3">
        <v>0.7</v>
      </c>
      <c r="K3" s="3">
        <f t="shared" ref="K3:K11" si="0">AVERAGE(I3:J3)</f>
        <v>5.6</v>
      </c>
      <c r="L3" s="3">
        <v>41</v>
      </c>
      <c r="M3" s="3">
        <v>40</v>
      </c>
      <c r="N3" s="3">
        <f t="shared" ref="N3:N11" si="1">(L3*M3/2)</f>
        <v>820</v>
      </c>
      <c r="O3" s="3"/>
      <c r="P3" s="3" t="s">
        <v>27</v>
      </c>
      <c r="Q3" s="3">
        <v>1</v>
      </c>
      <c r="R3" s="3"/>
      <c r="S3" s="3"/>
      <c r="T3" s="3" t="s">
        <v>27</v>
      </c>
      <c r="U3" s="3"/>
      <c r="V3" s="3"/>
      <c r="W3" s="3"/>
      <c r="X3" s="3"/>
      <c r="Y3" s="3"/>
    </row>
    <row r="4" spans="1:25" x14ac:dyDescent="0.2">
      <c r="A4" s="7">
        <v>43709</v>
      </c>
      <c r="B4" s="3" t="s">
        <v>6</v>
      </c>
      <c r="C4" s="3">
        <v>3</v>
      </c>
      <c r="D4" s="3" t="s">
        <v>7</v>
      </c>
      <c r="E4" s="4" t="s">
        <v>8</v>
      </c>
      <c r="F4" s="3">
        <v>1</v>
      </c>
      <c r="G4" s="3">
        <v>3</v>
      </c>
      <c r="H4" s="3">
        <v>50</v>
      </c>
      <c r="I4" s="3">
        <v>7.5</v>
      </c>
      <c r="J4" s="3"/>
      <c r="K4" s="3">
        <f t="shared" si="0"/>
        <v>7.5</v>
      </c>
      <c r="L4" s="3">
        <v>44</v>
      </c>
      <c r="M4" s="3">
        <v>23</v>
      </c>
      <c r="N4" s="3">
        <f t="shared" si="1"/>
        <v>506</v>
      </c>
      <c r="O4" s="3"/>
      <c r="P4" s="3" t="s">
        <v>27</v>
      </c>
      <c r="Q4" s="3">
        <v>1</v>
      </c>
      <c r="R4" s="3"/>
      <c r="S4" s="3"/>
      <c r="T4" s="3" t="s">
        <v>27</v>
      </c>
      <c r="U4" s="3"/>
      <c r="V4" s="3"/>
      <c r="W4" s="3"/>
      <c r="X4" s="3"/>
      <c r="Y4" s="3"/>
    </row>
    <row r="5" spans="1:25" x14ac:dyDescent="0.2">
      <c r="A5" s="7">
        <v>43709</v>
      </c>
      <c r="B5" s="3" t="s">
        <v>6</v>
      </c>
      <c r="C5" s="3">
        <v>4</v>
      </c>
      <c r="D5" s="3" t="s">
        <v>7</v>
      </c>
      <c r="E5" s="4" t="s">
        <v>8</v>
      </c>
      <c r="F5" s="3">
        <v>1</v>
      </c>
      <c r="G5" s="3">
        <v>4</v>
      </c>
      <c r="H5" s="3">
        <v>124</v>
      </c>
      <c r="I5" s="3">
        <v>12.1</v>
      </c>
      <c r="J5" s="3"/>
      <c r="K5" s="3">
        <f t="shared" si="0"/>
        <v>12.1</v>
      </c>
      <c r="L5" s="3">
        <v>54</v>
      </c>
      <c r="M5" s="3">
        <v>40</v>
      </c>
      <c r="N5" s="3">
        <f t="shared" si="1"/>
        <v>1080</v>
      </c>
      <c r="O5" s="3"/>
      <c r="P5" s="3" t="s">
        <v>27</v>
      </c>
      <c r="Q5" s="3">
        <v>1</v>
      </c>
      <c r="R5" s="3"/>
      <c r="S5" s="3"/>
      <c r="T5" s="3" t="s">
        <v>27</v>
      </c>
      <c r="U5" s="3"/>
      <c r="V5" s="3"/>
      <c r="W5" s="3"/>
      <c r="X5" s="3"/>
      <c r="Y5" s="3"/>
    </row>
    <row r="6" spans="1:25" x14ac:dyDescent="0.2">
      <c r="A6" s="7">
        <v>43709</v>
      </c>
      <c r="B6" s="3" t="s">
        <v>6</v>
      </c>
      <c r="C6" s="3">
        <v>5</v>
      </c>
      <c r="D6" s="3" t="s">
        <v>7</v>
      </c>
      <c r="E6" s="4" t="s">
        <v>8</v>
      </c>
      <c r="F6" s="3">
        <v>1</v>
      </c>
      <c r="G6" s="3">
        <v>5</v>
      </c>
      <c r="H6" s="3">
        <v>167</v>
      </c>
      <c r="I6" s="3">
        <v>13.2</v>
      </c>
      <c r="J6" s="3"/>
      <c r="K6" s="3">
        <f t="shared" si="0"/>
        <v>13.2</v>
      </c>
      <c r="L6" s="3">
        <v>51</v>
      </c>
      <c r="M6" s="3">
        <v>48</v>
      </c>
      <c r="N6" s="3">
        <f t="shared" si="1"/>
        <v>1224</v>
      </c>
      <c r="O6" s="3"/>
      <c r="P6" s="3" t="s">
        <v>27</v>
      </c>
      <c r="Q6" s="3">
        <v>0</v>
      </c>
      <c r="R6" s="3"/>
      <c r="S6" s="3"/>
      <c r="T6" s="3"/>
      <c r="U6" s="3"/>
      <c r="V6" s="3"/>
      <c r="W6" s="3"/>
      <c r="X6" s="3"/>
      <c r="Y6" s="3"/>
    </row>
    <row r="7" spans="1:25" x14ac:dyDescent="0.2">
      <c r="A7" s="7">
        <v>43709</v>
      </c>
      <c r="B7" s="3" t="s">
        <v>6</v>
      </c>
      <c r="C7" s="3">
        <v>6</v>
      </c>
      <c r="D7" s="3" t="s">
        <v>7</v>
      </c>
      <c r="E7" s="4" t="s">
        <v>8</v>
      </c>
      <c r="F7" s="3">
        <v>1</v>
      </c>
      <c r="G7" s="3">
        <v>6</v>
      </c>
      <c r="H7" s="3">
        <v>111</v>
      </c>
      <c r="I7" s="3">
        <v>8.1</v>
      </c>
      <c r="J7" s="3"/>
      <c r="K7" s="3">
        <f t="shared" si="0"/>
        <v>8.1</v>
      </c>
      <c r="L7" s="3">
        <v>51</v>
      </c>
      <c r="M7" s="3">
        <v>34</v>
      </c>
      <c r="N7" s="3">
        <f t="shared" si="1"/>
        <v>867</v>
      </c>
      <c r="O7" s="3"/>
      <c r="P7" s="3" t="s">
        <v>27</v>
      </c>
      <c r="Q7" s="3">
        <v>1</v>
      </c>
      <c r="R7" s="3"/>
      <c r="S7" s="3"/>
      <c r="T7" s="3" t="s">
        <v>27</v>
      </c>
      <c r="U7" s="3"/>
      <c r="V7" s="3"/>
      <c r="W7" s="3"/>
      <c r="X7" s="3"/>
      <c r="Y7" s="3"/>
    </row>
    <row r="8" spans="1:25" x14ac:dyDescent="0.2">
      <c r="A8" s="7">
        <v>43709</v>
      </c>
      <c r="B8" s="3" t="s">
        <v>6</v>
      </c>
      <c r="C8" s="3">
        <v>7</v>
      </c>
      <c r="D8" s="3" t="s">
        <v>7</v>
      </c>
      <c r="E8" s="4" t="s">
        <v>8</v>
      </c>
      <c r="F8" s="3">
        <v>1</v>
      </c>
      <c r="G8" s="3">
        <v>7</v>
      </c>
      <c r="H8" s="3">
        <v>135</v>
      </c>
      <c r="I8" s="3">
        <v>13.1</v>
      </c>
      <c r="J8" s="3"/>
      <c r="K8" s="3">
        <f t="shared" si="0"/>
        <v>13.1</v>
      </c>
      <c r="L8" s="3">
        <v>47</v>
      </c>
      <c r="M8" s="3">
        <v>48</v>
      </c>
      <c r="N8" s="3">
        <f>(L8*M8/2)</f>
        <v>1128</v>
      </c>
      <c r="O8" s="3"/>
      <c r="P8" s="3" t="s">
        <v>27</v>
      </c>
      <c r="Q8" s="3">
        <v>1</v>
      </c>
      <c r="R8" s="3"/>
      <c r="S8" s="3"/>
      <c r="T8" s="3" t="s">
        <v>27</v>
      </c>
      <c r="U8" s="3"/>
      <c r="V8" s="3"/>
      <c r="W8" s="3"/>
      <c r="X8" s="3"/>
      <c r="Y8" s="3"/>
    </row>
    <row r="9" spans="1:25" x14ac:dyDescent="0.2">
      <c r="A9" s="7">
        <v>43709</v>
      </c>
      <c r="B9" s="3" t="s">
        <v>6</v>
      </c>
      <c r="C9" s="3">
        <v>8</v>
      </c>
      <c r="D9" s="3" t="s">
        <v>7</v>
      </c>
      <c r="E9" s="4" t="s">
        <v>8</v>
      </c>
      <c r="F9" s="3">
        <v>2</v>
      </c>
      <c r="G9" s="3">
        <v>1</v>
      </c>
      <c r="H9" s="3">
        <v>130</v>
      </c>
      <c r="I9" s="3">
        <v>12.8</v>
      </c>
      <c r="J9" s="3"/>
      <c r="K9" s="3">
        <f t="shared" si="0"/>
        <v>12.8</v>
      </c>
      <c r="L9" s="3">
        <v>50</v>
      </c>
      <c r="M9" s="3">
        <v>40</v>
      </c>
      <c r="N9" s="3">
        <f t="shared" si="1"/>
        <v>1000</v>
      </c>
      <c r="O9" s="3"/>
      <c r="P9" s="3" t="s">
        <v>27</v>
      </c>
      <c r="Q9" s="3">
        <v>0</v>
      </c>
      <c r="R9" s="3"/>
      <c r="S9" s="3"/>
      <c r="T9" s="3"/>
      <c r="U9" s="3"/>
      <c r="V9" s="3"/>
      <c r="W9" s="3"/>
      <c r="X9" s="3"/>
      <c r="Y9" s="3"/>
    </row>
    <row r="10" spans="1:25" x14ac:dyDescent="0.2">
      <c r="A10" s="7">
        <v>43709</v>
      </c>
      <c r="B10" s="3" t="s">
        <v>6</v>
      </c>
      <c r="C10" s="3">
        <v>9</v>
      </c>
      <c r="D10" s="3" t="s">
        <v>7</v>
      </c>
      <c r="E10" s="4" t="s">
        <v>8</v>
      </c>
      <c r="F10" s="3">
        <v>2</v>
      </c>
      <c r="G10" s="3">
        <v>2</v>
      </c>
      <c r="H10" s="3">
        <v>116</v>
      </c>
      <c r="I10" s="3">
        <v>12.9</v>
      </c>
      <c r="J10" s="3"/>
      <c r="K10" s="3">
        <f t="shared" si="0"/>
        <v>12.9</v>
      </c>
      <c r="L10" s="3">
        <v>47</v>
      </c>
      <c r="M10" s="3">
        <v>48</v>
      </c>
      <c r="N10" s="3">
        <f t="shared" si="1"/>
        <v>1128</v>
      </c>
      <c r="O10" s="3"/>
      <c r="P10" s="3" t="s">
        <v>27</v>
      </c>
      <c r="Q10" s="3">
        <v>1</v>
      </c>
      <c r="R10" s="3"/>
      <c r="S10" s="3"/>
      <c r="T10" s="3" t="s">
        <v>27</v>
      </c>
      <c r="U10" s="3"/>
      <c r="V10" s="3"/>
      <c r="W10" s="3"/>
      <c r="X10" s="3"/>
      <c r="Y10" s="3"/>
    </row>
    <row r="11" spans="1:25" x14ac:dyDescent="0.2">
      <c r="A11" s="7">
        <v>43709</v>
      </c>
      <c r="B11" s="3" t="s">
        <v>6</v>
      </c>
      <c r="C11" s="3">
        <v>10</v>
      </c>
      <c r="D11" s="3" t="s">
        <v>7</v>
      </c>
      <c r="E11" s="4" t="s">
        <v>8</v>
      </c>
      <c r="F11" s="3">
        <v>2</v>
      </c>
      <c r="G11" s="3">
        <v>3</v>
      </c>
      <c r="H11" s="3">
        <v>157</v>
      </c>
      <c r="I11" s="3">
        <v>13.3</v>
      </c>
      <c r="J11" s="3"/>
      <c r="K11" s="3">
        <f t="shared" si="0"/>
        <v>13.3</v>
      </c>
      <c r="L11" s="3">
        <v>51</v>
      </c>
      <c r="M11" s="3">
        <v>49</v>
      </c>
      <c r="N11" s="3">
        <f t="shared" si="1"/>
        <v>1249.5</v>
      </c>
      <c r="O11" s="3"/>
      <c r="P11" s="3" t="s">
        <v>27</v>
      </c>
      <c r="Q11" s="3">
        <v>0</v>
      </c>
      <c r="R11" s="3"/>
      <c r="S11" s="3"/>
      <c r="T11" s="3"/>
      <c r="U11" s="3"/>
      <c r="V11" s="3"/>
      <c r="W11" s="3"/>
      <c r="X11" s="3"/>
      <c r="Y11" s="3"/>
    </row>
    <row r="12" spans="1:25" x14ac:dyDescent="0.2">
      <c r="A12" s="7">
        <v>43831</v>
      </c>
      <c r="B12" s="3" t="s">
        <v>17</v>
      </c>
      <c r="C12" s="3">
        <v>1</v>
      </c>
      <c r="D12" s="3" t="s">
        <v>7</v>
      </c>
      <c r="E12" s="4" t="s">
        <v>8</v>
      </c>
      <c r="F12" s="3">
        <v>1</v>
      </c>
      <c r="G12" s="3">
        <v>1</v>
      </c>
      <c r="H12" s="3">
        <v>156</v>
      </c>
      <c r="I12" s="3">
        <v>16</v>
      </c>
      <c r="J12" s="3"/>
      <c r="K12" s="3">
        <f>AVERAGE(I12:J12)</f>
        <v>16</v>
      </c>
      <c r="L12" s="3">
        <v>57</v>
      </c>
      <c r="M12" s="3">
        <v>50</v>
      </c>
      <c r="N12" s="3">
        <f>(L12*M12/2)</f>
        <v>1425</v>
      </c>
      <c r="O12" s="3"/>
      <c r="P12" s="3" t="s">
        <v>27</v>
      </c>
      <c r="Q12" s="3">
        <v>1</v>
      </c>
      <c r="R12" s="3" t="s">
        <v>27</v>
      </c>
      <c r="S12" s="3"/>
      <c r="T12" s="3"/>
      <c r="U12" s="3"/>
      <c r="V12" s="3"/>
      <c r="W12" s="3"/>
      <c r="X12" s="3"/>
      <c r="Y12" s="3"/>
    </row>
    <row r="13" spans="1:25" x14ac:dyDescent="0.2">
      <c r="A13" s="7">
        <v>43831</v>
      </c>
      <c r="B13" s="3" t="s">
        <v>17</v>
      </c>
      <c r="C13" s="3">
        <v>2</v>
      </c>
      <c r="D13" s="3" t="s">
        <v>7</v>
      </c>
      <c r="E13" s="4" t="s">
        <v>8</v>
      </c>
      <c r="F13" s="3">
        <v>1</v>
      </c>
      <c r="G13" s="3">
        <v>2</v>
      </c>
      <c r="H13" s="3">
        <v>98</v>
      </c>
      <c r="I13" s="3">
        <v>8</v>
      </c>
      <c r="J13" s="3"/>
      <c r="K13" s="3">
        <f t="shared" ref="K13:K21" si="2">AVERAGE(I13:J13)</f>
        <v>8</v>
      </c>
      <c r="L13" s="3">
        <v>36</v>
      </c>
      <c r="M13" s="3">
        <v>35</v>
      </c>
      <c r="N13" s="3">
        <f t="shared" ref="N13:N21" si="3">(L13*M13/2)</f>
        <v>630</v>
      </c>
      <c r="O13" s="3"/>
      <c r="P13" s="3" t="s">
        <v>27</v>
      </c>
      <c r="Q13" s="3">
        <v>1</v>
      </c>
      <c r="R13" s="3"/>
      <c r="S13" s="3" t="s">
        <v>27</v>
      </c>
      <c r="T13" s="3" t="s">
        <v>27</v>
      </c>
      <c r="U13" s="3" t="s">
        <v>27</v>
      </c>
      <c r="V13" s="3"/>
      <c r="W13" s="3"/>
      <c r="X13" s="3"/>
      <c r="Y13" s="3"/>
    </row>
    <row r="14" spans="1:25" x14ac:dyDescent="0.2">
      <c r="A14" s="7">
        <v>43831</v>
      </c>
      <c r="B14" s="3" t="s">
        <v>17</v>
      </c>
      <c r="C14" s="3">
        <v>3</v>
      </c>
      <c r="D14" s="3" t="s">
        <v>7</v>
      </c>
      <c r="E14" s="4" t="s">
        <v>8</v>
      </c>
      <c r="F14" s="3">
        <v>1</v>
      </c>
      <c r="G14" s="3">
        <v>3</v>
      </c>
      <c r="H14" s="3">
        <v>130</v>
      </c>
      <c r="I14" s="3">
        <v>16</v>
      </c>
      <c r="J14" s="3"/>
      <c r="K14" s="3">
        <f t="shared" si="2"/>
        <v>16</v>
      </c>
      <c r="L14" s="3">
        <v>36</v>
      </c>
      <c r="M14" s="3">
        <v>35</v>
      </c>
      <c r="N14" s="3">
        <f t="shared" si="3"/>
        <v>630</v>
      </c>
      <c r="O14" s="3"/>
      <c r="P14" s="3" t="s">
        <v>27</v>
      </c>
      <c r="Q14" s="3">
        <v>1</v>
      </c>
      <c r="R14" s="3" t="s">
        <v>27</v>
      </c>
      <c r="S14" s="3"/>
      <c r="T14" s="3"/>
      <c r="U14" s="3"/>
      <c r="V14" s="3"/>
      <c r="W14" s="3"/>
      <c r="X14" s="3"/>
      <c r="Y14" s="3"/>
    </row>
    <row r="15" spans="1:25" x14ac:dyDescent="0.2">
      <c r="A15" s="7">
        <v>43831</v>
      </c>
      <c r="B15" s="3" t="s">
        <v>17</v>
      </c>
      <c r="C15" s="3">
        <v>4</v>
      </c>
      <c r="D15" s="3" t="s">
        <v>7</v>
      </c>
      <c r="E15" s="4" t="s">
        <v>8</v>
      </c>
      <c r="F15" s="3">
        <v>1</v>
      </c>
      <c r="G15" s="3">
        <v>4</v>
      </c>
      <c r="H15" s="3">
        <v>117</v>
      </c>
      <c r="I15" s="3">
        <v>14</v>
      </c>
      <c r="J15" s="3"/>
      <c r="K15" s="3">
        <f t="shared" si="2"/>
        <v>14</v>
      </c>
      <c r="L15" s="3">
        <v>42</v>
      </c>
      <c r="M15" s="3">
        <v>30</v>
      </c>
      <c r="N15" s="3">
        <f t="shared" si="3"/>
        <v>630</v>
      </c>
      <c r="O15" s="3"/>
      <c r="P15" s="3" t="s">
        <v>27</v>
      </c>
      <c r="Q15" s="3">
        <v>1</v>
      </c>
      <c r="R15" s="3" t="s">
        <v>27</v>
      </c>
      <c r="S15" s="3"/>
      <c r="T15" s="3"/>
      <c r="U15" s="3"/>
      <c r="V15" s="3"/>
      <c r="W15" s="3"/>
      <c r="X15" s="3"/>
      <c r="Y15" s="3"/>
    </row>
    <row r="16" spans="1:25" x14ac:dyDescent="0.2">
      <c r="A16" s="7">
        <v>43831</v>
      </c>
      <c r="B16" s="3" t="s">
        <v>17</v>
      </c>
      <c r="C16" s="3">
        <v>5</v>
      </c>
      <c r="D16" s="3" t="s">
        <v>7</v>
      </c>
      <c r="E16" s="4" t="s">
        <v>8</v>
      </c>
      <c r="F16" s="3">
        <v>1</v>
      </c>
      <c r="G16" s="3">
        <v>5</v>
      </c>
      <c r="H16" s="3">
        <v>23</v>
      </c>
      <c r="I16" s="3">
        <v>6</v>
      </c>
      <c r="J16" s="3"/>
      <c r="K16" s="3">
        <f t="shared" si="2"/>
        <v>6</v>
      </c>
      <c r="L16" s="3">
        <v>18</v>
      </c>
      <c r="M16" s="3">
        <v>25</v>
      </c>
      <c r="N16" s="3">
        <f t="shared" si="3"/>
        <v>225</v>
      </c>
      <c r="O16" s="3"/>
      <c r="P16" s="3" t="s">
        <v>27</v>
      </c>
      <c r="Q16" s="3">
        <v>1</v>
      </c>
      <c r="R16" s="3" t="s">
        <v>27</v>
      </c>
      <c r="S16" s="3" t="s">
        <v>27</v>
      </c>
      <c r="T16" s="3"/>
      <c r="U16" s="3"/>
      <c r="V16" s="3"/>
      <c r="W16" s="3"/>
      <c r="X16" s="3"/>
      <c r="Y16" s="3"/>
    </row>
    <row r="17" spans="1:25" x14ac:dyDescent="0.2">
      <c r="A17" s="7">
        <v>43831</v>
      </c>
      <c r="B17" s="3" t="s">
        <v>17</v>
      </c>
      <c r="C17" s="3">
        <v>6</v>
      </c>
      <c r="D17" s="3" t="s">
        <v>7</v>
      </c>
      <c r="E17" s="4" t="s">
        <v>8</v>
      </c>
      <c r="F17" s="3">
        <v>1</v>
      </c>
      <c r="G17" s="3">
        <v>6</v>
      </c>
      <c r="H17" s="3">
        <v>123</v>
      </c>
      <c r="I17" s="3">
        <v>13</v>
      </c>
      <c r="J17" s="3"/>
      <c r="K17" s="3">
        <f t="shared" si="2"/>
        <v>13</v>
      </c>
      <c r="L17" s="3">
        <v>37</v>
      </c>
      <c r="M17" s="3">
        <v>49</v>
      </c>
      <c r="N17" s="3">
        <f t="shared" si="3"/>
        <v>906.5</v>
      </c>
      <c r="O17" s="3"/>
      <c r="P17" s="3" t="s">
        <v>27</v>
      </c>
      <c r="Q17" s="3">
        <v>0</v>
      </c>
      <c r="R17" s="3"/>
      <c r="S17" s="3"/>
      <c r="T17" s="3"/>
      <c r="U17" s="3"/>
      <c r="V17" s="3"/>
      <c r="W17" s="3"/>
      <c r="X17" s="3"/>
      <c r="Y17" s="3" t="s">
        <v>28</v>
      </c>
    </row>
    <row r="18" spans="1:25" x14ac:dyDescent="0.2">
      <c r="A18" s="7">
        <v>43831</v>
      </c>
      <c r="B18" s="3" t="s">
        <v>17</v>
      </c>
      <c r="C18" s="3">
        <v>7</v>
      </c>
      <c r="D18" s="3" t="s">
        <v>7</v>
      </c>
      <c r="E18" s="4" t="s">
        <v>8</v>
      </c>
      <c r="F18" s="3">
        <v>1</v>
      </c>
      <c r="G18" s="3">
        <v>7</v>
      </c>
      <c r="H18" s="3">
        <v>190</v>
      </c>
      <c r="I18" s="3">
        <v>17</v>
      </c>
      <c r="J18" s="3"/>
      <c r="K18" s="3">
        <f t="shared" si="2"/>
        <v>17</v>
      </c>
      <c r="L18" s="3">
        <v>42</v>
      </c>
      <c r="M18" s="3">
        <v>40</v>
      </c>
      <c r="N18" s="3">
        <f t="shared" si="3"/>
        <v>840</v>
      </c>
      <c r="O18" s="3"/>
      <c r="P18" s="3" t="s">
        <v>27</v>
      </c>
      <c r="Q18" s="3">
        <v>0</v>
      </c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7">
        <v>43831</v>
      </c>
      <c r="B19" s="3" t="s">
        <v>17</v>
      </c>
      <c r="C19" s="3">
        <v>8</v>
      </c>
      <c r="D19" s="3" t="s">
        <v>7</v>
      </c>
      <c r="E19" s="4" t="s">
        <v>8</v>
      </c>
      <c r="F19" s="3">
        <v>2</v>
      </c>
      <c r="G19" s="3">
        <v>1</v>
      </c>
      <c r="H19" s="3">
        <v>170</v>
      </c>
      <c r="I19" s="3">
        <v>17</v>
      </c>
      <c r="J19" s="3"/>
      <c r="K19" s="3">
        <f t="shared" si="2"/>
        <v>17</v>
      </c>
      <c r="L19" s="3">
        <v>47</v>
      </c>
      <c r="M19" s="3">
        <v>43</v>
      </c>
      <c r="N19" s="3">
        <f t="shared" si="3"/>
        <v>1010.5</v>
      </c>
      <c r="O19" s="3"/>
      <c r="P19" s="3" t="s">
        <v>27</v>
      </c>
      <c r="Q19" s="3">
        <v>1</v>
      </c>
      <c r="R19" s="3" t="s">
        <v>27</v>
      </c>
      <c r="S19" s="3"/>
      <c r="T19" s="3"/>
      <c r="U19" s="3"/>
      <c r="V19" s="3"/>
      <c r="W19" s="3"/>
      <c r="X19" s="3"/>
      <c r="Y19" s="3" t="s">
        <v>29</v>
      </c>
    </row>
    <row r="20" spans="1:25" x14ac:dyDescent="0.2">
      <c r="A20" s="7">
        <v>43831</v>
      </c>
      <c r="B20" s="3" t="s">
        <v>17</v>
      </c>
      <c r="C20" s="3">
        <v>9</v>
      </c>
      <c r="D20" s="3" t="s">
        <v>7</v>
      </c>
      <c r="E20" s="4" t="s">
        <v>8</v>
      </c>
      <c r="F20" s="3">
        <v>2</v>
      </c>
      <c r="G20" s="3">
        <v>2</v>
      </c>
      <c r="H20" s="3">
        <v>151</v>
      </c>
      <c r="I20" s="3">
        <v>18</v>
      </c>
      <c r="J20" s="3"/>
      <c r="K20" s="3">
        <f t="shared" si="2"/>
        <v>18</v>
      </c>
      <c r="L20" s="3">
        <v>36</v>
      </c>
      <c r="M20" s="3">
        <v>30</v>
      </c>
      <c r="N20" s="3">
        <f t="shared" si="3"/>
        <v>540</v>
      </c>
      <c r="O20" s="3"/>
      <c r="P20" s="3" t="s">
        <v>27</v>
      </c>
      <c r="Q20" s="3">
        <v>1</v>
      </c>
      <c r="R20" s="3"/>
      <c r="S20" s="3"/>
      <c r="T20" s="3" t="s">
        <v>27</v>
      </c>
      <c r="U20" s="3"/>
      <c r="V20" s="3"/>
      <c r="W20" s="3"/>
      <c r="X20" s="3"/>
      <c r="Y20" s="3"/>
    </row>
    <row r="21" spans="1:25" x14ac:dyDescent="0.2">
      <c r="A21" s="7">
        <v>43831</v>
      </c>
      <c r="B21" s="3" t="s">
        <v>17</v>
      </c>
      <c r="C21" s="3">
        <v>10</v>
      </c>
      <c r="D21" s="3" t="s">
        <v>7</v>
      </c>
      <c r="E21" s="4" t="s">
        <v>8</v>
      </c>
      <c r="F21" s="3">
        <v>2</v>
      </c>
      <c r="G21" s="3">
        <v>3</v>
      </c>
      <c r="H21" s="3">
        <v>180</v>
      </c>
      <c r="I21" s="3">
        <v>16</v>
      </c>
      <c r="J21" s="3"/>
      <c r="K21" s="3">
        <f t="shared" si="2"/>
        <v>16</v>
      </c>
      <c r="L21" s="3">
        <v>47</v>
      </c>
      <c r="M21" s="3">
        <v>46</v>
      </c>
      <c r="N21" s="3">
        <f t="shared" si="3"/>
        <v>1081</v>
      </c>
      <c r="O21" s="3"/>
      <c r="P21" s="3" t="s">
        <v>27</v>
      </c>
      <c r="Q21" s="3">
        <v>1</v>
      </c>
      <c r="R21" s="3"/>
      <c r="S21" s="3"/>
      <c r="T21" s="3" t="s">
        <v>27</v>
      </c>
      <c r="U21" s="3"/>
      <c r="V21" s="3"/>
      <c r="W21" s="3" t="s">
        <v>27</v>
      </c>
      <c r="X21" s="3"/>
      <c r="Y21" s="3" t="s">
        <v>37</v>
      </c>
    </row>
    <row r="22" spans="1:25" x14ac:dyDescent="0.2">
      <c r="A22" s="7">
        <v>43922</v>
      </c>
      <c r="B22" s="3" t="s">
        <v>30</v>
      </c>
      <c r="C22" s="5">
        <v>1</v>
      </c>
      <c r="D22" s="3" t="s">
        <v>7</v>
      </c>
      <c r="E22" s="4" t="s">
        <v>8</v>
      </c>
      <c r="F22" s="5">
        <v>1</v>
      </c>
      <c r="G22" s="5">
        <v>1</v>
      </c>
      <c r="H22" s="3">
        <v>169</v>
      </c>
      <c r="I22" s="3">
        <f>149/10</f>
        <v>14.9</v>
      </c>
      <c r="J22" s="3"/>
      <c r="K22" s="3">
        <f>I22</f>
        <v>14.9</v>
      </c>
      <c r="L22" s="3">
        <v>72</v>
      </c>
      <c r="M22" s="3">
        <v>65</v>
      </c>
      <c r="N22" s="3">
        <f>(L22*M22/2)</f>
        <v>2340</v>
      </c>
      <c r="O22" s="3"/>
      <c r="P22" s="3" t="s">
        <v>27</v>
      </c>
      <c r="Q22" s="3">
        <v>4</v>
      </c>
      <c r="R22" s="3"/>
      <c r="S22" s="3"/>
      <c r="T22" s="3" t="s">
        <v>27</v>
      </c>
      <c r="U22" s="3"/>
      <c r="V22" s="3"/>
      <c r="W22" s="3"/>
      <c r="X22" s="3"/>
      <c r="Y22" s="3"/>
    </row>
    <row r="23" spans="1:25" x14ac:dyDescent="0.2">
      <c r="A23" s="7">
        <v>43922</v>
      </c>
      <c r="B23" s="3" t="s">
        <v>30</v>
      </c>
      <c r="C23" s="5">
        <v>2</v>
      </c>
      <c r="D23" s="3" t="s">
        <v>7</v>
      </c>
      <c r="E23" s="4" t="s">
        <v>8</v>
      </c>
      <c r="F23" s="5">
        <v>1</v>
      </c>
      <c r="G23" s="5">
        <v>2</v>
      </c>
      <c r="H23" s="3">
        <v>115</v>
      </c>
      <c r="I23" s="3">
        <f>84/10</f>
        <v>8.4</v>
      </c>
      <c r="J23" s="3"/>
      <c r="K23" s="3">
        <f t="shared" ref="K23:K31" si="4">I23</f>
        <v>8.4</v>
      </c>
      <c r="L23" s="3">
        <v>45</v>
      </c>
      <c r="M23" s="3">
        <v>38</v>
      </c>
      <c r="N23" s="3">
        <f t="shared" ref="N23:N51" si="5">(L23*M23/2)</f>
        <v>855</v>
      </c>
      <c r="O23" s="3" t="s">
        <v>31</v>
      </c>
      <c r="P23" s="3" t="s">
        <v>27</v>
      </c>
      <c r="Q23" s="3">
        <v>2</v>
      </c>
      <c r="R23" s="3"/>
      <c r="S23" s="3"/>
      <c r="T23" s="3" t="s">
        <v>27</v>
      </c>
      <c r="U23" s="3" t="s">
        <v>27</v>
      </c>
      <c r="V23" s="3"/>
      <c r="W23" s="3"/>
      <c r="X23" s="3"/>
      <c r="Y23" s="3"/>
    </row>
    <row r="24" spans="1:25" x14ac:dyDescent="0.2">
      <c r="A24" s="7">
        <v>43922</v>
      </c>
      <c r="B24" s="3" t="s">
        <v>30</v>
      </c>
      <c r="C24" s="5">
        <v>3</v>
      </c>
      <c r="D24" s="3" t="s">
        <v>7</v>
      </c>
      <c r="E24" s="4" t="s">
        <v>8</v>
      </c>
      <c r="F24" s="5">
        <v>1</v>
      </c>
      <c r="G24" s="5">
        <v>3</v>
      </c>
      <c r="H24" s="3">
        <v>153</v>
      </c>
      <c r="I24" s="3">
        <f>122/10</f>
        <v>12.2</v>
      </c>
      <c r="J24" s="3"/>
      <c r="K24" s="3">
        <f t="shared" si="4"/>
        <v>12.2</v>
      </c>
      <c r="L24" s="3">
        <v>49</v>
      </c>
      <c r="M24" s="3">
        <v>44</v>
      </c>
      <c r="N24" s="3">
        <f t="shared" si="5"/>
        <v>1078</v>
      </c>
      <c r="O24" s="3"/>
      <c r="P24" s="3" t="s">
        <v>27</v>
      </c>
      <c r="Q24" s="3">
        <v>4</v>
      </c>
      <c r="R24" s="3"/>
      <c r="S24" s="3"/>
      <c r="T24" s="3" t="s">
        <v>27</v>
      </c>
      <c r="U24" s="3"/>
      <c r="V24" s="3"/>
      <c r="W24" s="3"/>
      <c r="X24" s="3"/>
      <c r="Y24" s="3"/>
    </row>
    <row r="25" spans="1:25" x14ac:dyDescent="0.2">
      <c r="A25" s="7">
        <v>43922</v>
      </c>
      <c r="B25" s="3" t="s">
        <v>30</v>
      </c>
      <c r="C25" s="5">
        <v>4</v>
      </c>
      <c r="D25" s="3" t="s">
        <v>7</v>
      </c>
      <c r="E25" s="4" t="s">
        <v>8</v>
      </c>
      <c r="F25" s="5">
        <v>1</v>
      </c>
      <c r="G25" s="5">
        <v>4</v>
      </c>
      <c r="H25" s="3">
        <v>130</v>
      </c>
      <c r="I25" s="3">
        <f>121/10</f>
        <v>12.1</v>
      </c>
      <c r="J25" s="3"/>
      <c r="K25" s="3">
        <f t="shared" si="4"/>
        <v>12.1</v>
      </c>
      <c r="L25" s="3">
        <v>65</v>
      </c>
      <c r="M25" s="3">
        <v>44</v>
      </c>
      <c r="N25" s="3">
        <f t="shared" si="5"/>
        <v>1430</v>
      </c>
      <c r="O25" s="3"/>
      <c r="P25" s="3" t="s">
        <v>27</v>
      </c>
      <c r="Q25" s="3">
        <v>1</v>
      </c>
      <c r="R25" s="3" t="s">
        <v>27</v>
      </c>
      <c r="S25" s="3"/>
      <c r="T25" s="3" t="s">
        <v>27</v>
      </c>
      <c r="U25" s="3"/>
      <c r="V25" s="3"/>
      <c r="W25" s="3"/>
      <c r="X25" s="3"/>
      <c r="Y25" s="3"/>
    </row>
    <row r="26" spans="1:25" x14ac:dyDescent="0.2">
      <c r="A26" s="7">
        <v>43922</v>
      </c>
      <c r="B26" s="3" t="s">
        <v>30</v>
      </c>
      <c r="C26" s="5">
        <v>5</v>
      </c>
      <c r="D26" s="3" t="s">
        <v>7</v>
      </c>
      <c r="E26" s="4" t="s">
        <v>8</v>
      </c>
      <c r="F26" s="5">
        <v>1</v>
      </c>
      <c r="G26" s="5">
        <v>5</v>
      </c>
      <c r="H26" s="3">
        <v>60</v>
      </c>
      <c r="I26" s="3">
        <f>71/10</f>
        <v>7.1</v>
      </c>
      <c r="J26" s="3"/>
      <c r="K26" s="3">
        <f t="shared" si="4"/>
        <v>7.1</v>
      </c>
      <c r="L26" s="3">
        <v>34</v>
      </c>
      <c r="M26" s="3">
        <v>25</v>
      </c>
      <c r="N26" s="3">
        <f t="shared" si="5"/>
        <v>425</v>
      </c>
      <c r="O26" s="3" t="s">
        <v>32</v>
      </c>
      <c r="P26" s="3" t="s">
        <v>27</v>
      </c>
      <c r="Q26" s="3">
        <v>1</v>
      </c>
      <c r="R26" s="3" t="s">
        <v>27</v>
      </c>
      <c r="S26" s="3"/>
      <c r="T26" s="3" t="s">
        <v>27</v>
      </c>
      <c r="U26" s="3"/>
      <c r="V26" s="3"/>
      <c r="W26" s="3"/>
      <c r="X26" s="3"/>
      <c r="Y26" s="3"/>
    </row>
    <row r="27" spans="1:25" x14ac:dyDescent="0.2">
      <c r="A27" s="7">
        <v>43922</v>
      </c>
      <c r="B27" s="3" t="s">
        <v>30</v>
      </c>
      <c r="C27" s="5">
        <v>6</v>
      </c>
      <c r="D27" s="3" t="s">
        <v>7</v>
      </c>
      <c r="E27" s="4" t="s">
        <v>8</v>
      </c>
      <c r="F27" s="5">
        <v>1</v>
      </c>
      <c r="G27" s="5">
        <v>6</v>
      </c>
      <c r="H27" s="3">
        <v>130</v>
      </c>
      <c r="I27" s="3">
        <f>121/10</f>
        <v>12.1</v>
      </c>
      <c r="J27" s="3"/>
      <c r="K27" s="3">
        <f t="shared" si="4"/>
        <v>12.1</v>
      </c>
      <c r="L27" s="3">
        <v>48</v>
      </c>
      <c r="M27" s="3">
        <v>36</v>
      </c>
      <c r="N27" s="3">
        <f t="shared" si="5"/>
        <v>864</v>
      </c>
      <c r="O27" s="3"/>
      <c r="P27" s="3" t="s">
        <v>27</v>
      </c>
      <c r="Q27" s="3">
        <v>2</v>
      </c>
      <c r="R27" s="3" t="s">
        <v>27</v>
      </c>
      <c r="S27" s="3"/>
      <c r="T27" s="3" t="s">
        <v>27</v>
      </c>
      <c r="U27" s="3"/>
      <c r="V27" s="3"/>
      <c r="W27" s="3"/>
      <c r="X27" s="3"/>
      <c r="Y27" s="3"/>
    </row>
    <row r="28" spans="1:25" x14ac:dyDescent="0.2">
      <c r="A28" s="7">
        <v>43922</v>
      </c>
      <c r="B28" s="3" t="s">
        <v>30</v>
      </c>
      <c r="C28" s="5">
        <v>7</v>
      </c>
      <c r="D28" s="3" t="s">
        <v>7</v>
      </c>
      <c r="E28" s="4" t="s">
        <v>8</v>
      </c>
      <c r="F28" s="5">
        <v>1</v>
      </c>
      <c r="G28" s="5">
        <v>7</v>
      </c>
      <c r="H28" s="3">
        <v>190</v>
      </c>
      <c r="I28" s="3">
        <f>159/10</f>
        <v>15.9</v>
      </c>
      <c r="J28" s="3"/>
      <c r="K28" s="3">
        <f t="shared" si="4"/>
        <v>15.9</v>
      </c>
      <c r="L28" s="3">
        <v>56</v>
      </c>
      <c r="M28" s="3">
        <v>46</v>
      </c>
      <c r="N28" s="3">
        <f t="shared" si="5"/>
        <v>1288</v>
      </c>
      <c r="O28" s="3"/>
      <c r="P28" s="3" t="s">
        <v>27</v>
      </c>
      <c r="Q28" s="3">
        <v>1</v>
      </c>
      <c r="R28" s="3" t="s">
        <v>27</v>
      </c>
      <c r="S28" s="3"/>
      <c r="T28" s="3"/>
      <c r="U28" s="3"/>
      <c r="V28" s="3"/>
      <c r="W28" s="3"/>
      <c r="X28" s="3"/>
      <c r="Y28" s="3"/>
    </row>
    <row r="29" spans="1:25" x14ac:dyDescent="0.2">
      <c r="A29" s="7">
        <v>43922</v>
      </c>
      <c r="B29" s="3" t="s">
        <v>30</v>
      </c>
      <c r="C29" s="5">
        <v>8</v>
      </c>
      <c r="D29" s="3" t="s">
        <v>7</v>
      </c>
      <c r="E29" s="4" t="s">
        <v>8</v>
      </c>
      <c r="F29" s="5">
        <v>2</v>
      </c>
      <c r="G29" s="5">
        <v>1</v>
      </c>
      <c r="H29" s="3">
        <v>180</v>
      </c>
      <c r="I29" s="3">
        <f>191/10</f>
        <v>19.100000000000001</v>
      </c>
      <c r="J29" s="3"/>
      <c r="K29" s="3">
        <f t="shared" si="4"/>
        <v>19.100000000000001</v>
      </c>
      <c r="L29" s="3">
        <v>79</v>
      </c>
      <c r="M29" s="3">
        <v>64</v>
      </c>
      <c r="N29" s="3">
        <f t="shared" si="5"/>
        <v>2528</v>
      </c>
      <c r="O29" s="3"/>
      <c r="P29" s="3" t="s">
        <v>27</v>
      </c>
      <c r="Q29" s="3">
        <v>1</v>
      </c>
      <c r="R29" s="3" t="s">
        <v>27</v>
      </c>
      <c r="S29" s="3"/>
      <c r="T29" s="3" t="s">
        <v>27</v>
      </c>
      <c r="U29" s="3"/>
      <c r="V29" s="3"/>
      <c r="W29" s="3"/>
      <c r="X29" s="3"/>
      <c r="Y29" s="3"/>
    </row>
    <row r="30" spans="1:25" x14ac:dyDescent="0.2">
      <c r="A30" s="7">
        <v>43922</v>
      </c>
      <c r="B30" s="3" t="s">
        <v>30</v>
      </c>
      <c r="C30" s="5">
        <v>9</v>
      </c>
      <c r="D30" s="3" t="s">
        <v>7</v>
      </c>
      <c r="E30" s="4" t="s">
        <v>8</v>
      </c>
      <c r="F30" s="5">
        <v>2</v>
      </c>
      <c r="G30" s="5">
        <v>2</v>
      </c>
      <c r="H30" s="3">
        <v>160</v>
      </c>
      <c r="I30" s="3">
        <f>159/10</f>
        <v>15.9</v>
      </c>
      <c r="J30" s="3"/>
      <c r="K30" s="3">
        <f t="shared" si="4"/>
        <v>15.9</v>
      </c>
      <c r="L30" s="3">
        <v>60</v>
      </c>
      <c r="M30" s="3">
        <v>55</v>
      </c>
      <c r="N30" s="3">
        <f t="shared" si="5"/>
        <v>1650</v>
      </c>
      <c r="O30" s="3"/>
      <c r="P30" s="3" t="s">
        <v>27</v>
      </c>
      <c r="Q30" s="3">
        <v>1</v>
      </c>
      <c r="R30" s="3" t="s">
        <v>27</v>
      </c>
      <c r="S30" s="3"/>
      <c r="T30" s="3" t="s">
        <v>27</v>
      </c>
      <c r="U30" s="3"/>
      <c r="V30" s="3"/>
      <c r="W30" s="3"/>
      <c r="X30" s="3"/>
      <c r="Y30" s="3"/>
    </row>
    <row r="31" spans="1:25" x14ac:dyDescent="0.2">
      <c r="A31" s="7">
        <v>43922</v>
      </c>
      <c r="B31" s="3" t="s">
        <v>30</v>
      </c>
      <c r="C31" s="5">
        <v>10</v>
      </c>
      <c r="D31" s="3" t="s">
        <v>7</v>
      </c>
      <c r="E31" s="4" t="s">
        <v>8</v>
      </c>
      <c r="F31" s="5">
        <v>2</v>
      </c>
      <c r="G31" s="5">
        <v>3</v>
      </c>
      <c r="H31" s="3">
        <v>190</v>
      </c>
      <c r="I31" s="3">
        <f>181/10</f>
        <v>18.100000000000001</v>
      </c>
      <c r="J31" s="3"/>
      <c r="K31" s="3">
        <f t="shared" si="4"/>
        <v>18.100000000000001</v>
      </c>
      <c r="L31" s="3">
        <v>76</v>
      </c>
      <c r="M31" s="3">
        <v>75</v>
      </c>
      <c r="N31" s="3">
        <f t="shared" si="5"/>
        <v>2850</v>
      </c>
      <c r="O31" s="3"/>
      <c r="P31" s="3" t="s">
        <v>27</v>
      </c>
      <c r="Q31" s="3">
        <v>1</v>
      </c>
      <c r="R31" s="3" t="s">
        <v>27</v>
      </c>
      <c r="S31" s="3"/>
      <c r="T31" s="3" t="s">
        <v>27</v>
      </c>
      <c r="U31" s="3"/>
      <c r="V31" s="3"/>
      <c r="W31" s="3"/>
      <c r="X31" s="3"/>
      <c r="Y31" s="3"/>
    </row>
    <row r="32" spans="1:25" x14ac:dyDescent="0.2">
      <c r="A32" s="7">
        <v>44013</v>
      </c>
      <c r="B32" s="3" t="s">
        <v>33</v>
      </c>
      <c r="C32" s="5">
        <v>1</v>
      </c>
      <c r="D32" s="3" t="s">
        <v>7</v>
      </c>
      <c r="E32" s="4" t="s">
        <v>8</v>
      </c>
      <c r="F32" s="5">
        <v>1</v>
      </c>
      <c r="G32" s="5">
        <v>1</v>
      </c>
      <c r="H32" s="3">
        <v>191</v>
      </c>
      <c r="I32" s="3">
        <f>1.62*10</f>
        <v>16.200000000000003</v>
      </c>
      <c r="J32" s="3"/>
      <c r="K32" s="3">
        <f>I32</f>
        <v>16.200000000000003</v>
      </c>
      <c r="L32" s="3">
        <v>80</v>
      </c>
      <c r="M32" s="3">
        <v>70</v>
      </c>
      <c r="N32" s="3">
        <f t="shared" si="5"/>
        <v>2800</v>
      </c>
      <c r="O32" s="3"/>
      <c r="P32" s="3" t="s">
        <v>27</v>
      </c>
      <c r="Q32" s="3">
        <v>2</v>
      </c>
      <c r="R32" s="3"/>
      <c r="S32" s="3"/>
      <c r="T32" s="3" t="s">
        <v>27</v>
      </c>
      <c r="U32" s="3"/>
      <c r="V32" s="3"/>
      <c r="W32" s="3"/>
      <c r="X32" s="3"/>
      <c r="Y32" s="3" t="s">
        <v>35</v>
      </c>
    </row>
    <row r="33" spans="1:25" x14ac:dyDescent="0.2">
      <c r="A33" s="7">
        <v>44013</v>
      </c>
      <c r="B33" s="3" t="s">
        <v>33</v>
      </c>
      <c r="C33" s="5">
        <v>2</v>
      </c>
      <c r="D33" s="3" t="s">
        <v>7</v>
      </c>
      <c r="E33" s="4" t="s">
        <v>8</v>
      </c>
      <c r="F33" s="5">
        <v>1</v>
      </c>
      <c r="G33" s="5">
        <v>2</v>
      </c>
      <c r="H33" s="3">
        <v>112</v>
      </c>
      <c r="I33" s="3">
        <f>0.82*10</f>
        <v>8.1999999999999993</v>
      </c>
      <c r="J33" s="3"/>
      <c r="K33" s="3">
        <f t="shared" ref="K33:K41" si="6">I33</f>
        <v>8.1999999999999993</v>
      </c>
      <c r="L33" s="3">
        <v>57</v>
      </c>
      <c r="M33" s="3">
        <v>47</v>
      </c>
      <c r="N33" s="3">
        <f t="shared" si="5"/>
        <v>1339.5</v>
      </c>
      <c r="O33" s="3"/>
      <c r="P33" s="3" t="s">
        <v>27</v>
      </c>
      <c r="Q33" s="3">
        <v>2</v>
      </c>
      <c r="R33" s="3"/>
      <c r="S33" s="3"/>
      <c r="T33" s="3"/>
      <c r="U33" s="3"/>
      <c r="V33" s="3"/>
      <c r="W33" s="3"/>
      <c r="X33" s="3"/>
      <c r="Y33" s="3" t="s">
        <v>35</v>
      </c>
    </row>
    <row r="34" spans="1:25" x14ac:dyDescent="0.2">
      <c r="A34" s="7">
        <v>44013</v>
      </c>
      <c r="B34" s="3" t="s">
        <v>33</v>
      </c>
      <c r="C34" s="5">
        <v>3</v>
      </c>
      <c r="D34" s="3" t="s">
        <v>7</v>
      </c>
      <c r="E34" s="4" t="s">
        <v>8</v>
      </c>
      <c r="F34" s="5">
        <v>1</v>
      </c>
      <c r="G34" s="5">
        <v>3</v>
      </c>
      <c r="H34" s="3">
        <v>153</v>
      </c>
      <c r="I34" s="3">
        <f>1.59*10</f>
        <v>15.9</v>
      </c>
      <c r="J34" s="3"/>
      <c r="K34" s="3">
        <f t="shared" si="6"/>
        <v>15.9</v>
      </c>
      <c r="L34" s="3">
        <v>53</v>
      </c>
      <c r="M34" s="3">
        <v>47</v>
      </c>
      <c r="N34" s="3">
        <f t="shared" si="5"/>
        <v>1245.5</v>
      </c>
      <c r="O34" s="3"/>
      <c r="P34" s="3" t="s">
        <v>27</v>
      </c>
      <c r="Q34" s="3">
        <v>1</v>
      </c>
      <c r="R34" s="3"/>
      <c r="S34" s="3"/>
      <c r="T34" s="3" t="s">
        <v>27</v>
      </c>
      <c r="U34" s="3"/>
      <c r="V34" s="3"/>
      <c r="W34" s="3"/>
      <c r="X34" s="3"/>
      <c r="Y34" s="3" t="s">
        <v>35</v>
      </c>
    </row>
    <row r="35" spans="1:25" x14ac:dyDescent="0.2">
      <c r="A35" s="7">
        <v>44013</v>
      </c>
      <c r="B35" s="3" t="s">
        <v>33</v>
      </c>
      <c r="C35" s="5">
        <v>4</v>
      </c>
      <c r="D35" s="3" t="s">
        <v>7</v>
      </c>
      <c r="E35" s="4" t="s">
        <v>8</v>
      </c>
      <c r="F35" s="5">
        <v>1</v>
      </c>
      <c r="G35" s="5">
        <v>4</v>
      </c>
      <c r="H35" s="3">
        <v>147</v>
      </c>
      <c r="I35" s="3">
        <f>1.62*10</f>
        <v>16.200000000000003</v>
      </c>
      <c r="J35" s="3"/>
      <c r="K35" s="3">
        <f t="shared" si="6"/>
        <v>16.200000000000003</v>
      </c>
      <c r="L35" s="3">
        <v>57</v>
      </c>
      <c r="M35" s="3">
        <v>57</v>
      </c>
      <c r="N35" s="3">
        <f t="shared" si="5"/>
        <v>1624.5</v>
      </c>
      <c r="O35" s="3"/>
      <c r="P35" s="3" t="s">
        <v>27</v>
      </c>
      <c r="Q35" s="3">
        <v>2</v>
      </c>
      <c r="R35" s="3" t="s">
        <v>27</v>
      </c>
      <c r="S35" s="3"/>
      <c r="T35" s="3"/>
      <c r="U35" s="3"/>
      <c r="V35" s="3"/>
      <c r="W35" s="3"/>
      <c r="X35" s="3"/>
      <c r="Y35" s="3" t="s">
        <v>35</v>
      </c>
    </row>
    <row r="36" spans="1:25" x14ac:dyDescent="0.2">
      <c r="A36" s="7">
        <v>44013</v>
      </c>
      <c r="B36" s="3" t="s">
        <v>33</v>
      </c>
      <c r="C36" s="5">
        <v>5</v>
      </c>
      <c r="D36" s="3" t="s">
        <v>7</v>
      </c>
      <c r="E36" s="4" t="s">
        <v>8</v>
      </c>
      <c r="F36" s="5">
        <v>1</v>
      </c>
      <c r="G36" s="5">
        <v>5</v>
      </c>
      <c r="H36" s="3">
        <v>52</v>
      </c>
      <c r="I36" s="3">
        <f>0.73*10</f>
        <v>7.3</v>
      </c>
      <c r="J36" s="3"/>
      <c r="K36" s="3">
        <f t="shared" si="6"/>
        <v>7.3</v>
      </c>
      <c r="L36" s="3">
        <v>37</v>
      </c>
      <c r="M36" s="3">
        <v>30</v>
      </c>
      <c r="N36" s="3">
        <f t="shared" si="5"/>
        <v>555</v>
      </c>
      <c r="O36" s="3"/>
      <c r="P36" s="3" t="s">
        <v>27</v>
      </c>
      <c r="Q36" s="3">
        <v>2</v>
      </c>
      <c r="R36" s="3" t="s">
        <v>27</v>
      </c>
      <c r="S36" s="3"/>
      <c r="T36" s="3"/>
      <c r="U36" s="3"/>
      <c r="V36" s="3"/>
      <c r="W36" s="3"/>
      <c r="X36" s="3"/>
      <c r="Y36" s="3" t="s">
        <v>35</v>
      </c>
    </row>
    <row r="37" spans="1:25" x14ac:dyDescent="0.2">
      <c r="A37" s="7">
        <v>44013</v>
      </c>
      <c r="B37" s="3" t="s">
        <v>33</v>
      </c>
      <c r="C37" s="5">
        <v>6</v>
      </c>
      <c r="D37" s="3" t="s">
        <v>7</v>
      </c>
      <c r="E37" s="4" t="s">
        <v>8</v>
      </c>
      <c r="F37" s="5">
        <v>1</v>
      </c>
      <c r="G37" s="5">
        <v>6</v>
      </c>
      <c r="H37" s="3">
        <v>160</v>
      </c>
      <c r="I37" s="3">
        <f>1.52*10</f>
        <v>15.2</v>
      </c>
      <c r="J37" s="3"/>
      <c r="K37" s="3">
        <f t="shared" si="6"/>
        <v>15.2</v>
      </c>
      <c r="L37" s="3">
        <v>67</v>
      </c>
      <c r="M37" s="3">
        <v>61</v>
      </c>
      <c r="N37" s="3">
        <f t="shared" si="5"/>
        <v>2043.5</v>
      </c>
      <c r="O37" s="3"/>
      <c r="P37" s="3" t="s">
        <v>27</v>
      </c>
      <c r="Q37" s="3">
        <v>1</v>
      </c>
      <c r="R37" s="3"/>
      <c r="S37" s="3"/>
      <c r="T37" s="3" t="s">
        <v>27</v>
      </c>
      <c r="U37" s="3"/>
      <c r="V37" s="3"/>
      <c r="W37" s="3"/>
      <c r="X37" s="3"/>
      <c r="Y37" s="3" t="s">
        <v>35</v>
      </c>
    </row>
    <row r="38" spans="1:25" x14ac:dyDescent="0.2">
      <c r="A38" s="7">
        <v>44013</v>
      </c>
      <c r="B38" s="3" t="s">
        <v>33</v>
      </c>
      <c r="C38" s="5">
        <v>7</v>
      </c>
      <c r="D38" s="3" t="s">
        <v>7</v>
      </c>
      <c r="E38" s="4" t="s">
        <v>8</v>
      </c>
      <c r="F38" s="5">
        <v>1</v>
      </c>
      <c r="G38" s="5">
        <v>7</v>
      </c>
      <c r="H38" s="3">
        <v>210</v>
      </c>
      <c r="I38" s="3">
        <f>1.87*10</f>
        <v>18.700000000000003</v>
      </c>
      <c r="J38" s="3"/>
      <c r="K38" s="3">
        <f t="shared" si="6"/>
        <v>18.700000000000003</v>
      </c>
      <c r="L38" s="3">
        <v>77</v>
      </c>
      <c r="M38" s="3">
        <v>71</v>
      </c>
      <c r="N38" s="3">
        <f t="shared" si="5"/>
        <v>2733.5</v>
      </c>
      <c r="O38" s="3"/>
      <c r="P38" s="3" t="s">
        <v>27</v>
      </c>
      <c r="Q38" s="3">
        <v>1</v>
      </c>
      <c r="R38" s="3"/>
      <c r="S38" s="3"/>
      <c r="T38" s="3" t="s">
        <v>27</v>
      </c>
      <c r="U38" s="3"/>
      <c r="V38" s="3"/>
      <c r="W38" s="3"/>
      <c r="X38" s="3"/>
      <c r="Y38" s="3" t="s">
        <v>35</v>
      </c>
    </row>
    <row r="39" spans="1:25" x14ac:dyDescent="0.2">
      <c r="A39" s="7">
        <v>44013</v>
      </c>
      <c r="B39" s="3" t="s">
        <v>33</v>
      </c>
      <c r="C39" s="5">
        <v>8</v>
      </c>
      <c r="D39" s="3" t="s">
        <v>7</v>
      </c>
      <c r="E39" s="4" t="s">
        <v>8</v>
      </c>
      <c r="F39" s="5">
        <v>2</v>
      </c>
      <c r="G39" s="5">
        <v>1</v>
      </c>
      <c r="H39" s="3">
        <v>192</v>
      </c>
      <c r="I39" s="3">
        <f>2.9*10</f>
        <v>29</v>
      </c>
      <c r="J39" s="3"/>
      <c r="K39" s="3">
        <f t="shared" si="6"/>
        <v>29</v>
      </c>
      <c r="L39" s="3">
        <v>94</v>
      </c>
      <c r="M39" s="3">
        <v>90</v>
      </c>
      <c r="N39" s="3">
        <f t="shared" si="5"/>
        <v>4230</v>
      </c>
      <c r="O39" s="3"/>
      <c r="P39" s="3" t="s">
        <v>27</v>
      </c>
      <c r="Q39" s="3">
        <v>2</v>
      </c>
      <c r="R39" s="3"/>
      <c r="S39" s="3"/>
      <c r="T39" s="3" t="s">
        <v>27</v>
      </c>
      <c r="U39" s="3"/>
      <c r="V39" s="3"/>
      <c r="W39" s="3"/>
      <c r="X39" s="3"/>
      <c r="Y39" s="3" t="s">
        <v>35</v>
      </c>
    </row>
    <row r="40" spans="1:25" x14ac:dyDescent="0.2">
      <c r="A40" s="7">
        <v>44013</v>
      </c>
      <c r="B40" s="3" t="s">
        <v>33</v>
      </c>
      <c r="C40" s="5">
        <v>9</v>
      </c>
      <c r="D40" s="3" t="s">
        <v>7</v>
      </c>
      <c r="E40" s="4" t="s">
        <v>8</v>
      </c>
      <c r="F40" s="5">
        <v>2</v>
      </c>
      <c r="G40" s="5">
        <v>2</v>
      </c>
      <c r="H40" s="3">
        <v>176</v>
      </c>
      <c r="I40" s="3">
        <f>2.3*10</f>
        <v>23</v>
      </c>
      <c r="J40" s="3"/>
      <c r="K40" s="3">
        <f t="shared" si="6"/>
        <v>23</v>
      </c>
      <c r="L40" s="3">
        <v>84</v>
      </c>
      <c r="M40" s="3">
        <v>81</v>
      </c>
      <c r="N40" s="3">
        <f t="shared" si="5"/>
        <v>3402</v>
      </c>
      <c r="O40" s="3"/>
      <c r="P40" s="3" t="s">
        <v>27</v>
      </c>
      <c r="Q40" s="3">
        <v>1</v>
      </c>
      <c r="R40" s="3"/>
      <c r="S40" s="3"/>
      <c r="T40" s="3" t="s">
        <v>27</v>
      </c>
      <c r="U40" s="3"/>
      <c r="V40" s="3"/>
      <c r="W40" s="3"/>
      <c r="X40" s="3"/>
      <c r="Y40" s="3" t="s">
        <v>35</v>
      </c>
    </row>
    <row r="41" spans="1:25" x14ac:dyDescent="0.2">
      <c r="A41" s="7">
        <v>44013</v>
      </c>
      <c r="B41" s="3" t="s">
        <v>33</v>
      </c>
      <c r="C41" s="5">
        <v>10</v>
      </c>
      <c r="D41" s="3" t="s">
        <v>7</v>
      </c>
      <c r="E41" s="4" t="s">
        <v>8</v>
      </c>
      <c r="F41" s="5">
        <v>2</v>
      </c>
      <c r="G41" s="5">
        <v>3</v>
      </c>
      <c r="H41" s="3">
        <v>220</v>
      </c>
      <c r="I41" s="3">
        <f>1.97*10</f>
        <v>19.7</v>
      </c>
      <c r="J41" s="3"/>
      <c r="K41" s="3">
        <f t="shared" si="6"/>
        <v>19.7</v>
      </c>
      <c r="L41" s="3">
        <v>110</v>
      </c>
      <c r="M41" s="3">
        <v>110</v>
      </c>
      <c r="N41" s="3">
        <f t="shared" si="5"/>
        <v>6050</v>
      </c>
      <c r="O41" s="3" t="s">
        <v>34</v>
      </c>
      <c r="P41" s="3" t="s">
        <v>27</v>
      </c>
      <c r="Q41" s="3">
        <v>2</v>
      </c>
      <c r="R41" s="3"/>
      <c r="S41" s="3"/>
      <c r="T41" s="3" t="s">
        <v>27</v>
      </c>
      <c r="U41" s="3" t="s">
        <v>27</v>
      </c>
      <c r="V41" s="3"/>
      <c r="W41" s="3"/>
      <c r="X41" s="3"/>
      <c r="Y41" s="3" t="s">
        <v>35</v>
      </c>
    </row>
    <row r="42" spans="1:25" x14ac:dyDescent="0.2">
      <c r="A42" s="7">
        <v>44136</v>
      </c>
      <c r="B42" s="3" t="s">
        <v>39</v>
      </c>
      <c r="C42" s="5">
        <v>1</v>
      </c>
      <c r="D42" s="3" t="s">
        <v>7</v>
      </c>
      <c r="E42" s="4" t="s">
        <v>8</v>
      </c>
      <c r="F42" s="5">
        <v>1</v>
      </c>
      <c r="G42" s="5">
        <v>1</v>
      </c>
      <c r="H42" s="3">
        <v>197</v>
      </c>
      <c r="I42" s="3">
        <v>18</v>
      </c>
      <c r="J42" s="3"/>
      <c r="K42" s="3">
        <f t="shared" ref="K42:K51" si="7">I42</f>
        <v>18</v>
      </c>
      <c r="L42" s="3">
        <v>100</v>
      </c>
      <c r="M42" s="3">
        <v>80</v>
      </c>
      <c r="N42" s="3">
        <f t="shared" si="5"/>
        <v>4000</v>
      </c>
      <c r="O42" s="3"/>
      <c r="P42" s="3" t="s">
        <v>27</v>
      </c>
      <c r="Q42" s="3">
        <v>1</v>
      </c>
      <c r="R42" s="3" t="s">
        <v>27</v>
      </c>
      <c r="S42" s="3"/>
      <c r="T42" s="3" t="s">
        <v>27</v>
      </c>
      <c r="U42" s="3"/>
      <c r="V42" s="3"/>
      <c r="W42" s="3"/>
      <c r="X42" s="3"/>
      <c r="Y42" s="3" t="s">
        <v>37</v>
      </c>
    </row>
    <row r="43" spans="1:25" x14ac:dyDescent="0.2">
      <c r="A43" s="7">
        <v>44136</v>
      </c>
      <c r="B43" s="3" t="s">
        <v>39</v>
      </c>
      <c r="C43" s="5">
        <v>2</v>
      </c>
      <c r="D43" s="3" t="s">
        <v>7</v>
      </c>
      <c r="E43" s="4" t="s">
        <v>8</v>
      </c>
      <c r="F43" s="5">
        <v>1</v>
      </c>
      <c r="G43" s="5">
        <v>2</v>
      </c>
      <c r="H43" s="3">
        <v>130</v>
      </c>
      <c r="I43" s="3">
        <v>7</v>
      </c>
      <c r="J43" s="3"/>
      <c r="K43" s="3">
        <f t="shared" si="7"/>
        <v>7</v>
      </c>
      <c r="L43" s="3">
        <v>52</v>
      </c>
      <c r="M43" s="3">
        <v>51</v>
      </c>
      <c r="N43" s="3">
        <f t="shared" si="5"/>
        <v>1326</v>
      </c>
      <c r="O43" s="3"/>
      <c r="P43" s="3" t="s">
        <v>27</v>
      </c>
      <c r="Q43" s="3">
        <v>2</v>
      </c>
      <c r="R43" s="3" t="s">
        <v>27</v>
      </c>
      <c r="S43" s="3"/>
      <c r="T43" s="3" t="s">
        <v>27</v>
      </c>
      <c r="U43" s="3"/>
      <c r="V43" s="3"/>
      <c r="W43" s="3"/>
      <c r="X43" s="3"/>
      <c r="Y43" s="3"/>
    </row>
    <row r="44" spans="1:25" x14ac:dyDescent="0.2">
      <c r="A44" s="7">
        <v>44136</v>
      </c>
      <c r="B44" s="3" t="s">
        <v>39</v>
      </c>
      <c r="C44" s="5">
        <v>3</v>
      </c>
      <c r="D44" s="3" t="s">
        <v>7</v>
      </c>
      <c r="E44" s="4" t="s">
        <v>8</v>
      </c>
      <c r="F44" s="5">
        <v>1</v>
      </c>
      <c r="G44" s="5">
        <v>3</v>
      </c>
      <c r="H44" s="3">
        <v>174</v>
      </c>
      <c r="I44" s="3">
        <v>15</v>
      </c>
      <c r="J44" s="3"/>
      <c r="K44" s="3">
        <f t="shared" si="7"/>
        <v>15</v>
      </c>
      <c r="L44" s="3">
        <v>83</v>
      </c>
      <c r="M44" s="3">
        <v>71</v>
      </c>
      <c r="N44" s="3">
        <f t="shared" si="5"/>
        <v>2946.5</v>
      </c>
      <c r="O44" s="3"/>
      <c r="P44" s="3" t="s">
        <v>27</v>
      </c>
      <c r="Q44" s="3">
        <v>3</v>
      </c>
      <c r="R44" s="3" t="s">
        <v>27</v>
      </c>
      <c r="S44" s="3"/>
      <c r="T44" s="3"/>
      <c r="U44" s="3"/>
      <c r="V44" s="3"/>
      <c r="W44" s="3"/>
      <c r="X44" s="3"/>
      <c r="Y44" s="3" t="s">
        <v>37</v>
      </c>
    </row>
    <row r="45" spans="1:25" x14ac:dyDescent="0.2">
      <c r="A45" s="7">
        <v>44136</v>
      </c>
      <c r="B45" s="3" t="s">
        <v>39</v>
      </c>
      <c r="C45" s="5">
        <v>4</v>
      </c>
      <c r="D45" s="3" t="s">
        <v>7</v>
      </c>
      <c r="E45" s="4" t="s">
        <v>8</v>
      </c>
      <c r="F45" s="5">
        <v>1</v>
      </c>
      <c r="G45" s="5">
        <v>4</v>
      </c>
      <c r="H45" s="3">
        <v>186</v>
      </c>
      <c r="I45" s="3">
        <v>16</v>
      </c>
      <c r="J45" s="3"/>
      <c r="K45" s="3">
        <f t="shared" si="7"/>
        <v>16</v>
      </c>
      <c r="L45" s="3">
        <v>98</v>
      </c>
      <c r="M45" s="3">
        <v>92</v>
      </c>
      <c r="N45" s="3">
        <f t="shared" si="5"/>
        <v>4508</v>
      </c>
      <c r="O45" s="3"/>
      <c r="P45" s="3" t="s">
        <v>27</v>
      </c>
      <c r="Q45" s="3">
        <v>1</v>
      </c>
      <c r="R45" s="3" t="s">
        <v>27</v>
      </c>
      <c r="S45" s="3"/>
      <c r="T45" s="3"/>
      <c r="U45" s="3"/>
      <c r="V45" s="3"/>
      <c r="W45" s="3"/>
      <c r="X45" s="3"/>
      <c r="Y45" s="3"/>
    </row>
    <row r="46" spans="1:25" x14ac:dyDescent="0.2">
      <c r="A46" s="7">
        <v>44136</v>
      </c>
      <c r="B46" s="3" t="s">
        <v>39</v>
      </c>
      <c r="C46" s="5">
        <v>5</v>
      </c>
      <c r="D46" s="3" t="s">
        <v>7</v>
      </c>
      <c r="E46" s="4" t="s">
        <v>8</v>
      </c>
      <c r="F46" s="5">
        <v>1</v>
      </c>
      <c r="G46" s="5">
        <v>5</v>
      </c>
      <c r="H46" s="3">
        <v>62</v>
      </c>
      <c r="I46" s="3">
        <v>8</v>
      </c>
      <c r="J46" s="3"/>
      <c r="K46" s="3">
        <f t="shared" si="7"/>
        <v>8</v>
      </c>
      <c r="L46" s="3">
        <v>42</v>
      </c>
      <c r="M46" s="3">
        <v>25</v>
      </c>
      <c r="N46" s="3">
        <f t="shared" si="5"/>
        <v>525</v>
      </c>
      <c r="O46" s="3"/>
      <c r="P46" s="3" t="s">
        <v>27</v>
      </c>
      <c r="Q46" s="3">
        <v>1</v>
      </c>
      <c r="R46" s="3" t="s">
        <v>27</v>
      </c>
      <c r="S46" s="3"/>
      <c r="T46" s="3"/>
      <c r="U46" s="3"/>
      <c r="V46" s="3"/>
      <c r="W46" s="3"/>
      <c r="X46" s="3"/>
      <c r="Y46" s="3" t="s">
        <v>29</v>
      </c>
    </row>
    <row r="47" spans="1:25" x14ac:dyDescent="0.2">
      <c r="A47" s="7">
        <v>44136</v>
      </c>
      <c r="B47" s="3" t="s">
        <v>39</v>
      </c>
      <c r="C47" s="5">
        <v>6</v>
      </c>
      <c r="D47" s="3" t="s">
        <v>7</v>
      </c>
      <c r="E47" s="4" t="s">
        <v>8</v>
      </c>
      <c r="F47" s="5">
        <v>1</v>
      </c>
      <c r="G47" s="5">
        <v>6</v>
      </c>
      <c r="H47" s="3">
        <v>167.5</v>
      </c>
      <c r="I47" s="3">
        <v>14</v>
      </c>
      <c r="J47" s="3"/>
      <c r="K47" s="3">
        <f t="shared" si="7"/>
        <v>14</v>
      </c>
      <c r="L47" s="3">
        <v>96</v>
      </c>
      <c r="M47" s="3">
        <v>41</v>
      </c>
      <c r="N47" s="3">
        <f t="shared" si="5"/>
        <v>1968</v>
      </c>
      <c r="O47" s="3"/>
      <c r="P47" s="3" t="s">
        <v>27</v>
      </c>
      <c r="Q47" s="3">
        <v>1</v>
      </c>
      <c r="R47" s="3"/>
      <c r="S47" s="3"/>
      <c r="T47" s="3" t="s">
        <v>27</v>
      </c>
      <c r="U47" s="3"/>
      <c r="V47" s="3"/>
      <c r="W47" s="3"/>
      <c r="X47" s="3"/>
      <c r="Y47" s="3" t="s">
        <v>37</v>
      </c>
    </row>
    <row r="48" spans="1:25" x14ac:dyDescent="0.2">
      <c r="A48" s="7">
        <v>44136</v>
      </c>
      <c r="B48" s="3" t="s">
        <v>39</v>
      </c>
      <c r="C48" s="5">
        <v>7</v>
      </c>
      <c r="D48" s="3" t="s">
        <v>7</v>
      </c>
      <c r="E48" s="4" t="s">
        <v>8</v>
      </c>
      <c r="F48" s="5">
        <v>1</v>
      </c>
      <c r="G48" s="5">
        <v>7</v>
      </c>
      <c r="H48" s="3">
        <v>210</v>
      </c>
      <c r="I48" s="3">
        <v>19</v>
      </c>
      <c r="J48" s="3"/>
      <c r="K48" s="3">
        <f t="shared" si="7"/>
        <v>19</v>
      </c>
      <c r="L48" s="3">
        <v>102</v>
      </c>
      <c r="M48" s="3">
        <v>76</v>
      </c>
      <c r="N48" s="3">
        <f t="shared" si="5"/>
        <v>3876</v>
      </c>
      <c r="O48" s="3"/>
      <c r="P48" s="3" t="s">
        <v>27</v>
      </c>
      <c r="Q48" s="3">
        <v>1</v>
      </c>
      <c r="R48" s="3" t="s">
        <v>27</v>
      </c>
      <c r="S48" s="3"/>
      <c r="T48" s="3" t="s">
        <v>27</v>
      </c>
      <c r="U48" s="3"/>
      <c r="V48" s="3"/>
      <c r="W48" s="3"/>
      <c r="X48" s="3"/>
      <c r="Y48" s="3" t="s">
        <v>38</v>
      </c>
    </row>
    <row r="49" spans="1:25" x14ac:dyDescent="0.2">
      <c r="A49" s="7">
        <v>44136</v>
      </c>
      <c r="B49" s="3" t="s">
        <v>39</v>
      </c>
      <c r="C49" s="5">
        <v>8</v>
      </c>
      <c r="D49" s="3" t="s">
        <v>7</v>
      </c>
      <c r="E49" s="4" t="s">
        <v>8</v>
      </c>
      <c r="F49" s="5">
        <v>2</v>
      </c>
      <c r="G49" s="5">
        <v>1</v>
      </c>
      <c r="H49" s="3">
        <v>192</v>
      </c>
      <c r="I49" s="3">
        <v>26</v>
      </c>
      <c r="J49" s="3"/>
      <c r="K49" s="3">
        <f t="shared" si="7"/>
        <v>26</v>
      </c>
      <c r="L49" s="3">
        <v>130</v>
      </c>
      <c r="M49" s="3">
        <v>109</v>
      </c>
      <c r="N49" s="3">
        <f t="shared" si="5"/>
        <v>7085</v>
      </c>
      <c r="O49" s="3"/>
      <c r="P49" s="3" t="s">
        <v>27</v>
      </c>
      <c r="Q49" s="3">
        <v>1</v>
      </c>
      <c r="R49" s="3" t="s">
        <v>27</v>
      </c>
      <c r="S49" s="3"/>
      <c r="T49" s="3"/>
      <c r="U49" s="3"/>
      <c r="V49" s="3"/>
      <c r="W49" s="3"/>
      <c r="X49" s="3"/>
      <c r="Y49" s="3" t="s">
        <v>29</v>
      </c>
    </row>
    <row r="50" spans="1:25" x14ac:dyDescent="0.2">
      <c r="A50" s="7">
        <v>44136</v>
      </c>
      <c r="B50" s="3" t="s">
        <v>39</v>
      </c>
      <c r="C50" s="5">
        <v>9</v>
      </c>
      <c r="D50" s="3" t="s">
        <v>7</v>
      </c>
      <c r="E50" s="4" t="s">
        <v>8</v>
      </c>
      <c r="F50" s="5">
        <v>2</v>
      </c>
      <c r="G50" s="5">
        <v>2</v>
      </c>
      <c r="H50" s="3">
        <v>221</v>
      </c>
      <c r="I50" s="3">
        <v>24</v>
      </c>
      <c r="J50" s="3"/>
      <c r="K50" s="3">
        <f t="shared" si="7"/>
        <v>24</v>
      </c>
      <c r="L50" s="3">
        <v>102</v>
      </c>
      <c r="M50" s="3">
        <v>113</v>
      </c>
      <c r="N50" s="3">
        <f t="shared" si="5"/>
        <v>5763</v>
      </c>
      <c r="O50" s="3"/>
      <c r="P50" s="3" t="s">
        <v>27</v>
      </c>
      <c r="Q50" s="3">
        <v>1</v>
      </c>
      <c r="R50" s="3" t="s">
        <v>27</v>
      </c>
      <c r="S50" s="3"/>
      <c r="T50" s="3"/>
      <c r="U50" s="3"/>
      <c r="V50" s="3"/>
      <c r="W50" s="3"/>
      <c r="X50" s="3"/>
      <c r="Y50" s="3" t="s">
        <v>29</v>
      </c>
    </row>
    <row r="51" spans="1:25" x14ac:dyDescent="0.2">
      <c r="A51" s="7">
        <v>44136</v>
      </c>
      <c r="B51" s="3" t="s">
        <v>39</v>
      </c>
      <c r="C51" s="5">
        <v>10</v>
      </c>
      <c r="D51" s="3" t="s">
        <v>7</v>
      </c>
      <c r="E51" s="4" t="s">
        <v>8</v>
      </c>
      <c r="F51" s="5">
        <v>2</v>
      </c>
      <c r="G51" s="5">
        <v>3</v>
      </c>
      <c r="H51" s="3">
        <v>232</v>
      </c>
      <c r="I51" s="3">
        <v>20</v>
      </c>
      <c r="J51" s="3"/>
      <c r="K51" s="3">
        <f t="shared" si="7"/>
        <v>20</v>
      </c>
      <c r="L51" s="3">
        <v>85</v>
      </c>
      <c r="M51" s="3">
        <v>76</v>
      </c>
      <c r="N51" s="3">
        <f t="shared" si="5"/>
        <v>3230</v>
      </c>
      <c r="O51" s="3"/>
      <c r="P51" s="3" t="s">
        <v>27</v>
      </c>
      <c r="Q51" s="3">
        <v>1</v>
      </c>
      <c r="R51" s="3"/>
      <c r="S51" s="3"/>
      <c r="T51" s="3" t="s">
        <v>27</v>
      </c>
      <c r="U51" s="3"/>
      <c r="V51" s="3"/>
      <c r="W51" s="3"/>
      <c r="X51" s="3"/>
      <c r="Y51" s="3"/>
    </row>
  </sheetData>
  <autoFilter ref="A1:Z51" xr:uid="{65EC21A1-507A-F141-ADFE-CB8CEB132ED0}"/>
  <phoneticPr fontId="7" type="noConversion"/>
  <dataValidations count="2">
    <dataValidation type="list" allowBlank="1" showInputMessage="1" showErrorMessage="1" sqref="D2:D31" xr:uid="{00000000-0002-0000-0000-000000000000}">
      <formula1>#REF!</formula1>
    </dataValidation>
    <dataValidation type="list" allowBlank="1" showInputMessage="1" showErrorMessage="1" sqref="E2:E31" xr:uid="{00000000-0002-0000-0000-000001000000}">
      <formula1>#REF!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3DC5-ADA6-7442-83CA-250627F7B2C1}">
  <dimension ref="A3:C20"/>
  <sheetViews>
    <sheetView workbookViewId="0">
      <selection activeCell="A3" sqref="A3"/>
    </sheetView>
  </sheetViews>
  <sheetFormatPr baseColWidth="10" defaultRowHeight="15" x14ac:dyDescent="0.2"/>
  <cols>
    <col min="1" max="2" width="20.6640625" bestFit="1" customWidth="1"/>
    <col min="3" max="7" width="16.83203125" bestFit="1" customWidth="1"/>
    <col min="8" max="18" width="20.33203125" bestFit="1" customWidth="1"/>
    <col min="19" max="19" width="16" bestFit="1" customWidth="1"/>
    <col min="20" max="20" width="19.33203125" bestFit="1" customWidth="1"/>
    <col min="21" max="21" width="16.5" bestFit="1" customWidth="1"/>
  </cols>
  <sheetData>
    <row r="3" spans="1:3" x14ac:dyDescent="0.2">
      <c r="A3" s="9"/>
      <c r="B3" s="10"/>
      <c r="C3" s="11"/>
    </row>
    <row r="4" spans="1:3" x14ac:dyDescent="0.2">
      <c r="A4" s="12"/>
      <c r="B4" s="13"/>
      <c r="C4" s="14"/>
    </row>
    <row r="5" spans="1:3" x14ac:dyDescent="0.2">
      <c r="A5" s="12"/>
      <c r="B5" s="13"/>
      <c r="C5" s="14"/>
    </row>
    <row r="6" spans="1:3" x14ac:dyDescent="0.2">
      <c r="A6" s="12"/>
      <c r="B6" s="13"/>
      <c r="C6" s="14"/>
    </row>
    <row r="7" spans="1:3" x14ac:dyDescent="0.2">
      <c r="A7" s="12"/>
      <c r="B7" s="13"/>
      <c r="C7" s="14"/>
    </row>
    <row r="8" spans="1:3" x14ac:dyDescent="0.2">
      <c r="A8" s="12"/>
      <c r="B8" s="13"/>
      <c r="C8" s="14"/>
    </row>
    <row r="9" spans="1:3" x14ac:dyDescent="0.2">
      <c r="A9" s="12"/>
      <c r="B9" s="13"/>
      <c r="C9" s="14"/>
    </row>
    <row r="10" spans="1:3" x14ac:dyDescent="0.2">
      <c r="A10" s="12"/>
      <c r="B10" s="13"/>
      <c r="C10" s="14"/>
    </row>
    <row r="11" spans="1:3" x14ac:dyDescent="0.2">
      <c r="A11" s="12"/>
      <c r="B11" s="13"/>
      <c r="C11" s="14"/>
    </row>
    <row r="12" spans="1:3" x14ac:dyDescent="0.2">
      <c r="A12" s="12"/>
      <c r="B12" s="13"/>
      <c r="C12" s="14"/>
    </row>
    <row r="13" spans="1:3" x14ac:dyDescent="0.2">
      <c r="A13" s="12"/>
      <c r="B13" s="13"/>
      <c r="C13" s="14"/>
    </row>
    <row r="14" spans="1:3" x14ac:dyDescent="0.2">
      <c r="A14" s="12"/>
      <c r="B14" s="13"/>
      <c r="C14" s="14"/>
    </row>
    <row r="15" spans="1:3" x14ac:dyDescent="0.2">
      <c r="A15" s="12"/>
      <c r="B15" s="13"/>
      <c r="C15" s="14"/>
    </row>
    <row r="16" spans="1:3" x14ac:dyDescent="0.2">
      <c r="A16" s="12"/>
      <c r="B16" s="13"/>
      <c r="C16" s="14"/>
    </row>
    <row r="17" spans="1:3" x14ac:dyDescent="0.2">
      <c r="A17" s="12"/>
      <c r="B17" s="13"/>
      <c r="C17" s="14"/>
    </row>
    <row r="18" spans="1:3" x14ac:dyDescent="0.2">
      <c r="A18" s="12"/>
      <c r="B18" s="13"/>
      <c r="C18" s="14"/>
    </row>
    <row r="19" spans="1:3" x14ac:dyDescent="0.2">
      <c r="A19" s="12"/>
      <c r="B19" s="13"/>
      <c r="C19" s="14"/>
    </row>
    <row r="20" spans="1:3" x14ac:dyDescent="0.2">
      <c r="A20" s="15"/>
      <c r="B20" s="16"/>
      <c r="C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Crec_Sup</vt:lpstr>
      <vt:lpstr>T.DINAMICA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2019-10-09T11:48:10Z</dcterms:created>
  <dcterms:modified xsi:type="dcterms:W3CDTF">2020-12-10T21:50:55Z</dcterms:modified>
</cp:coreProperties>
</file>