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[8] Учёба\[3] Программная инженерия\Лаба 2\"/>
    </mc:Choice>
  </mc:AlternateContent>
  <xr:revisionPtr revIDLastSave="0" documentId="13_ncr:1_{C1201F37-F273-4B5F-B2A5-E0D6CCB84AF4}" xr6:coauthVersionLast="47" xr6:coauthVersionMax="47" xr10:uidLastSave="{00000000-0000-0000-0000-000000000000}"/>
  <bookViews>
    <workbookView xWindow="-108" yWindow="-108" windowWidth="23256" windowHeight="13176" tabRatio="591" activeTab="1" xr2:uid="{00000000-000D-0000-FFFF-FFFF00000000}"/>
  </bookViews>
  <sheets>
    <sheet name="Структура сценария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E16" i="1"/>
  <c r="G16" i="1"/>
  <c r="H11" i="1"/>
  <c r="J11" i="1" s="1"/>
  <c r="I11" i="1"/>
  <c r="K11" i="1" s="1"/>
  <c r="M8" i="1"/>
  <c r="L8" i="1"/>
  <c r="J8" i="1"/>
  <c r="I2" i="1"/>
  <c r="H2" i="1"/>
  <c r="G2" i="1"/>
  <c r="F2" i="1"/>
  <c r="E2" i="1"/>
  <c r="D2" i="1"/>
  <c r="C2" i="1"/>
  <c r="K2" i="1" s="1"/>
  <c r="A2" i="1"/>
  <c r="A4" i="1"/>
  <c r="A7" i="1"/>
  <c r="C13" i="5"/>
  <c r="C12" i="5"/>
  <c r="C11" i="5"/>
  <c r="C9" i="5"/>
  <c r="C8" i="5"/>
  <c r="C7" i="5"/>
  <c r="C6" i="5"/>
  <c r="G5" i="1"/>
  <c r="H5" i="1" s="1"/>
  <c r="C22" i="1"/>
  <c r="B20" i="1"/>
  <c r="B19" i="1"/>
  <c r="A20" i="1"/>
  <c r="A19" i="1"/>
  <c r="E15" i="1"/>
  <c r="F14" i="1"/>
  <c r="B14" i="1"/>
  <c r="B13" i="1"/>
  <c r="A13" i="1"/>
  <c r="E11" i="1"/>
  <c r="B10" i="1"/>
  <c r="B11" i="1"/>
  <c r="A10" i="1"/>
  <c r="T7" i="1"/>
  <c r="S7" i="1"/>
  <c r="R7" i="1"/>
  <c r="Q7" i="1"/>
  <c r="P7" i="1"/>
  <c r="O7" i="1"/>
  <c r="B8" i="1"/>
  <c r="B7" i="1"/>
  <c r="B5" i="1"/>
  <c r="B4" i="1"/>
  <c r="I5" i="1" l="1"/>
  <c r="J2" i="1" l="1"/>
  <c r="L2" i="1" s="1"/>
  <c r="A5" i="1"/>
  <c r="A8" i="1" s="1"/>
  <c r="A11" i="1" s="1"/>
  <c r="A14" i="1" s="1"/>
</calcChain>
</file>

<file path=xl/sharedStrings.xml><?xml version="1.0" encoding="utf-8"?>
<sst xmlns="http://schemas.openxmlformats.org/spreadsheetml/2006/main" count="69" uniqueCount="59">
  <si>
    <t>Вариант</t>
  </si>
  <si>
    <t>A</t>
  </si>
  <si>
    <t>p1</t>
  </si>
  <si>
    <t>p2</t>
  </si>
  <si>
    <t>p3</t>
  </si>
  <si>
    <t>p4</t>
  </si>
  <si>
    <t>p5</t>
  </si>
  <si>
    <t>i</t>
  </si>
  <si>
    <t>N</t>
  </si>
  <si>
    <t>Дать в долг</t>
  </si>
  <si>
    <t>Вклад</t>
  </si>
  <si>
    <t>Сумма на конец 5ти периодов</t>
  </si>
  <si>
    <t>Сумма по постоянной ставке</t>
  </si>
  <si>
    <t>Необходимый взнос</t>
  </si>
  <si>
    <t>%</t>
  </si>
  <si>
    <t>A, тыс.руб</t>
  </si>
  <si>
    <t>Что лучше</t>
  </si>
  <si>
    <t>Процент безразличия</t>
  </si>
  <si>
    <t>P1</t>
  </si>
  <si>
    <t>P2</t>
  </si>
  <si>
    <t>P3</t>
  </si>
  <si>
    <t>P4</t>
  </si>
  <si>
    <t>P5</t>
  </si>
  <si>
    <t>Сумма при инвестиции</t>
  </si>
  <si>
    <t>Необходимый годовой процент</t>
  </si>
  <si>
    <t>Сумма при вкладе</t>
  </si>
  <si>
    <t>Иная функция считающая внутреннюю ставку доходности</t>
  </si>
  <si>
    <t>Задание</t>
  </si>
  <si>
    <t>N, Лет</t>
  </si>
  <si>
    <t>P, тыс. руб</t>
  </si>
  <si>
    <t>Сценарий 1</t>
  </si>
  <si>
    <t>Автор: Антон Кадочников , 10.03.2024
Автор изменений: Антон Кадочников , 10.03.2024</t>
  </si>
  <si>
    <t>Выгоднее банк</t>
  </si>
  <si>
    <t>Сценарий 2</t>
  </si>
  <si>
    <t>Автор: Антон Кадочников , 10.03.2024</t>
  </si>
  <si>
    <t>Выгоднее долг</t>
  </si>
  <si>
    <t>Сценарий 3</t>
  </si>
  <si>
    <t>Структура сценария</t>
  </si>
  <si>
    <t>Изменяемые:</t>
  </si>
  <si>
    <t>Текущие значения:</t>
  </si>
  <si>
    <t>Результат:</t>
  </si>
  <si>
    <t>p,%</t>
  </si>
  <si>
    <t>i,%</t>
  </si>
  <si>
    <t>ПЛТ Ежемес.</t>
  </si>
  <si>
    <t>ПЛТ Ежегод.</t>
  </si>
  <si>
    <t>Сумма ком. Мес.</t>
  </si>
  <si>
    <t>Сумма ком. Год.</t>
  </si>
  <si>
    <t>A, млн.руб</t>
  </si>
  <si>
    <t>P, млн.руб</t>
  </si>
  <si>
    <t>Ставка</t>
  </si>
  <si>
    <t>Если процент</t>
  </si>
  <si>
    <t>То получим изначально</t>
  </si>
  <si>
    <t>Чтобы получить также 0,8 млн.р, нужно брать кредит на больший срок. А именно на, лет</t>
  </si>
  <si>
    <t>Чтобы получить также 0,8 млн.р, нужно брать кредит с большими выплатами, а именно</t>
  </si>
  <si>
    <t>Время вложения, лет</t>
  </si>
  <si>
    <t>Будущая стоимость вклада</t>
  </si>
  <si>
    <t>Начальная сумма вклада</t>
  </si>
  <si>
    <t>Используя подбор значений и формулу для расчета итоговой суммы вклада подберём значение начальной суммы вклада</t>
  </si>
  <si>
    <t>A-взнос тыс.руб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</si>
</sst>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#,##0.00\ &quot;₽&quot;"/>
    <numFmt numFmtId="165" formatCode="#,##0.0\ &quot;₽&quot;;[Red]\-#,##0.0\ &quot;₽&quot;"/>
    <numFmt numFmtId="166" formatCode="0.0000%"/>
    <numFmt numFmtId="170" formatCode="0.00000%"/>
    <numFmt numFmtId="172" formatCode="0.000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 applyBorder="1" applyAlignment="1"/>
    <xf numFmtId="10" fontId="0" fillId="0" borderId="0" xfId="0" applyNumberFormat="1" applyFill="1" applyBorder="1" applyAlignment="1"/>
    <xf numFmtId="8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12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10" fontId="0" fillId="4" borderId="0" xfId="0" applyNumberFormat="1" applyFill="1" applyBorder="1" applyAlignment="1"/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  <xf numFmtId="8" fontId="2" fillId="3" borderId="0" xfId="0" applyNumberFormat="1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/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4" fontId="7" fillId="0" borderId="5" xfId="0" applyNumberFormat="1" applyFont="1" applyBorder="1"/>
    <xf numFmtId="10" fontId="7" fillId="0" borderId="5" xfId="0" applyNumberFormat="1" applyFont="1" applyBorder="1"/>
    <xf numFmtId="164" fontId="7" fillId="0" borderId="5" xfId="0" applyNumberFormat="1" applyFont="1" applyBorder="1" applyAlignment="1">
      <alignment horizontal="center"/>
    </xf>
    <xf numFmtId="8" fontId="7" fillId="0" borderId="6" xfId="0" applyNumberFormat="1" applyFont="1" applyBorder="1"/>
    <xf numFmtId="10" fontId="7" fillId="0" borderId="0" xfId="0" applyNumberFormat="1" applyFont="1"/>
    <xf numFmtId="0" fontId="7" fillId="0" borderId="3" xfId="0" applyFont="1" applyBorder="1"/>
    <xf numFmtId="8" fontId="7" fillId="0" borderId="3" xfId="0" applyNumberFormat="1" applyFont="1" applyBorder="1"/>
    <xf numFmtId="0" fontId="7" fillId="0" borderId="4" xfId="0" applyFont="1" applyBorder="1"/>
    <xf numFmtId="0" fontId="6" fillId="0" borderId="10" xfId="0" applyFont="1" applyBorder="1" applyAlignment="1">
      <alignment horizontal="center" vertical="center"/>
    </xf>
    <xf numFmtId="0" fontId="7" fillId="0" borderId="5" xfId="0" applyFont="1" applyBorder="1"/>
    <xf numFmtId="0" fontId="7" fillId="0" borderId="5" xfId="0" applyNumberFormat="1" applyFont="1" applyBorder="1"/>
    <xf numFmtId="8" fontId="7" fillId="0" borderId="5" xfId="0" applyNumberFormat="1" applyFont="1" applyBorder="1"/>
    <xf numFmtId="165" fontId="7" fillId="0" borderId="5" xfId="0" applyNumberFormat="1" applyFont="1" applyBorder="1"/>
    <xf numFmtId="164" fontId="7" fillId="0" borderId="0" xfId="0" applyNumberFormat="1" applyFont="1"/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1" xfId="0" applyFont="1" applyBorder="1"/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2" fontId="7" fillId="0" borderId="5" xfId="0" applyNumberFormat="1" applyFont="1" applyBorder="1"/>
    <xf numFmtId="10" fontId="7" fillId="0" borderId="5" xfId="0" applyNumberFormat="1" applyFont="1" applyBorder="1" applyAlignment="1">
      <alignment wrapText="1"/>
    </xf>
    <xf numFmtId="0" fontId="7" fillId="0" borderId="0" xfId="0" applyFont="1" applyBorder="1"/>
    <xf numFmtId="0" fontId="7" fillId="0" borderId="0" xfId="0" applyFont="1" applyBorder="1" applyAlignment="1">
      <alignment wrapText="1"/>
    </xf>
    <xf numFmtId="10" fontId="7" fillId="0" borderId="0" xfId="2" applyNumberFormat="1" applyFont="1" applyBorder="1" applyAlignment="1">
      <alignment wrapText="1"/>
    </xf>
    <xf numFmtId="8" fontId="7" fillId="0" borderId="0" xfId="0" applyNumberFormat="1" applyFont="1" applyBorder="1" applyAlignment="1">
      <alignment wrapText="1"/>
    </xf>
    <xf numFmtId="8" fontId="7" fillId="0" borderId="0" xfId="0" applyNumberFormat="1" applyFont="1" applyBorder="1"/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/>
    <xf numFmtId="166" fontId="7" fillId="0" borderId="15" xfId="0" applyNumberFormat="1" applyFont="1" applyBorder="1"/>
    <xf numFmtId="0" fontId="7" fillId="0" borderId="9" xfId="0" applyFont="1" applyBorder="1"/>
    <xf numFmtId="1" fontId="7" fillId="0" borderId="4" xfId="0" applyNumberFormat="1" applyFont="1" applyBorder="1"/>
    <xf numFmtId="165" fontId="7" fillId="0" borderId="0" xfId="0" applyNumberFormat="1" applyFont="1" applyBorder="1"/>
    <xf numFmtId="10" fontId="7" fillId="0" borderId="0" xfId="0" applyNumberFormat="1" applyFont="1" applyBorder="1"/>
    <xf numFmtId="0" fontId="7" fillId="0" borderId="10" xfId="0" applyFont="1" applyBorder="1" applyAlignment="1">
      <alignment wrapText="1"/>
    </xf>
    <xf numFmtId="8" fontId="7" fillId="0" borderId="5" xfId="0" applyNumberFormat="1" applyFont="1" applyBorder="1" applyAlignment="1">
      <alignment wrapText="1"/>
    </xf>
    <xf numFmtId="8" fontId="7" fillId="0" borderId="6" xfId="0" applyNumberFormat="1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9" fontId="7" fillId="0" borderId="2" xfId="0" applyNumberFormat="1" applyFont="1" applyBorder="1"/>
    <xf numFmtId="164" fontId="7" fillId="0" borderId="1" xfId="0" applyNumberFormat="1" applyFont="1" applyBorder="1"/>
    <xf numFmtId="0" fontId="6" fillId="0" borderId="0" xfId="0" applyFont="1" applyBorder="1" applyAlignment="1">
      <alignment horizontal="center" vertical="center"/>
    </xf>
    <xf numFmtId="0" fontId="7" fillId="0" borderId="16" xfId="0" applyFont="1" applyBorder="1" applyAlignment="1">
      <alignment wrapText="1"/>
    </xf>
    <xf numFmtId="8" fontId="7" fillId="0" borderId="17" xfId="0" applyNumberFormat="1" applyFont="1" applyBorder="1"/>
    <xf numFmtId="166" fontId="7" fillId="0" borderId="0" xfId="0" applyNumberFormat="1" applyFont="1" applyBorder="1"/>
    <xf numFmtId="9" fontId="7" fillId="0" borderId="0" xfId="2" applyFont="1" applyBorder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44" fontId="7" fillId="0" borderId="0" xfId="1" applyFont="1" applyBorder="1" applyAlignment="1">
      <alignment wrapText="1"/>
    </xf>
    <xf numFmtId="8" fontId="6" fillId="0" borderId="0" xfId="0" applyNumberFormat="1" applyFont="1" applyBorder="1"/>
    <xf numFmtId="0" fontId="6" fillId="0" borderId="19" xfId="0" applyFont="1" applyBorder="1"/>
    <xf numFmtId="8" fontId="7" fillId="0" borderId="0" xfId="0" applyNumberFormat="1" applyFont="1"/>
    <xf numFmtId="0" fontId="8" fillId="2" borderId="11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172" fontId="7" fillId="0" borderId="20" xfId="0" applyNumberFormat="1" applyFont="1" applyBorder="1"/>
    <xf numFmtId="0" fontId="7" fillId="0" borderId="0" xfId="0" applyNumberFormat="1" applyFont="1"/>
    <xf numFmtId="170" fontId="7" fillId="0" borderId="5" xfId="0" applyNumberFormat="1" applyFont="1" applyBorder="1"/>
    <xf numFmtId="170" fontId="7" fillId="0" borderId="6" xfId="0" applyNumberFormat="1" applyFont="1" applyBorder="1"/>
    <xf numFmtId="9" fontId="7" fillId="0" borderId="3" xfId="0" applyNumberFormat="1" applyFont="1" applyBorder="1"/>
    <xf numFmtId="9" fontId="7" fillId="0" borderId="5" xfId="2" applyNumberFormat="1" applyFont="1" applyBorder="1" applyAlignment="1">
      <alignment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99060</xdr:rowOff>
    </xdr:from>
    <xdr:to>
      <xdr:col>8</xdr:col>
      <xdr:colOff>852440</xdr:colOff>
      <xdr:row>18</xdr:row>
      <xdr:rowOff>211394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E22921D-5E10-471E-B945-8C8CABF20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27420"/>
          <a:ext cx="8000000" cy="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053F-A260-4765-A5A6-A2419FFA2296}">
  <sheetPr>
    <outlinePr summaryBelow="0"/>
  </sheetPr>
  <dimension ref="B1:G13"/>
  <sheetViews>
    <sheetView showGridLines="0" workbookViewId="0">
      <selection activeCell="D16" sqref="D16"/>
    </sheetView>
  </sheetViews>
  <sheetFormatPr defaultRowHeight="14.4" outlineLevelRow="1" outlineLevelCol="1" x14ac:dyDescent="0.3"/>
  <cols>
    <col min="3" max="3" width="10.88671875" bestFit="1" customWidth="1"/>
    <col min="4" max="7" width="16.33203125" bestFit="1" customWidth="1" outlineLevel="1"/>
  </cols>
  <sheetData>
    <row r="1" spans="2:7" ht="15" thickBot="1" x14ac:dyDescent="0.35"/>
    <row r="2" spans="2:7" ht="15.6" x14ac:dyDescent="0.3">
      <c r="B2" s="80" t="s">
        <v>37</v>
      </c>
      <c r="C2" s="80"/>
      <c r="D2" s="9"/>
      <c r="E2" s="9"/>
      <c r="F2" s="9"/>
      <c r="G2" s="9"/>
    </row>
    <row r="3" spans="2:7" ht="15.6" collapsed="1" x14ac:dyDescent="0.3">
      <c r="B3" s="79"/>
      <c r="C3" s="79"/>
      <c r="D3" s="10" t="s">
        <v>39</v>
      </c>
      <c r="E3" s="10" t="s">
        <v>30</v>
      </c>
      <c r="F3" s="10" t="s">
        <v>33</v>
      </c>
      <c r="G3" s="10" t="s">
        <v>36</v>
      </c>
    </row>
    <row r="4" spans="2:7" ht="40.799999999999997" hidden="1" outlineLevel="1" x14ac:dyDescent="0.3">
      <c r="B4" s="81"/>
      <c r="C4" s="81"/>
      <c r="D4" s="1"/>
      <c r="E4" s="13" t="s">
        <v>31</v>
      </c>
      <c r="F4" s="13" t="s">
        <v>34</v>
      </c>
      <c r="G4" s="13" t="s">
        <v>34</v>
      </c>
    </row>
    <row r="5" spans="2:7" x14ac:dyDescent="0.3">
      <c r="B5" s="82" t="s">
        <v>38</v>
      </c>
      <c r="C5" s="82"/>
      <c r="D5" s="6"/>
      <c r="E5" s="6"/>
      <c r="F5" s="6"/>
      <c r="G5" s="6"/>
    </row>
    <row r="6" spans="2:7" outlineLevel="1" x14ac:dyDescent="0.3">
      <c r="B6" s="81"/>
      <c r="C6" s="7" t="str">
        <f>Sheet1!C4</f>
        <v>%</v>
      </c>
      <c r="D6" s="2">
        <v>7.0000000000000007E-2</v>
      </c>
      <c r="E6" s="11">
        <v>0.1</v>
      </c>
      <c r="F6" s="11">
        <v>7.0000000000000007E-2</v>
      </c>
      <c r="G6" s="11">
        <v>7.0000000000000007E-2</v>
      </c>
    </row>
    <row r="7" spans="2:7" outlineLevel="1" x14ac:dyDescent="0.3">
      <c r="B7" s="81"/>
      <c r="C7" s="7" t="str">
        <f>Sheet1!D4</f>
        <v>N, Лет</v>
      </c>
      <c r="D7" s="1">
        <v>9</v>
      </c>
      <c r="E7" s="12">
        <v>9</v>
      </c>
      <c r="F7" s="12">
        <v>9</v>
      </c>
      <c r="G7" s="12">
        <v>9</v>
      </c>
    </row>
    <row r="8" spans="2:7" outlineLevel="1" x14ac:dyDescent="0.3">
      <c r="B8" s="81"/>
      <c r="C8" s="7" t="str">
        <f>Sheet1!E4</f>
        <v>P, тыс. руб</v>
      </c>
      <c r="D8" s="1">
        <v>220</v>
      </c>
      <c r="E8" s="12">
        <v>220</v>
      </c>
      <c r="F8" s="12">
        <v>200</v>
      </c>
      <c r="G8" s="12">
        <v>220</v>
      </c>
    </row>
    <row r="9" spans="2:7" outlineLevel="1" x14ac:dyDescent="0.3">
      <c r="B9" s="81"/>
      <c r="C9" s="7" t="str">
        <f>Sheet1!F4</f>
        <v>A, тыс.руб</v>
      </c>
      <c r="D9" s="1">
        <v>33</v>
      </c>
      <c r="E9" s="12">
        <v>33</v>
      </c>
      <c r="F9" s="12">
        <v>33</v>
      </c>
      <c r="G9" s="12">
        <v>4</v>
      </c>
    </row>
    <row r="10" spans="2:7" x14ac:dyDescent="0.3">
      <c r="B10" s="82" t="s">
        <v>40</v>
      </c>
      <c r="C10" s="8"/>
      <c r="D10" s="6"/>
      <c r="E10" s="6"/>
      <c r="F10" s="6"/>
      <c r="G10" s="6"/>
    </row>
    <row r="11" spans="2:7" outlineLevel="1" x14ac:dyDescent="0.3">
      <c r="B11" s="81"/>
      <c r="C11" s="7" t="str">
        <f>Sheet1!G4</f>
        <v>Дать в долг</v>
      </c>
      <c r="D11" s="3">
        <v>297000</v>
      </c>
      <c r="E11" s="3">
        <v>297000</v>
      </c>
      <c r="F11" s="3">
        <v>297000</v>
      </c>
      <c r="G11" s="3">
        <v>36000</v>
      </c>
    </row>
    <row r="12" spans="2:7" outlineLevel="1" x14ac:dyDescent="0.3">
      <c r="B12" s="81"/>
      <c r="C12" s="14" t="str">
        <f>Sheet1!H4</f>
        <v>Вклад</v>
      </c>
      <c r="D12" s="4">
        <v>306187.39802007499</v>
      </c>
      <c r="E12" s="4">
        <v>367625.75399</v>
      </c>
      <c r="F12" s="4">
        <v>269418.21377167199</v>
      </c>
      <c r="G12" s="4">
        <v>392549.07173699699</v>
      </c>
    </row>
    <row r="13" spans="2:7" ht="15" outlineLevel="1" thickBot="1" x14ac:dyDescent="0.35">
      <c r="B13" s="83"/>
      <c r="C13" s="7" t="str">
        <f>Sheet1!I4</f>
        <v>Что лучше</v>
      </c>
      <c r="D13" s="5" t="s">
        <v>32</v>
      </c>
      <c r="E13" s="5" t="s">
        <v>32</v>
      </c>
      <c r="F13" s="5" t="s">
        <v>35</v>
      </c>
      <c r="G13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A10" zoomScaleNormal="100" workbookViewId="0">
      <selection activeCell="C17" sqref="C17"/>
    </sheetView>
  </sheetViews>
  <sheetFormatPr defaultRowHeight="14.4" x14ac:dyDescent="0.3"/>
  <cols>
    <col min="1" max="1" width="9.6640625" style="21" bestFit="1" customWidth="1"/>
    <col min="2" max="2" width="13.21875" style="21" bestFit="1" customWidth="1"/>
    <col min="3" max="3" width="14.109375" style="21" bestFit="1" customWidth="1"/>
    <col min="4" max="4" width="11.109375" style="21" bestFit="1" customWidth="1"/>
    <col min="5" max="5" width="14.88671875" style="21" bestFit="1" customWidth="1"/>
    <col min="6" max="6" width="15.6640625" style="21" customWidth="1"/>
    <col min="7" max="7" width="12.6640625" style="21" bestFit="1" customWidth="1"/>
    <col min="8" max="8" width="12.88671875" style="21" bestFit="1" customWidth="1"/>
    <col min="9" max="9" width="15.77734375" style="21" bestFit="1" customWidth="1"/>
    <col min="10" max="10" width="21.44140625" style="21" bestFit="1" customWidth="1"/>
    <col min="11" max="11" width="15.33203125" style="21" bestFit="1" customWidth="1"/>
    <col min="12" max="12" width="11" style="21" bestFit="1" customWidth="1"/>
    <col min="13" max="13" width="18.21875" style="21" customWidth="1"/>
    <col min="14" max="14" width="8.88671875" style="21"/>
    <col min="15" max="20" width="9" style="21" bestFit="1" customWidth="1"/>
    <col min="21" max="16384" width="8.88671875" style="21"/>
  </cols>
  <sheetData>
    <row r="1" spans="1:20" ht="43.2" x14ac:dyDescent="0.3">
      <c r="A1" s="15" t="s">
        <v>27</v>
      </c>
      <c r="B1" s="16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8" t="s">
        <v>11</v>
      </c>
      <c r="K1" s="19" t="s">
        <v>12</v>
      </c>
      <c r="L1" s="20" t="s">
        <v>13</v>
      </c>
    </row>
    <row r="2" spans="1:20" ht="15" thickBot="1" x14ac:dyDescent="0.35">
      <c r="A2" s="22">
        <f>0+1</f>
        <v>1</v>
      </c>
      <c r="B2" s="23">
        <v>3</v>
      </c>
      <c r="C2" s="24">
        <f>3000</f>
        <v>3000</v>
      </c>
      <c r="D2" s="25">
        <f>5%</f>
        <v>0.05</v>
      </c>
      <c r="E2" s="25">
        <f>6%</f>
        <v>0.06</v>
      </c>
      <c r="F2" s="25">
        <f>7%</f>
        <v>7.0000000000000007E-2</v>
      </c>
      <c r="G2" s="25">
        <f>9%</f>
        <v>0.09</v>
      </c>
      <c r="H2" s="25">
        <f>10%</f>
        <v>0.1</v>
      </c>
      <c r="I2" s="25">
        <f>9%</f>
        <v>0.09</v>
      </c>
      <c r="J2" s="26">
        <f>FVSCHEDULE(C2,D2:H2)</f>
        <v>4283.7032700000009</v>
      </c>
      <c r="K2" s="26">
        <f>FV(I2,5,,-C2)</f>
        <v>4615.8718647000014</v>
      </c>
      <c r="L2" s="27">
        <f>PV(I2,5,0,J2)</f>
        <v>-2784.1132047618553</v>
      </c>
    </row>
    <row r="3" spans="1:20" ht="15" thickBot="1" x14ac:dyDescent="0.35">
      <c r="H3" s="28"/>
    </row>
    <row r="4" spans="1:20" x14ac:dyDescent="0.3">
      <c r="A4" s="15" t="str">
        <f>A1</f>
        <v>Задание</v>
      </c>
      <c r="B4" s="16" t="str">
        <f>B1</f>
        <v>Вариант</v>
      </c>
      <c r="C4" s="29" t="s">
        <v>14</v>
      </c>
      <c r="D4" s="29" t="s">
        <v>28</v>
      </c>
      <c r="E4" s="29" t="s">
        <v>29</v>
      </c>
      <c r="F4" s="29" t="s">
        <v>15</v>
      </c>
      <c r="G4" s="29" t="s">
        <v>9</v>
      </c>
      <c r="H4" s="30" t="s">
        <v>10</v>
      </c>
      <c r="I4" s="29" t="s">
        <v>16</v>
      </c>
      <c r="J4" s="31" t="s">
        <v>17</v>
      </c>
      <c r="N4" s="28"/>
    </row>
    <row r="5" spans="1:20" ht="15" thickBot="1" x14ac:dyDescent="0.35">
      <c r="A5" s="32">
        <f>A2+1</f>
        <v>2</v>
      </c>
      <c r="B5" s="23">
        <f>B2</f>
        <v>3</v>
      </c>
      <c r="C5" s="25">
        <v>7.0000000000000007E-2</v>
      </c>
      <c r="D5" s="33">
        <v>9</v>
      </c>
      <c r="E5" s="34">
        <v>220</v>
      </c>
      <c r="F5" s="34">
        <v>33</v>
      </c>
      <c r="G5" s="35">
        <f>F5*D5*1000</f>
        <v>297000</v>
      </c>
      <c r="H5" s="36">
        <f>G5+FV(C5,D5,F5,-E5)*1000</f>
        <v>306187.39802007534</v>
      </c>
      <c r="I5" s="33" t="str">
        <f>IF(G5&lt;H5,"Выгоднее банк","Выгоднее долг")</f>
        <v>Выгоднее банк</v>
      </c>
      <c r="J5" s="84">
        <v>6.4631639639288682E-2</v>
      </c>
      <c r="N5" s="28"/>
    </row>
    <row r="6" spans="1:20" ht="15" thickBot="1" x14ac:dyDescent="0.35">
      <c r="G6" s="78"/>
      <c r="H6" s="78"/>
      <c r="N6" s="28"/>
      <c r="P6" s="37"/>
    </row>
    <row r="7" spans="1:20" ht="57.6" x14ac:dyDescent="0.3">
      <c r="A7" s="15" t="str">
        <f>A1</f>
        <v>Задание</v>
      </c>
      <c r="B7" s="16" t="str">
        <f>B1</f>
        <v>Вариант</v>
      </c>
      <c r="C7" s="29" t="s">
        <v>8</v>
      </c>
      <c r="D7" s="29" t="s">
        <v>1</v>
      </c>
      <c r="E7" s="29" t="s">
        <v>18</v>
      </c>
      <c r="F7" s="29" t="s">
        <v>19</v>
      </c>
      <c r="G7" s="29" t="s">
        <v>20</v>
      </c>
      <c r="H7" s="29" t="s">
        <v>21</v>
      </c>
      <c r="I7" s="29" t="s">
        <v>22</v>
      </c>
      <c r="J7" s="29" t="s">
        <v>23</v>
      </c>
      <c r="K7" s="38" t="s">
        <v>24</v>
      </c>
      <c r="L7" s="38" t="s">
        <v>25</v>
      </c>
      <c r="M7" s="39" t="s">
        <v>26</v>
      </c>
      <c r="N7" s="28"/>
      <c r="O7" s="40">
        <f>-D8</f>
        <v>-22000</v>
      </c>
      <c r="P7" s="40">
        <f>E8</f>
        <v>5000</v>
      </c>
      <c r="Q7" s="40">
        <f>F8</f>
        <v>8000</v>
      </c>
      <c r="R7" s="40">
        <f>G8</f>
        <v>8000</v>
      </c>
      <c r="S7" s="40">
        <f>H8</f>
        <v>7000</v>
      </c>
      <c r="T7" s="40">
        <f>I8</f>
        <v>5000</v>
      </c>
    </row>
    <row r="8" spans="1:20" ht="15" thickBot="1" x14ac:dyDescent="0.35">
      <c r="A8" s="32">
        <f>A5+1</f>
        <v>3</v>
      </c>
      <c r="B8" s="23">
        <f>B2</f>
        <v>3</v>
      </c>
      <c r="C8" s="33">
        <v>5</v>
      </c>
      <c r="D8" s="33">
        <v>22000</v>
      </c>
      <c r="E8" s="33">
        <v>5000</v>
      </c>
      <c r="F8" s="33">
        <v>8000</v>
      </c>
      <c r="G8" s="33">
        <v>8000</v>
      </c>
      <c r="H8" s="33">
        <v>7000</v>
      </c>
      <c r="I8" s="33">
        <v>5000</v>
      </c>
      <c r="J8" s="35">
        <f>NPV(K8,-D8,E8:I8)</f>
        <v>9.4492479517187874E-4</v>
      </c>
      <c r="K8" s="86">
        <v>0.15276800262897644</v>
      </c>
      <c r="L8" s="35">
        <f>FV(K8,C8,0,-D8)</f>
        <v>44784.965825401043</v>
      </c>
      <c r="M8" s="87">
        <f>IRR(O7:T7)</f>
        <v>0.15276802349398566</v>
      </c>
    </row>
    <row r="9" spans="1:20" ht="15" thickBot="1" x14ac:dyDescent="0.35">
      <c r="K9" s="85"/>
    </row>
    <row r="10" spans="1:20" x14ac:dyDescent="0.3">
      <c r="A10" s="15" t="str">
        <f>A1</f>
        <v>Задание</v>
      </c>
      <c r="B10" s="16" t="str">
        <f>B1</f>
        <v>Вариант</v>
      </c>
      <c r="C10" s="29" t="s">
        <v>8</v>
      </c>
      <c r="D10" s="29" t="s">
        <v>15</v>
      </c>
      <c r="E10" s="29" t="s">
        <v>58</v>
      </c>
      <c r="F10" s="29" t="s">
        <v>41</v>
      </c>
      <c r="G10" s="29" t="s">
        <v>42</v>
      </c>
      <c r="H10" s="29" t="s">
        <v>43</v>
      </c>
      <c r="I10" s="29" t="s">
        <v>44</v>
      </c>
      <c r="J10" s="29" t="s">
        <v>45</v>
      </c>
      <c r="K10" s="31" t="s">
        <v>46</v>
      </c>
    </row>
    <row r="11" spans="1:20" ht="15" thickBot="1" x14ac:dyDescent="0.35">
      <c r="A11" s="32">
        <f>A8+1</f>
        <v>4</v>
      </c>
      <c r="B11" s="41">
        <f>B2</f>
        <v>3</v>
      </c>
      <c r="C11" s="42">
        <v>9</v>
      </c>
      <c r="D11" s="42">
        <v>220</v>
      </c>
      <c r="E11" s="43">
        <f>D11-D11*(F11)</f>
        <v>176</v>
      </c>
      <c r="F11" s="44">
        <v>0.2</v>
      </c>
      <c r="G11" s="44">
        <v>7.0000000000000007E-2</v>
      </c>
      <c r="H11" s="35">
        <f>PMT(G11/12,C11*12,E11,0)*1000</f>
        <v>-2201.1046806092513</v>
      </c>
      <c r="I11" s="35">
        <f>PMT(G11,C11,E11,0)*1000</f>
        <v>-27013.618744362258</v>
      </c>
      <c r="J11" s="35">
        <f>H11*C11*12</f>
        <v>-237719.30550579916</v>
      </c>
      <c r="K11" s="27">
        <f>I11*C11</f>
        <v>-243122.56869926033</v>
      </c>
    </row>
    <row r="12" spans="1:20" ht="15" thickBot="1" x14ac:dyDescent="0.35">
      <c r="A12" s="45"/>
      <c r="B12" s="46"/>
      <c r="C12" s="47"/>
      <c r="D12" s="47"/>
      <c r="E12" s="47"/>
      <c r="F12" s="47"/>
      <c r="G12" s="47"/>
      <c r="H12" s="47"/>
      <c r="I12" s="46"/>
      <c r="J12" s="48"/>
      <c r="K12" s="49"/>
    </row>
    <row r="13" spans="1:20" x14ac:dyDescent="0.3">
      <c r="A13" s="15" t="str">
        <f>A1</f>
        <v>Задание</v>
      </c>
      <c r="B13" s="16" t="str">
        <f>B1</f>
        <v>Вариант</v>
      </c>
      <c r="C13" s="29" t="s">
        <v>8</v>
      </c>
      <c r="D13" s="29" t="s">
        <v>47</v>
      </c>
      <c r="E13" s="29" t="s">
        <v>48</v>
      </c>
      <c r="F13" s="31" t="s">
        <v>49</v>
      </c>
      <c r="G13" s="45"/>
      <c r="H13" s="45"/>
      <c r="I13" s="45"/>
      <c r="J13" s="45"/>
      <c r="K13" s="45"/>
    </row>
    <row r="14" spans="1:20" ht="15" thickBot="1" x14ac:dyDescent="0.35">
      <c r="A14" s="32">
        <f>A11+1</f>
        <v>5</v>
      </c>
      <c r="B14" s="50">
        <f>B2</f>
        <v>3</v>
      </c>
      <c r="C14" s="51">
        <v>7</v>
      </c>
      <c r="D14" s="51">
        <v>0.8</v>
      </c>
      <c r="E14" s="51">
        <v>0.12</v>
      </c>
      <c r="F14" s="52">
        <f>RATE(C14,-E14,D14,0)</f>
        <v>1.2348468151238813E-2</v>
      </c>
      <c r="G14" s="45"/>
      <c r="H14" s="45"/>
      <c r="I14" s="45"/>
      <c r="J14" s="45"/>
      <c r="K14" s="45"/>
    </row>
    <row r="15" spans="1:20" ht="86.4" x14ac:dyDescent="0.3">
      <c r="A15" s="45"/>
      <c r="B15" s="53" t="s">
        <v>50</v>
      </c>
      <c r="C15" s="88">
        <v>0.06</v>
      </c>
      <c r="D15" s="38" t="s">
        <v>51</v>
      </c>
      <c r="E15" s="30">
        <f>PV(C15,C14,-E14,0)</f>
        <v>0.6698857727553279</v>
      </c>
      <c r="F15" s="38" t="s">
        <v>52</v>
      </c>
      <c r="G15" s="54">
        <f>NPER(C15,-E14,D14,0)</f>
        <v>8.7666929107223481</v>
      </c>
      <c r="H15" s="55"/>
      <c r="I15" s="45"/>
      <c r="J15" s="56"/>
      <c r="K15" s="45"/>
    </row>
    <row r="16" spans="1:20" ht="101.4" thickBot="1" x14ac:dyDescent="0.35">
      <c r="A16" s="45"/>
      <c r="B16" s="57" t="s">
        <v>50</v>
      </c>
      <c r="C16" s="89">
        <v>7.0000000000000007E-2</v>
      </c>
      <c r="D16" s="42" t="s">
        <v>51</v>
      </c>
      <c r="E16" s="58">
        <f>PV(C15,C14,-E14,0)</f>
        <v>0.6698857727553279</v>
      </c>
      <c r="F16" s="42" t="s">
        <v>53</v>
      </c>
      <c r="G16" s="59">
        <f>PMT(C16,C14,D14,0)</f>
        <v>-0.14844257570492747</v>
      </c>
    </row>
    <row r="17" spans="1:19" x14ac:dyDescent="0.3">
      <c r="A17" s="60"/>
      <c r="B17" s="45"/>
      <c r="C17" s="45"/>
      <c r="D17" s="45"/>
      <c r="E17" s="45"/>
      <c r="F17" s="45"/>
      <c r="G17" s="45"/>
      <c r="H17" s="45"/>
      <c r="I17" s="45"/>
      <c r="J17" s="45"/>
      <c r="K17" s="45"/>
      <c r="N17" s="45"/>
      <c r="O17" s="45"/>
      <c r="P17" s="45"/>
      <c r="Q17" s="45"/>
      <c r="R17" s="45"/>
      <c r="S17" s="45"/>
    </row>
    <row r="18" spans="1:19" ht="15" thickBot="1" x14ac:dyDescent="0.35">
      <c r="G18" s="49"/>
      <c r="H18" s="49"/>
      <c r="I18" s="49"/>
      <c r="J18" s="49"/>
      <c r="K18" s="45"/>
      <c r="N18" s="45"/>
      <c r="O18" s="49"/>
      <c r="P18" s="56"/>
      <c r="Q18" s="49"/>
      <c r="R18" s="56"/>
      <c r="S18" s="45"/>
    </row>
    <row r="19" spans="1:19" ht="43.2" x14ac:dyDescent="0.3">
      <c r="A19" s="61" t="str">
        <f>A1</f>
        <v>Задание</v>
      </c>
      <c r="B19" s="62" t="str">
        <f>B1</f>
        <v>Вариант</v>
      </c>
      <c r="C19" s="63" t="s">
        <v>56</v>
      </c>
      <c r="D19" s="64" t="s">
        <v>49</v>
      </c>
      <c r="E19" s="65" t="s">
        <v>54</v>
      </c>
      <c r="F19" s="65" t="s">
        <v>55</v>
      </c>
    </row>
    <row r="20" spans="1:19" ht="15" thickBot="1" x14ac:dyDescent="0.35">
      <c r="A20" s="61">
        <f>6</f>
        <v>6</v>
      </c>
      <c r="B20" s="62">
        <f>B2</f>
        <v>3</v>
      </c>
      <c r="C20" s="77">
        <v>86805.555555555547</v>
      </c>
      <c r="D20" s="66">
        <v>0.2</v>
      </c>
      <c r="E20" s="40">
        <v>3</v>
      </c>
      <c r="F20" s="67">
        <v>150000</v>
      </c>
    </row>
    <row r="21" spans="1:19" ht="15" thickBot="1" x14ac:dyDescent="0.35">
      <c r="A21" s="68"/>
      <c r="B21" s="45"/>
      <c r="D21" s="45"/>
      <c r="F21" s="45"/>
    </row>
    <row r="22" spans="1:19" ht="168" customHeight="1" thickBot="1" x14ac:dyDescent="0.35">
      <c r="A22" s="45"/>
      <c r="B22" s="69" t="s">
        <v>57</v>
      </c>
      <c r="C22" s="70">
        <f>C20*(1+D20)^E20</f>
        <v>149999.99999999997</v>
      </c>
      <c r="E22" s="71"/>
      <c r="F22" s="45"/>
    </row>
    <row r="23" spans="1:19" x14ac:dyDescent="0.3">
      <c r="A23" s="46"/>
      <c r="B23" s="72"/>
      <c r="C23" s="46"/>
      <c r="D23" s="48"/>
      <c r="E23" s="46"/>
      <c r="F23" s="48"/>
      <c r="G23" s="73"/>
    </row>
    <row r="26" spans="1:19" x14ac:dyDescent="0.3">
      <c r="A26" s="68"/>
      <c r="B26" s="74"/>
      <c r="C26" s="46"/>
      <c r="D26" s="46"/>
      <c r="E26" s="46"/>
      <c r="F26" s="46"/>
    </row>
    <row r="27" spans="1:19" x14ac:dyDescent="0.3">
      <c r="A27" s="45"/>
      <c r="B27" s="46"/>
      <c r="C27" s="75"/>
      <c r="D27" s="46"/>
      <c r="E27" s="46"/>
      <c r="F27" s="46"/>
    </row>
    <row r="28" spans="1:19" x14ac:dyDescent="0.3">
      <c r="A28" s="45"/>
      <c r="B28" s="76"/>
      <c r="C28" s="45"/>
      <c r="D28" s="45"/>
      <c r="E28" s="45"/>
      <c r="F28" s="45"/>
    </row>
  </sheetData>
  <scenarios current="0" sqref="G5:I5">
    <scenario name="Сценарий 1" locked="1" count="4" user="Антон Кадочников" comment="Автор: Антон Кадочников , 10.03.2024_x000a_Автор изменений: Антон Кадочников , 10.03.2024">
      <inputCells r="C5" val="0,1" numFmtId="10"/>
      <inputCells r="D5" val="9"/>
      <inputCells r="E5" val="220"/>
      <inputCells r="F5" val="33"/>
    </scenario>
    <scenario name="Сценарий 2" locked="1" count="4" user="Антон Кадочников" comment="Автор: Антон Кадочников , 10.03.2024">
      <inputCells r="C5" val="0,07" numFmtId="10"/>
      <inputCells r="D5" val="9"/>
      <inputCells r="E5" val="200"/>
      <inputCells r="F5" val="33"/>
    </scenario>
    <scenario name="Сценарий 3" locked="1" count="4" user="Антон Кадочников" comment="Автор: Антон Кадочников , 10.03.2024">
      <inputCells r="C5" val="0,07" numFmtId="10"/>
      <inputCells r="D5" val="9"/>
      <inputCells r="E5" val="220"/>
      <inputCells r="F5" val="4"/>
    </scenario>
  </scenario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Структура сценария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Кадочников</dc:creator>
  <cp:lastModifiedBy>Антон Кадочников</cp:lastModifiedBy>
  <dcterms:created xsi:type="dcterms:W3CDTF">2015-06-05T18:17:20Z</dcterms:created>
  <dcterms:modified xsi:type="dcterms:W3CDTF">2024-03-11T08:35:22Z</dcterms:modified>
</cp:coreProperties>
</file>