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ditionDamage" sheetId="1" r:id="rId1"/>
    <sheet name="HealingPower" sheetId="3" r:id="rId2"/>
    <sheet name="Power" sheetId="4" r:id="rId3"/>
    <sheet name="Damage" sheetId="2" r:id="rId4"/>
  </sheets>
  <calcPr calcId="152511"/>
</workbook>
</file>

<file path=xl/calcChain.xml><?xml version="1.0" encoding="utf-8"?>
<calcChain xmlns="http://schemas.openxmlformats.org/spreadsheetml/2006/main">
  <c r="C3" i="1" l="1"/>
  <c r="C18" i="1" l="1"/>
  <c r="D23" i="1" s="1"/>
  <c r="E23" i="1" l="1"/>
  <c r="C23" i="1"/>
  <c r="C24" i="1" s="1"/>
  <c r="H23" i="1"/>
  <c r="F23" i="1" l="1"/>
  <c r="G23" i="1"/>
  <c r="H8" i="2"/>
  <c r="I8" i="2" l="1"/>
  <c r="G8" i="2"/>
  <c r="F8" i="2"/>
  <c r="E8" i="2"/>
  <c r="D8" i="2"/>
  <c r="C8" i="2"/>
  <c r="H5" i="2"/>
  <c r="G5" i="2"/>
  <c r="F5" i="2"/>
  <c r="E5" i="2"/>
  <c r="D5" i="2"/>
  <c r="C5" i="2"/>
  <c r="C8" i="4" l="1"/>
  <c r="C8" i="3" l="1"/>
  <c r="H10" i="1" l="1"/>
  <c r="F10" i="1"/>
  <c r="G8" i="1"/>
  <c r="H8" i="1"/>
  <c r="F8" i="1"/>
  <c r="D10" i="1"/>
  <c r="D8" i="1"/>
  <c r="C10" i="1"/>
  <c r="E10" i="1"/>
  <c r="E8" i="1"/>
  <c r="C8" i="1"/>
</calcChain>
</file>

<file path=xl/sharedStrings.xml><?xml version="1.0" encoding="utf-8"?>
<sst xmlns="http://schemas.openxmlformats.org/spreadsheetml/2006/main" count="43" uniqueCount="31">
  <si>
    <t>Damage</t>
  </si>
  <si>
    <t>Bleeding</t>
  </si>
  <si>
    <t>Torment</t>
  </si>
  <si>
    <t>Poison</t>
  </si>
  <si>
    <t>Confusion (tick)</t>
  </si>
  <si>
    <t>Confusion (activate)</t>
  </si>
  <si>
    <t>Enemy level</t>
  </si>
  <si>
    <t>Damage per tick</t>
  </si>
  <si>
    <t>Prepatch (23rd June?)</t>
  </si>
  <si>
    <t>Burning</t>
  </si>
  <si>
    <t>Dungeon</t>
  </si>
  <si>
    <t>ACS</t>
  </si>
  <si>
    <t>CMS</t>
  </si>
  <si>
    <t>TA</t>
  </si>
  <si>
    <t>SES</t>
  </si>
  <si>
    <t>COFS</t>
  </si>
  <si>
    <t>AC</t>
  </si>
  <si>
    <t>CM</t>
  </si>
  <si>
    <t>SE</t>
  </si>
  <si>
    <t>COF</t>
  </si>
  <si>
    <t>HOTWS</t>
  </si>
  <si>
    <t>COES</t>
  </si>
  <si>
    <t>Rest</t>
  </si>
  <si>
    <t>Raw damage</t>
  </si>
  <si>
    <t>Healing per tick</t>
  </si>
  <si>
    <t>Regeneration</t>
  </si>
  <si>
    <t>Retaliation</t>
  </si>
  <si>
    <t>Damage per hit</t>
  </si>
  <si>
    <t>Only needed to convert old damage values!</t>
  </si>
  <si>
    <t>TAS</t>
  </si>
  <si>
    <t>Condition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</si>
</sst>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tabSelected="1" workbookViewId="0">
      <selection activeCell="C4" sqref="C4"/>
    </sheetView>
  </sheetViews>
  <sheetFormatPr defaultRowHeight="15" x14ac:dyDescent="0.25"/>
  <cols>
    <col min="2" max="2" width="22" customWidth="1"/>
    <col min="3" max="3" width="18.7109375" customWidth="1"/>
    <col min="4" max="4" width="19" customWidth="1"/>
    <col min="5" max="6" width="18.5703125" customWidth="1"/>
    <col min="7" max="8" width="18.7109375" customWidth="1"/>
  </cols>
  <sheetData>
    <row r="2" spans="2:8" x14ac:dyDescent="0.25">
      <c r="B2" t="s">
        <v>6</v>
      </c>
      <c r="C2">
        <v>80</v>
      </c>
    </row>
    <row r="3" spans="2:8" x14ac:dyDescent="0.25">
      <c r="B3" t="s">
        <v>7</v>
      </c>
      <c r="C3">
        <f>820/2.5</f>
        <v>328</v>
      </c>
    </row>
    <row r="7" spans="2:8" x14ac:dyDescent="0.25">
      <c r="C7" t="s">
        <v>1</v>
      </c>
      <c r="D7" t="s">
        <v>9</v>
      </c>
      <c r="E7" t="s">
        <v>3</v>
      </c>
      <c r="F7" t="s">
        <v>2</v>
      </c>
      <c r="G7" t="s">
        <v>4</v>
      </c>
      <c r="H7" t="s">
        <v>5</v>
      </c>
    </row>
    <row r="8" spans="2:8" x14ac:dyDescent="0.25">
      <c r="C8">
        <f>(C3- 2 - C2 *0.25) / 0.06</f>
        <v>5100</v>
      </c>
      <c r="D8">
        <f>(C3- 7.5 - C2 *1.55) / 0.155</f>
        <v>1267.741935483871</v>
      </c>
      <c r="E8">
        <f>(C3- 3.5 - C2 *0.375) / 0.06</f>
        <v>4908.3333333333339</v>
      </c>
      <c r="F8">
        <f>(C3- 1.5 - C2 *0.18) / 0.045</f>
        <v>6935.5555555555566</v>
      </c>
      <c r="G8">
        <f>(C3-2 - C2 *0.1) / 0.035</f>
        <v>9085.7142857142844</v>
      </c>
      <c r="H8">
        <f>(C3-3.5 - C2 *0.575) / 0.0625</f>
        <v>4456</v>
      </c>
    </row>
    <row r="10" spans="2:8" x14ac:dyDescent="0.25">
      <c r="B10" t="s">
        <v>8</v>
      </c>
      <c r="C10">
        <f>(C3- 2.5 - C2 *0.5) / 0.05</f>
        <v>5710</v>
      </c>
      <c r="D10">
        <f>(C3- 8 - C2 *4) / 0.25</f>
        <v>0</v>
      </c>
      <c r="E10">
        <f>(C3- 4 - C2 ) / 0.1</f>
        <v>2440</v>
      </c>
      <c r="F10">
        <f>(C3- 1.875 - C2 *0.375) / 0.0375</f>
        <v>7896.666666666667</v>
      </c>
      <c r="G10">
        <v>0</v>
      </c>
      <c r="H10">
        <f>(C3-10 - C2 *1.5) / 0.2</f>
        <v>990</v>
      </c>
    </row>
    <row r="11" spans="2:8" x14ac:dyDescent="0.25">
      <c r="B11" t="s">
        <v>28</v>
      </c>
    </row>
    <row r="17" spans="2:8" x14ac:dyDescent="0.25">
      <c r="B17" t="s">
        <v>6</v>
      </c>
      <c r="C17">
        <v>75</v>
      </c>
    </row>
    <row r="18" spans="2:8" x14ac:dyDescent="0.25">
      <c r="B18" t="s">
        <v>30</v>
      </c>
      <c r="C18">
        <f>975+5*28</f>
        <v>1115</v>
      </c>
    </row>
    <row r="22" spans="2:8" x14ac:dyDescent="0.25">
      <c r="C22" t="s">
        <v>1</v>
      </c>
      <c r="D22" t="s">
        <v>9</v>
      </c>
      <c r="E22" t="s">
        <v>3</v>
      </c>
      <c r="F22" t="s">
        <v>2</v>
      </c>
      <c r="G22" t="s">
        <v>4</v>
      </c>
      <c r="H22" t="s">
        <v>5</v>
      </c>
    </row>
    <row r="23" spans="2:8" x14ac:dyDescent="0.25">
      <c r="C23">
        <f>2 +C17 *0.25 + C18 * 0.06</f>
        <v>87.649999999999991</v>
      </c>
      <c r="D23">
        <f>7.5 + C17 *1.55 + C18 * 0.155</f>
        <v>296.57499999999999</v>
      </c>
      <c r="E23">
        <f>(C18- 3.5 - C17 *0.375) / 0.06</f>
        <v>18056.25</v>
      </c>
      <c r="F23">
        <f>(C18- 1.5 - C17 *0.18) / 0.045</f>
        <v>24444.444444444445</v>
      </c>
      <c r="G23">
        <f>(C18-2 - C17 *0.1) / 0.035</f>
        <v>31585.714285714283</v>
      </c>
      <c r="H23">
        <f>(C18-3.5 - C17 *0.575) / 0.0625</f>
        <v>17094</v>
      </c>
    </row>
    <row r="24" spans="2:8" x14ac:dyDescent="0.25">
      <c r="C24">
        <f>3*C23</f>
        <v>262.95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C3" sqref="C3"/>
    </sheetView>
  </sheetViews>
  <sheetFormatPr defaultRowHeight="15" x14ac:dyDescent="0.25"/>
  <cols>
    <col min="2" max="2" width="22" customWidth="1"/>
    <col min="3" max="3" width="18.7109375" customWidth="1"/>
    <col min="4" max="4" width="19" customWidth="1"/>
    <col min="5" max="6" width="18.5703125" customWidth="1"/>
    <col min="7" max="8" width="18.7109375" customWidth="1"/>
  </cols>
  <sheetData>
    <row r="2" spans="2:3" x14ac:dyDescent="0.25">
      <c r="B2" t="s">
        <v>6</v>
      </c>
      <c r="C2">
        <v>80</v>
      </c>
    </row>
    <row r="3" spans="2:3" x14ac:dyDescent="0.25">
      <c r="B3" t="s">
        <v>24</v>
      </c>
      <c r="C3">
        <v>220</v>
      </c>
    </row>
    <row r="7" spans="2:3" x14ac:dyDescent="0.25">
      <c r="C7" t="s">
        <v>25</v>
      </c>
    </row>
    <row r="8" spans="2:3" x14ac:dyDescent="0.25">
      <c r="C8">
        <f>(C3- 5 - C2 *1.5625) / 0.125</f>
        <v>720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C3" sqref="C3"/>
    </sheetView>
  </sheetViews>
  <sheetFormatPr defaultRowHeight="15" x14ac:dyDescent="0.25"/>
  <cols>
    <col min="2" max="2" width="22" customWidth="1"/>
    <col min="3" max="3" width="18.7109375" customWidth="1"/>
    <col min="4" max="4" width="19" customWidth="1"/>
    <col min="5" max="6" width="18.5703125" customWidth="1"/>
    <col min="7" max="8" width="18.7109375" customWidth="1"/>
  </cols>
  <sheetData>
    <row r="2" spans="2:3" x14ac:dyDescent="0.25">
      <c r="B2" t="s">
        <v>6</v>
      </c>
      <c r="C2">
        <v>80</v>
      </c>
    </row>
    <row r="3" spans="2:3" x14ac:dyDescent="0.25">
      <c r="B3" t="s">
        <v>27</v>
      </c>
      <c r="C3">
        <v>406</v>
      </c>
    </row>
    <row r="7" spans="2:3" x14ac:dyDescent="0.25">
      <c r="C7" t="s">
        <v>26</v>
      </c>
    </row>
    <row r="8" spans="2:3" x14ac:dyDescent="0.25">
      <c r="C8">
        <f>(C3- 8 - C2 * C2 * 0.03) / 0.075</f>
        <v>2746.666666666667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topLeftCell="B1" workbookViewId="0">
      <selection activeCell="I8" sqref="I8"/>
    </sheetView>
  </sheetViews>
  <sheetFormatPr defaultRowHeight="15" x14ac:dyDescent="0.25"/>
  <cols>
    <col min="2" max="2" width="18.7109375" customWidth="1"/>
    <col min="3" max="3" width="14.5703125" customWidth="1"/>
    <col min="4" max="4" width="14.85546875" customWidth="1"/>
    <col min="5" max="5" width="14.5703125" customWidth="1"/>
    <col min="6" max="6" width="14.42578125" customWidth="1"/>
    <col min="7" max="7" width="14.28515625" customWidth="1"/>
    <col min="8" max="8" width="14.42578125" customWidth="1"/>
    <col min="9" max="9" width="17.85546875" customWidth="1"/>
  </cols>
  <sheetData>
    <row r="1" spans="2:9" x14ac:dyDescent="0.25">
      <c r="B1" t="s">
        <v>28</v>
      </c>
    </row>
    <row r="2" spans="2:9" x14ac:dyDescent="0.25">
      <c r="B2" t="s">
        <v>0</v>
      </c>
      <c r="C2">
        <v>1179</v>
      </c>
    </row>
    <row r="4" spans="2:9" x14ac:dyDescent="0.25">
      <c r="B4" t="s">
        <v>10</v>
      </c>
      <c r="C4" t="s">
        <v>11</v>
      </c>
      <c r="D4" t="s">
        <v>16</v>
      </c>
      <c r="E4" t="s">
        <v>12</v>
      </c>
      <c r="F4" t="s">
        <v>17</v>
      </c>
      <c r="G4" t="s">
        <v>29</v>
      </c>
      <c r="H4" t="s">
        <v>13</v>
      </c>
    </row>
    <row r="5" spans="2:9" x14ac:dyDescent="0.25">
      <c r="B5" t="s">
        <v>23</v>
      </c>
      <c r="C5">
        <f>C2*ROUND(2137*  0.252, 0)</f>
        <v>635481</v>
      </c>
      <c r="D5">
        <f>C2*ROUND(2137*  0.299, 0)</f>
        <v>753381</v>
      </c>
      <c r="E5">
        <f>C2*ROUND(2137*  0.351, 0)</f>
        <v>884250</v>
      </c>
      <c r="F5">
        <f>C2*ROUND(2137*  0.408, 0)</f>
        <v>1028088</v>
      </c>
      <c r="G5">
        <f>C2*ROUND(2137*  0.469, 0)</f>
        <v>1181358</v>
      </c>
      <c r="H5">
        <f>C2*ROUND(2137*  0.539, 0)</f>
        <v>1358208</v>
      </c>
    </row>
    <row r="7" spans="2:9" x14ac:dyDescent="0.25">
      <c r="B7" t="s">
        <v>10</v>
      </c>
      <c r="C7" t="s">
        <v>14</v>
      </c>
      <c r="D7" t="s">
        <v>18</v>
      </c>
      <c r="E7" t="s">
        <v>15</v>
      </c>
      <c r="F7" t="s">
        <v>19</v>
      </c>
      <c r="G7" t="s">
        <v>20</v>
      </c>
      <c r="H7" t="s">
        <v>21</v>
      </c>
      <c r="I7" t="s">
        <v>22</v>
      </c>
    </row>
    <row r="8" spans="2:9" x14ac:dyDescent="0.25">
      <c r="B8" t="s">
        <v>23</v>
      </c>
      <c r="C8">
        <f>C2*ROUND(2137*  0.646, 0)</f>
        <v>1628199</v>
      </c>
      <c r="D8">
        <f>C2*ROUND(2137*  0.727, 0)</f>
        <v>1832166</v>
      </c>
      <c r="E8">
        <f>C2*ROUND(2137*  0.811, 0)</f>
        <v>2043207</v>
      </c>
      <c r="F8">
        <f>C2*ROUND(2137*  0.906, 0)</f>
        <v>2282544</v>
      </c>
      <c r="G8">
        <f>C2*ROUND(2137*  0.925, 0)</f>
        <v>2330883</v>
      </c>
      <c r="H8">
        <f>C2*ROUND(2137*  0.96, 0)</f>
        <v>2419308</v>
      </c>
      <c r="I8">
        <f>C2*2137</f>
        <v>2519523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ConditionDamage</vt:lpstr>
      <vt:lpstr>HealingPower</vt:lpstr>
      <vt:lpstr>Power</vt:lpstr>
      <vt:lpstr>Damage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2015-09-29T20:07:24Z</dcterms:modified>
</cp:coreProperties>
</file>