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简易棚BOM" sheetId="22" r:id="rId1"/>
  </sheets>
  <definedNames>
    <definedName name="_xlnm.Print_Area" localSheetId="0">简易棚BOM!$A$1:$K$72</definedName>
  </definedNames>
  <calcPr calcId="144525"/>
</workbook>
</file>

<file path=xl/calcChain.xml><?xml version="1.0" encoding="utf-8"?>
<calcChain xmlns="http://schemas.openxmlformats.org/spreadsheetml/2006/main">
  <c r="G4" i="22" l="1"/>
  <c r="G5" i="22"/>
  <c r="G6" i="22"/>
  <c r="G7" i="22"/>
  <c r="G8" i="22"/>
  <c r="G9" i="22"/>
  <c r="F11" i="22"/>
  <c r="G11" i="22"/>
  <c r="H11" i="22"/>
  <c r="F12" i="22"/>
  <c r="G12" i="22"/>
  <c r="H12" i="22"/>
  <c r="G15" i="22"/>
  <c r="H15" i="22"/>
  <c r="G16" i="22"/>
  <c r="H16" i="22"/>
  <c r="G17" i="22"/>
  <c r="H17" i="22"/>
  <c r="G18" i="22"/>
  <c r="G19" i="22"/>
  <c r="H19" i="22"/>
  <c r="G20" i="22"/>
  <c r="H20" i="22"/>
  <c r="G21" i="22"/>
  <c r="H21" i="22"/>
  <c r="G23" i="22"/>
  <c r="L23" i="22"/>
  <c r="L29" i="22"/>
  <c r="G30" i="22"/>
  <c r="L30" i="22"/>
  <c r="G32" i="22"/>
  <c r="L32" i="22"/>
  <c r="G33" i="22"/>
  <c r="G34" i="22"/>
  <c r="H34" i="22"/>
  <c r="L34" i="22"/>
  <c r="F35" i="22"/>
  <c r="G35" i="22"/>
  <c r="H35" i="22"/>
  <c r="L36" i="22"/>
  <c r="L37" i="22"/>
  <c r="F38" i="22"/>
  <c r="G38" i="22"/>
  <c r="H38" i="22"/>
  <c r="L38" i="22"/>
  <c r="G40" i="22"/>
  <c r="G46" i="22"/>
  <c r="L46" i="22"/>
  <c r="G47" i="22"/>
  <c r="L47" i="22"/>
  <c r="F48" i="22"/>
  <c r="G48" i="22"/>
  <c r="G52" i="22"/>
  <c r="G53" i="22"/>
  <c r="G54" i="22"/>
  <c r="L54" i="22"/>
  <c r="F56" i="22"/>
  <c r="G56" i="22"/>
  <c r="H56" i="22"/>
  <c r="L56" i="22"/>
  <c r="F57" i="22"/>
  <c r="G57" i="22"/>
  <c r="H57" i="22"/>
  <c r="L57" i="22"/>
  <c r="G58" i="22"/>
  <c r="G61" i="22"/>
  <c r="L61" i="22"/>
  <c r="L62" i="22"/>
  <c r="F67" i="22"/>
  <c r="G67" i="22"/>
  <c r="H67" i="22"/>
  <c r="L67" i="22"/>
  <c r="F68" i="22"/>
  <c r="G68" i="22"/>
  <c r="H68" i="22"/>
  <c r="L68" i="22"/>
  <c r="F69" i="22"/>
  <c r="G69" i="22"/>
  <c r="H69" i="22"/>
  <c r="L69" i="22"/>
  <c r="F70" i="22"/>
  <c r="G70" i="22"/>
  <c r="H70" i="22"/>
  <c r="L70" i="22"/>
  <c r="L71" i="22"/>
  <c r="L72" i="22"/>
</calcChain>
</file>

<file path=xl/sharedStrings.xml><?xml version="1.0" encoding="utf-8"?>
<sst xmlns="http://schemas.openxmlformats.org/spreadsheetml/2006/main" count="302" uniqueCount="157">
  <si>
    <t>工程编号</t>
  </si>
  <si>
    <t>大棚制作安装</t>
  </si>
  <si>
    <t>版本</t>
  </si>
  <si>
    <t>日期</t>
  </si>
  <si>
    <t>NFY-H-</t>
  </si>
  <si>
    <t xml:space="preserve">大棚材料清单 </t>
  </si>
  <si>
    <t>8*30*3</t>
  </si>
  <si>
    <t>这是方管的</t>
  </si>
  <si>
    <t>序号</t>
  </si>
  <si>
    <t>产品名称</t>
  </si>
  <si>
    <t>产品图示</t>
  </si>
  <si>
    <t>规格</t>
  </si>
  <si>
    <t>材质</t>
  </si>
  <si>
    <t>数量</t>
  </si>
  <si>
    <t>单位</t>
  </si>
  <si>
    <t>备注</t>
  </si>
  <si>
    <t>立柱</t>
  </si>
  <si>
    <t>1.5-60*40*3000</t>
  </si>
  <si>
    <t>热镀锌管</t>
  </si>
  <si>
    <t>PCS</t>
  </si>
  <si>
    <t>纵梁</t>
  </si>
  <si>
    <t>纵梁（一端孔位加长）</t>
  </si>
  <si>
    <t>附加立柱</t>
  </si>
  <si>
    <t>1.2-∮25*2800</t>
  </si>
  <si>
    <t>拱管</t>
  </si>
  <si>
    <t>1.2-∮32*6000</t>
  </si>
  <si>
    <t>拱高1700</t>
  </si>
  <si>
    <t>1.2-∮32*2960</t>
  </si>
  <si>
    <t>一头缩口</t>
  </si>
  <si>
    <t>纵向拉杆</t>
  </si>
  <si>
    <t>1.2-∮25*6000</t>
  </si>
  <si>
    <t>纵向拉杆接头</t>
  </si>
  <si>
    <t>1.2-∮25*300</t>
  </si>
  <si>
    <t>两头缩口</t>
  </si>
  <si>
    <t>纵向拉杆固定接头</t>
  </si>
  <si>
    <t>一头缩口、一头打扁</t>
  </si>
  <si>
    <t>棚头横杆</t>
  </si>
  <si>
    <t>棚头横杆固定接头</t>
  </si>
  <si>
    <t>1.2-∮32*1025</t>
  </si>
  <si>
    <t>1.2-∮25*3700</t>
  </si>
  <si>
    <t>一头打扁</t>
  </si>
  <si>
    <t>1.2-∮25*4200</t>
  </si>
  <si>
    <t>1.2-∮25*4450</t>
  </si>
  <si>
    <t>M架横杆</t>
  </si>
  <si>
    <t>M架固定接头</t>
  </si>
  <si>
    <t>1.2-∮25*1300</t>
  </si>
  <si>
    <t>两头打扁</t>
  </si>
  <si>
    <t>1.2-∮25*2400</t>
  </si>
  <si>
    <t>卷膜转动轴</t>
  </si>
  <si>
    <t>卷膜转动轴接头</t>
  </si>
  <si>
    <t>1.2-∮25*200</t>
  </si>
  <si>
    <t>L型连接片无角</t>
  </si>
  <si>
    <t>冷扎板</t>
  </si>
  <si>
    <t>L型连接片有角（左）</t>
  </si>
  <si>
    <t>L型连接片有角（右）</t>
  </si>
  <si>
    <t>T型连接片无角</t>
  </si>
  <si>
    <t>T型连接片有角</t>
  </si>
  <si>
    <t>附加立柱连接片</t>
  </si>
  <si>
    <t>骑马铁（单）</t>
  </si>
  <si>
    <t>骑马铁（双）</t>
  </si>
  <si>
    <t>角铁</t>
  </si>
  <si>
    <t>立柱附加钢筋</t>
  </si>
  <si>
    <t>卡槽</t>
  </si>
  <si>
    <t>0.5*6000</t>
  </si>
  <si>
    <t>0.5镀锌板</t>
  </si>
  <si>
    <t>卡槽连接片</t>
  </si>
  <si>
    <t>0.5*120</t>
  </si>
  <si>
    <t>卡簧</t>
  </si>
  <si>
    <t>浸塑</t>
  </si>
  <si>
    <t>门（含配件）</t>
  </si>
  <si>
    <t>滑轨.滑轮、角铁及M5螺丝</t>
  </si>
  <si>
    <t>水槽</t>
  </si>
  <si>
    <t>0.7*3060</t>
  </si>
  <si>
    <t>水槽头</t>
  </si>
  <si>
    <t>0.7*200</t>
  </si>
  <si>
    <t>漏斗</t>
  </si>
  <si>
    <t>下水管</t>
  </si>
  <si>
    <t>∮110*2500</t>
  </si>
  <si>
    <t>落水管管夹</t>
  </si>
  <si>
    <t>∮110</t>
  </si>
  <si>
    <t>夹箍</t>
  </si>
  <si>
    <t>压膜夹</t>
  </si>
  <si>
    <t>∮25</t>
  </si>
  <si>
    <t>PE</t>
  </si>
  <si>
    <t>弹簧夹</t>
  </si>
  <si>
    <t>棚内平横钢丝绳</t>
  </si>
  <si>
    <t>∮4*7900</t>
  </si>
  <si>
    <t>钢绞线</t>
  </si>
  <si>
    <t>外侧抗风绳</t>
  </si>
  <si>
    <t>∮4*2900</t>
  </si>
  <si>
    <t>剪刀叉钢丝绳</t>
  </si>
  <si>
    <t>∮4*3800</t>
  </si>
  <si>
    <t>马攻钉</t>
  </si>
  <si>
    <t>M8*55</t>
  </si>
  <si>
    <t>M8*62</t>
  </si>
  <si>
    <t>吊环螺母</t>
  </si>
  <si>
    <t>M8</t>
  </si>
  <si>
    <t>外六角螺栓</t>
  </si>
  <si>
    <t>M8*25</t>
  </si>
  <si>
    <t>平垫</t>
  </si>
  <si>
    <t>螺母</t>
  </si>
  <si>
    <t>自攻钉</t>
  </si>
  <si>
    <t>韩式卷膜器（摇杆）</t>
  </si>
  <si>
    <t>卷膜器（小）</t>
  </si>
  <si>
    <t>压膜线</t>
  </si>
  <si>
    <t>m</t>
  </si>
  <si>
    <t>压膜线挂钩</t>
  </si>
  <si>
    <t>个</t>
  </si>
  <si>
    <t>抱箍60*40</t>
  </si>
  <si>
    <t>25*125</t>
  </si>
  <si>
    <t>热扎板</t>
  </si>
  <si>
    <t>胶水</t>
  </si>
  <si>
    <t>小瓶</t>
  </si>
  <si>
    <t>瓶</t>
  </si>
  <si>
    <t>玻璃胶</t>
  </si>
  <si>
    <t>透明</t>
  </si>
  <si>
    <t>8片水槽一瓶</t>
  </si>
  <si>
    <t>水槽密封胶条</t>
  </si>
  <si>
    <t>卷</t>
  </si>
  <si>
    <t>10片水槽一卷</t>
  </si>
  <si>
    <t>薄膜（8丝）</t>
  </si>
  <si>
    <t>9m宽</t>
  </si>
  <si>
    <t>普通膜</t>
  </si>
  <si>
    <t>2.5m宽</t>
  </si>
  <si>
    <t>2m宽</t>
  </si>
  <si>
    <t>0.5m宽</t>
  </si>
  <si>
    <t>防虫网</t>
  </si>
  <si>
    <t>40目（宽1.5m)</t>
  </si>
  <si>
    <t>数量8*21*2</t>
  </si>
  <si>
    <t>数量8*45*2</t>
  </si>
  <si>
    <t>数量8*42*2</t>
  </si>
  <si>
    <t>棚头直杆01-1</t>
  </si>
  <si>
    <t>棚头直杆01-2</t>
  </si>
  <si>
    <t>棚头直杆01-3</t>
  </si>
  <si>
    <t>M架01</t>
  </si>
  <si>
    <t>M架02</t>
  </si>
  <si>
    <t>卷膜器固定杆01</t>
  </si>
  <si>
    <t>卷膜器固定杆02</t>
  </si>
  <si>
    <t>100*60*2.5</t>
  </si>
  <si>
    <t>103.5*80*11.5</t>
  </si>
  <si>
    <t>∮20</t>
  </si>
  <si>
    <t>57*20*56</t>
  </si>
  <si>
    <t>57*40*56</t>
  </si>
  <si>
    <t>42*42*56</t>
  </si>
  <si>
    <t>∮6*100</t>
  </si>
  <si>
    <t>Q235</t>
  </si>
  <si>
    <t>∮3*2000</t>
  </si>
  <si>
    <t>2000*2000</t>
  </si>
  <si>
    <t>0.7镀锌板</t>
  </si>
  <si>
    <t>PVC</t>
  </si>
  <si>
    <t>90度弯头</t>
  </si>
  <si>
    <t>∮32</t>
  </si>
  <si>
    <t>1.0镀锌板</t>
  </si>
  <si>
    <t>32-25</t>
  </si>
  <si>
    <t>4.8级</t>
  </si>
  <si>
    <t>5.5*19</t>
  </si>
  <si>
    <t>40目（宽2m)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</si>
</sst>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25" x14ac:knownFonts="1">
    <font>
      <sz val="12"/>
      <name val="宋体"/>
      <charset val="134"/>
    </font>
    <font>
      <b/>
      <sz val="11"/>
      <color indexed="52"/>
      <name val="宋体"/>
      <charset val="134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2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sz val="14"/>
      <name val="宋体"/>
      <family val="3"/>
      <charset val="134"/>
    </font>
    <font>
      <sz val="12"/>
      <color indexed="1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5" borderId="1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0" borderId="0"/>
    <xf numFmtId="0" fontId="19" fillId="0" borderId="0"/>
    <xf numFmtId="0" fontId="4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6" borderId="1" applyNumberFormat="0" applyAlignment="0" applyProtection="0">
      <alignment vertical="center"/>
    </xf>
    <xf numFmtId="0" fontId="3" fillId="19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23" borderId="9" applyNumberFormat="0" applyFont="0" applyAlignment="0" applyProtection="0">
      <alignment vertical="center"/>
    </xf>
  </cellStyleXfs>
  <cellXfs count="24">
    <xf numFmtId="0" fontId="0" fillId="0" borderId="0" xfId="0">
      <alignment vertical="center"/>
    </xf>
    <xf numFmtId="0" fontId="21" fillId="0" borderId="10" xfId="0" applyFont="1" applyBorder="1" applyAlignment="1" applyProtection="1">
      <alignment horizontal="center" vertical="center"/>
      <protection locked="0"/>
    </xf>
    <xf numFmtId="176" fontId="22" fillId="0" borderId="10" xfId="33" applyNumberFormat="1" applyFont="1" applyBorder="1" applyAlignment="1" applyProtection="1">
      <alignment horizontal="center" vertical="center"/>
      <protection locked="0"/>
    </xf>
    <xf numFmtId="176" fontId="23" fillId="0" borderId="10" xfId="33" applyNumberFormat="1" applyFont="1" applyBorder="1" applyAlignment="1" applyProtection="1">
      <alignment horizontal="center" vertical="center"/>
      <protection locked="0"/>
    </xf>
    <xf numFmtId="0" fontId="21" fillId="0" borderId="10" xfId="0" applyFont="1" applyBorder="1" applyAlignment="1" applyProtection="1">
      <alignment horizontal="center" vertical="center"/>
      <protection locked="0"/>
    </xf>
    <xf numFmtId="176" fontId="23" fillId="0" borderId="10" xfId="33" applyNumberFormat="1" applyFont="1" applyBorder="1" applyAlignment="1" applyProtection="1">
      <alignment horizontal="center" vertical="center"/>
      <protection locked="0"/>
    </xf>
    <xf numFmtId="0" fontId="21" fillId="0" borderId="0" xfId="0" applyFont="1">
      <alignment vertical="center"/>
    </xf>
    <xf numFmtId="0" fontId="21" fillId="13" borderId="0" xfId="0" applyFont="1" applyFill="1">
      <alignment vertical="center"/>
    </xf>
    <xf numFmtId="0" fontId="21" fillId="0" borderId="10" xfId="33" applyFont="1" applyBorder="1" applyAlignment="1" applyProtection="1">
      <alignment horizontal="center" vertical="center"/>
    </xf>
    <xf numFmtId="176" fontId="21" fillId="0" borderId="10" xfId="33" applyNumberFormat="1" applyFont="1" applyBorder="1" applyAlignment="1" applyProtection="1">
      <alignment horizontal="center" vertical="center"/>
    </xf>
    <xf numFmtId="177" fontId="21" fillId="0" borderId="10" xfId="33" applyNumberFormat="1" applyFont="1" applyBorder="1" applyAlignment="1" applyProtection="1">
      <alignment horizontal="center" vertical="center"/>
    </xf>
    <xf numFmtId="0" fontId="21" fillId="0" borderId="10" xfId="0" applyFont="1" applyBorder="1" applyAlignment="1" applyProtection="1">
      <alignment horizontal="center" vertical="center" wrapText="1"/>
    </xf>
    <xf numFmtId="0" fontId="21" fillId="0" borderId="0" xfId="0" applyFont="1" applyProtection="1">
      <alignment vertical="center"/>
    </xf>
    <xf numFmtId="176" fontId="21" fillId="0" borderId="10" xfId="33" applyNumberFormat="1" applyFont="1" applyBorder="1" applyAlignment="1" applyProtection="1">
      <alignment horizontal="center" vertical="center"/>
      <protection locked="0"/>
    </xf>
    <xf numFmtId="0" fontId="21" fillId="0" borderId="10" xfId="0" applyFont="1" applyBorder="1" applyProtection="1">
      <alignment vertical="center"/>
      <protection locked="0"/>
    </xf>
    <xf numFmtId="0" fontId="21" fillId="0" borderId="0" xfId="0" applyFont="1" applyProtection="1">
      <alignment vertical="center"/>
      <protection locked="0"/>
    </xf>
    <xf numFmtId="176" fontId="21" fillId="24" borderId="10" xfId="33" applyNumberFormat="1" applyFont="1" applyFill="1" applyBorder="1" applyAlignment="1" applyProtection="1">
      <alignment horizontal="center" vertical="center"/>
      <protection locked="0"/>
    </xf>
    <xf numFmtId="0" fontId="21" fillId="0" borderId="10" xfId="33" applyFont="1" applyBorder="1" applyAlignment="1" applyProtection="1">
      <alignment horizontal="center" vertical="center"/>
      <protection locked="0"/>
    </xf>
    <xf numFmtId="176" fontId="21" fillId="0" borderId="10" xfId="33" applyNumberFormat="1" applyFont="1" applyFill="1" applyBorder="1" applyAlignment="1" applyProtection="1">
      <alignment horizontal="center" vertical="center"/>
      <protection locked="0"/>
    </xf>
    <xf numFmtId="0" fontId="21" fillId="0" borderId="10" xfId="0" applyFont="1" applyBorder="1" applyAlignment="1" applyProtection="1">
      <alignment vertical="center" wrapText="1"/>
      <protection locked="0"/>
    </xf>
    <xf numFmtId="0" fontId="21" fillId="0" borderId="10" xfId="33" applyFont="1" applyBorder="1" applyAlignment="1" applyProtection="1">
      <alignment horizontal="center" vertical="center" wrapText="1"/>
      <protection locked="0"/>
    </xf>
    <xf numFmtId="176" fontId="21" fillId="0" borderId="10" xfId="34" applyNumberFormat="1" applyFont="1" applyBorder="1" applyAlignment="1" applyProtection="1">
      <alignment horizontal="center" vertical="center"/>
      <protection locked="0"/>
    </xf>
    <xf numFmtId="177" fontId="21" fillId="25" borderId="10" xfId="33" applyNumberFormat="1" applyFont="1" applyFill="1" applyBorder="1" applyAlignment="1" applyProtection="1">
      <alignment horizontal="center" vertical="center"/>
    </xf>
    <xf numFmtId="176" fontId="24" fillId="0" borderId="10" xfId="34" applyNumberFormat="1" applyFont="1" applyBorder="1" applyAlignment="1" applyProtection="1">
      <alignment horizontal="center" vertical="center"/>
      <protection locked="0"/>
    </xf>
  </cellXfs>
  <cellStyles count="45">
    <cellStyle name="20% - 强调文字颜色 1" xfId="5" builtinId="30" customBuiltin="1"/>
    <cellStyle name="20% - 强调文字颜色 2" xfId="3" builtinId="34" customBuiltin="1"/>
    <cellStyle name="20% - 强调文字颜色 3" xfId="7" builtinId="38" customBuiltin="1"/>
    <cellStyle name="20% - 强调文字颜色 4" xfId="8" builtinId="42" customBuiltin="1"/>
    <cellStyle name="20% - 强调文字颜色 5" xfId="10" builtinId="46" customBuiltin="1"/>
    <cellStyle name="20% - 强调文字颜色 6" xfId="13" builtinId="50" customBuiltin="1"/>
    <cellStyle name="40% - 强调文字颜色 1" xfId="14" builtinId="31" customBuiltin="1"/>
    <cellStyle name="40% - 强调文字颜色 2" xfId="15" builtinId="35" customBuiltin="1"/>
    <cellStyle name="40% - 强调文字颜色 3" xfId="17" builtinId="39" customBuiltin="1"/>
    <cellStyle name="40% - 强调文字颜色 4" xfId="18" builtinId="43" customBuiltin="1"/>
    <cellStyle name="40% - 强调文字颜色 5" xfId="19" builtinId="47" customBuiltin="1"/>
    <cellStyle name="40% - 强调文字颜色 6" xfId="20" builtinId="51" customBuiltin="1"/>
    <cellStyle name="60% - 强调文字颜色 1" xfId="22" builtinId="32" customBuiltin="1"/>
    <cellStyle name="60% - 强调文字颜色 2" xfId="25" builtinId="36" customBuiltin="1"/>
    <cellStyle name="60% - 强调文字颜色 3" xfId="26" builtinId="40" customBuiltin="1"/>
    <cellStyle name="60% - 强调文字颜色 4" xfId="28" builtinId="44" customBuiltin="1"/>
    <cellStyle name="60% - 强调文字颜色 5" xfId="29" builtinId="48" customBuiltin="1"/>
    <cellStyle name="60% - 强调文字颜色 6" xfId="30" builtinId="52" customBuiltin="1"/>
    <cellStyle name="RowLevel_0" xfId="1"/>
    <cellStyle name="标题" xfId="4" builtinId="15" customBuiltin="1"/>
    <cellStyle name="标题 1" xfId="31" builtinId="16" customBuiltin="1"/>
    <cellStyle name="标题 2" xfId="32" builtinId="17" customBuiltin="1"/>
    <cellStyle name="标题 3" xfId="21" builtinId="18" customBuiltin="1"/>
    <cellStyle name="标题 4" xfId="24" builtinId="19" customBuiltin="1"/>
    <cellStyle name="差" xfId="16" builtinId="27" customBuiltin="1"/>
    <cellStyle name="常规" xfId="0" builtinId="0"/>
    <cellStyle name="常规_8x42x3" xfId="33"/>
    <cellStyle name="常规_8x42x3_1" xfId="34"/>
    <cellStyle name="好" xfId="35" builtinId="26" customBuiltin="1"/>
    <cellStyle name="汇总" xfId="36" builtinId="25" customBuiltin="1"/>
    <cellStyle name="计算" xfId="37" builtinId="22" customBuiltin="1"/>
    <cellStyle name="检查单元格" xfId="38" builtinId="23" customBuiltin="1"/>
    <cellStyle name="解释性文本" xfId="39" builtinId="53" customBuiltin="1"/>
    <cellStyle name="警告文本" xfId="23" builtinId="11" customBuiltin="1"/>
    <cellStyle name="链接单元格" xfId="12" builtinId="24" customBuiltin="1"/>
    <cellStyle name="强调文字颜色 1" xfId="9" builtinId="29" customBuiltin="1"/>
    <cellStyle name="强调文字颜色 2" xfId="11" builtinId="33" customBuiltin="1"/>
    <cellStyle name="强调文字颜色 3" xfId="40" builtinId="37" customBuiltin="1"/>
    <cellStyle name="强调文字颜色 4" xfId="2" builtinId="41" customBuiltin="1"/>
    <cellStyle name="强调文字颜色 5" xfId="41" builtinId="45" customBuiltin="1"/>
    <cellStyle name="强调文字颜色 6" xfId="42" builtinId="49" customBuiltin="1"/>
    <cellStyle name="适中" xfId="43" builtinId="28" customBuiltin="1"/>
    <cellStyle name="输出" xfId="27" builtinId="21" customBuiltin="1"/>
    <cellStyle name="输入" xfId="6" builtinId="20" customBuiltin="1"/>
    <cellStyle name="注释" xfId="4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3</xdr:row>
      <xdr:rowOff>28575</xdr:rowOff>
    </xdr:from>
    <xdr:to>
      <xdr:col>2</xdr:col>
      <xdr:colOff>933450</xdr:colOff>
      <xdr:row>3</xdr:row>
      <xdr:rowOff>485775</xdr:rowOff>
    </xdr:to>
    <xdr:pic>
      <xdr:nvPicPr>
        <xdr:cNvPr id="204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1095375"/>
          <a:ext cx="762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114300</xdr:colOff>
      <xdr:row>4</xdr:row>
      <xdr:rowOff>28575</xdr:rowOff>
    </xdr:from>
    <xdr:to>
      <xdr:col>2</xdr:col>
      <xdr:colOff>914400</xdr:colOff>
      <xdr:row>4</xdr:row>
      <xdr:rowOff>485775</xdr:rowOff>
    </xdr:to>
    <xdr:pic>
      <xdr:nvPicPr>
        <xdr:cNvPr id="204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1619250"/>
          <a:ext cx="800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142875</xdr:colOff>
      <xdr:row>5</xdr:row>
      <xdr:rowOff>38100</xdr:rowOff>
    </xdr:from>
    <xdr:to>
      <xdr:col>2</xdr:col>
      <xdr:colOff>942975</xdr:colOff>
      <xdr:row>5</xdr:row>
      <xdr:rowOff>495300</xdr:rowOff>
    </xdr:to>
    <xdr:pic>
      <xdr:nvPicPr>
        <xdr:cNvPr id="2048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2152650"/>
          <a:ext cx="800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171450</xdr:colOff>
      <xdr:row>6</xdr:row>
      <xdr:rowOff>47625</xdr:rowOff>
    </xdr:from>
    <xdr:to>
      <xdr:col>2</xdr:col>
      <xdr:colOff>933450</xdr:colOff>
      <xdr:row>6</xdr:row>
      <xdr:rowOff>466725</xdr:rowOff>
    </xdr:to>
    <xdr:pic>
      <xdr:nvPicPr>
        <xdr:cNvPr id="2048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2686050"/>
          <a:ext cx="762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114300</xdr:colOff>
      <xdr:row>9</xdr:row>
      <xdr:rowOff>66675</xdr:rowOff>
    </xdr:from>
    <xdr:to>
      <xdr:col>2</xdr:col>
      <xdr:colOff>847725</xdr:colOff>
      <xdr:row>9</xdr:row>
      <xdr:rowOff>485775</xdr:rowOff>
    </xdr:to>
    <xdr:pic>
      <xdr:nvPicPr>
        <xdr:cNvPr id="2048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276725"/>
          <a:ext cx="7334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57150</xdr:colOff>
      <xdr:row>11</xdr:row>
      <xdr:rowOff>28575</xdr:rowOff>
    </xdr:from>
    <xdr:to>
      <xdr:col>2</xdr:col>
      <xdr:colOff>952500</xdr:colOff>
      <xdr:row>11</xdr:row>
      <xdr:rowOff>485775</xdr:rowOff>
    </xdr:to>
    <xdr:pic>
      <xdr:nvPicPr>
        <xdr:cNvPr id="2049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5286375"/>
          <a:ext cx="895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57150</xdr:colOff>
      <xdr:row>14</xdr:row>
      <xdr:rowOff>19050</xdr:rowOff>
    </xdr:from>
    <xdr:to>
      <xdr:col>2</xdr:col>
      <xdr:colOff>942975</xdr:colOff>
      <xdr:row>14</xdr:row>
      <xdr:rowOff>504825</xdr:rowOff>
    </xdr:to>
    <xdr:pic>
      <xdr:nvPicPr>
        <xdr:cNvPr id="2049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6848475"/>
          <a:ext cx="8858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66675</xdr:colOff>
      <xdr:row>15</xdr:row>
      <xdr:rowOff>38100</xdr:rowOff>
    </xdr:from>
    <xdr:to>
      <xdr:col>2</xdr:col>
      <xdr:colOff>952500</xdr:colOff>
      <xdr:row>15</xdr:row>
      <xdr:rowOff>457200</xdr:rowOff>
    </xdr:to>
    <xdr:pic>
      <xdr:nvPicPr>
        <xdr:cNvPr id="2049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7391400"/>
          <a:ext cx="8858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</xdr:colOff>
      <xdr:row>19</xdr:row>
      <xdr:rowOff>28575</xdr:rowOff>
    </xdr:from>
    <xdr:to>
      <xdr:col>2</xdr:col>
      <xdr:colOff>885825</xdr:colOff>
      <xdr:row>19</xdr:row>
      <xdr:rowOff>485775</xdr:rowOff>
    </xdr:to>
    <xdr:pic>
      <xdr:nvPicPr>
        <xdr:cNvPr id="2049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9477375"/>
          <a:ext cx="762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</xdr:colOff>
      <xdr:row>20</xdr:row>
      <xdr:rowOff>38100</xdr:rowOff>
    </xdr:from>
    <xdr:to>
      <xdr:col>2</xdr:col>
      <xdr:colOff>885825</xdr:colOff>
      <xdr:row>20</xdr:row>
      <xdr:rowOff>495300</xdr:rowOff>
    </xdr:to>
    <xdr:pic>
      <xdr:nvPicPr>
        <xdr:cNvPr id="2049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10010775"/>
          <a:ext cx="762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25</xdr:row>
      <xdr:rowOff>47625</xdr:rowOff>
    </xdr:from>
    <xdr:to>
      <xdr:col>2</xdr:col>
      <xdr:colOff>942975</xdr:colOff>
      <xdr:row>25</xdr:row>
      <xdr:rowOff>581025</xdr:rowOff>
    </xdr:to>
    <xdr:pic>
      <xdr:nvPicPr>
        <xdr:cNvPr id="2049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2658725"/>
          <a:ext cx="8477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247650</xdr:colOff>
      <xdr:row>29</xdr:row>
      <xdr:rowOff>28575</xdr:rowOff>
    </xdr:from>
    <xdr:to>
      <xdr:col>2</xdr:col>
      <xdr:colOff>914400</xdr:colOff>
      <xdr:row>29</xdr:row>
      <xdr:rowOff>571500</xdr:rowOff>
    </xdr:to>
    <xdr:pic>
      <xdr:nvPicPr>
        <xdr:cNvPr id="2049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15268575"/>
          <a:ext cx="666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152400</xdr:colOff>
      <xdr:row>28</xdr:row>
      <xdr:rowOff>28575</xdr:rowOff>
    </xdr:from>
    <xdr:to>
      <xdr:col>2</xdr:col>
      <xdr:colOff>933450</xdr:colOff>
      <xdr:row>28</xdr:row>
      <xdr:rowOff>571500</xdr:rowOff>
    </xdr:to>
    <xdr:pic>
      <xdr:nvPicPr>
        <xdr:cNvPr id="2049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14611350"/>
          <a:ext cx="7810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114300</xdr:colOff>
      <xdr:row>30</xdr:row>
      <xdr:rowOff>19050</xdr:rowOff>
    </xdr:from>
    <xdr:to>
      <xdr:col>2</xdr:col>
      <xdr:colOff>952500</xdr:colOff>
      <xdr:row>30</xdr:row>
      <xdr:rowOff>561975</xdr:rowOff>
    </xdr:to>
    <xdr:pic>
      <xdr:nvPicPr>
        <xdr:cNvPr id="2049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15916275"/>
          <a:ext cx="838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238125</xdr:colOff>
      <xdr:row>32</xdr:row>
      <xdr:rowOff>19050</xdr:rowOff>
    </xdr:from>
    <xdr:to>
      <xdr:col>2</xdr:col>
      <xdr:colOff>876300</xdr:colOff>
      <xdr:row>32</xdr:row>
      <xdr:rowOff>561975</xdr:rowOff>
    </xdr:to>
    <xdr:pic>
      <xdr:nvPicPr>
        <xdr:cNvPr id="2049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17230725"/>
          <a:ext cx="6381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276225</xdr:colOff>
      <xdr:row>31</xdr:row>
      <xdr:rowOff>38100</xdr:rowOff>
    </xdr:from>
    <xdr:to>
      <xdr:col>2</xdr:col>
      <xdr:colOff>800100</xdr:colOff>
      <xdr:row>31</xdr:row>
      <xdr:rowOff>581025</xdr:rowOff>
    </xdr:to>
    <xdr:pic>
      <xdr:nvPicPr>
        <xdr:cNvPr id="2050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6592550"/>
          <a:ext cx="5238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276225</xdr:colOff>
      <xdr:row>33</xdr:row>
      <xdr:rowOff>28575</xdr:rowOff>
    </xdr:from>
    <xdr:to>
      <xdr:col>2</xdr:col>
      <xdr:colOff>838200</xdr:colOff>
      <xdr:row>33</xdr:row>
      <xdr:rowOff>571500</xdr:rowOff>
    </xdr:to>
    <xdr:pic>
      <xdr:nvPicPr>
        <xdr:cNvPr id="2050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897475"/>
          <a:ext cx="5619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266700</xdr:colOff>
      <xdr:row>45</xdr:row>
      <xdr:rowOff>57150</xdr:rowOff>
    </xdr:from>
    <xdr:to>
      <xdr:col>2</xdr:col>
      <xdr:colOff>857250</xdr:colOff>
      <xdr:row>45</xdr:row>
      <xdr:rowOff>590550</xdr:rowOff>
    </xdr:to>
    <xdr:pic>
      <xdr:nvPicPr>
        <xdr:cNvPr id="2050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25812750"/>
          <a:ext cx="5905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190500</xdr:colOff>
      <xdr:row>47</xdr:row>
      <xdr:rowOff>57150</xdr:rowOff>
    </xdr:from>
    <xdr:to>
      <xdr:col>2</xdr:col>
      <xdr:colOff>952500</xdr:colOff>
      <xdr:row>47</xdr:row>
      <xdr:rowOff>600075</xdr:rowOff>
    </xdr:to>
    <xdr:pic>
      <xdr:nvPicPr>
        <xdr:cNvPr id="2050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27127200"/>
          <a:ext cx="7620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171450</xdr:colOff>
      <xdr:row>52</xdr:row>
      <xdr:rowOff>47625</xdr:rowOff>
    </xdr:from>
    <xdr:to>
      <xdr:col>2</xdr:col>
      <xdr:colOff>1057275</xdr:colOff>
      <xdr:row>52</xdr:row>
      <xdr:rowOff>590550</xdr:rowOff>
    </xdr:to>
    <xdr:pic>
      <xdr:nvPicPr>
        <xdr:cNvPr id="2050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0480000"/>
          <a:ext cx="8858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114300</xdr:colOff>
      <xdr:row>54</xdr:row>
      <xdr:rowOff>66675</xdr:rowOff>
    </xdr:from>
    <xdr:to>
      <xdr:col>2</xdr:col>
      <xdr:colOff>933450</xdr:colOff>
      <xdr:row>54</xdr:row>
      <xdr:rowOff>600075</xdr:rowOff>
    </xdr:to>
    <xdr:pic>
      <xdr:nvPicPr>
        <xdr:cNvPr id="2050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31813500"/>
          <a:ext cx="8191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56</xdr:row>
      <xdr:rowOff>47625</xdr:rowOff>
    </xdr:from>
    <xdr:to>
      <xdr:col>2</xdr:col>
      <xdr:colOff>800100</xdr:colOff>
      <xdr:row>56</xdr:row>
      <xdr:rowOff>590550</xdr:rowOff>
    </xdr:to>
    <xdr:pic>
      <xdr:nvPicPr>
        <xdr:cNvPr id="2050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33108900"/>
          <a:ext cx="5143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55</xdr:row>
      <xdr:rowOff>57150</xdr:rowOff>
    </xdr:from>
    <xdr:to>
      <xdr:col>2</xdr:col>
      <xdr:colOff>857250</xdr:colOff>
      <xdr:row>55</xdr:row>
      <xdr:rowOff>600075</xdr:rowOff>
    </xdr:to>
    <xdr:pic>
      <xdr:nvPicPr>
        <xdr:cNvPr id="2050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32461200"/>
          <a:ext cx="5715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133350</xdr:colOff>
      <xdr:row>57</xdr:row>
      <xdr:rowOff>47625</xdr:rowOff>
    </xdr:from>
    <xdr:to>
      <xdr:col>2</xdr:col>
      <xdr:colOff>971550</xdr:colOff>
      <xdr:row>57</xdr:row>
      <xdr:rowOff>590550</xdr:rowOff>
    </xdr:to>
    <xdr:pic>
      <xdr:nvPicPr>
        <xdr:cNvPr id="2051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33766125"/>
          <a:ext cx="838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</xdr:colOff>
      <xdr:row>10</xdr:row>
      <xdr:rowOff>38100</xdr:rowOff>
    </xdr:from>
    <xdr:to>
      <xdr:col>2</xdr:col>
      <xdr:colOff>990600</xdr:colOff>
      <xdr:row>10</xdr:row>
      <xdr:rowOff>476250</xdr:rowOff>
    </xdr:to>
    <xdr:pic>
      <xdr:nvPicPr>
        <xdr:cNvPr id="2051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772025"/>
          <a:ext cx="9620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13</xdr:row>
      <xdr:rowOff>47625</xdr:rowOff>
    </xdr:from>
    <xdr:to>
      <xdr:col>2</xdr:col>
      <xdr:colOff>971550</xdr:colOff>
      <xdr:row>13</xdr:row>
      <xdr:rowOff>504825</xdr:rowOff>
    </xdr:to>
    <xdr:pic>
      <xdr:nvPicPr>
        <xdr:cNvPr id="2051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6353175"/>
          <a:ext cx="895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104775</xdr:colOff>
      <xdr:row>16</xdr:row>
      <xdr:rowOff>19050</xdr:rowOff>
    </xdr:from>
    <xdr:to>
      <xdr:col>2</xdr:col>
      <xdr:colOff>990600</xdr:colOff>
      <xdr:row>16</xdr:row>
      <xdr:rowOff>476250</xdr:rowOff>
    </xdr:to>
    <xdr:pic>
      <xdr:nvPicPr>
        <xdr:cNvPr id="2051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7896225"/>
          <a:ext cx="885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171450</xdr:colOff>
      <xdr:row>17</xdr:row>
      <xdr:rowOff>57150</xdr:rowOff>
    </xdr:from>
    <xdr:to>
      <xdr:col>2</xdr:col>
      <xdr:colOff>904875</xdr:colOff>
      <xdr:row>17</xdr:row>
      <xdr:rowOff>476250</xdr:rowOff>
    </xdr:to>
    <xdr:pic>
      <xdr:nvPicPr>
        <xdr:cNvPr id="2051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8458200"/>
          <a:ext cx="7334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18</xdr:row>
      <xdr:rowOff>47625</xdr:rowOff>
    </xdr:from>
    <xdr:to>
      <xdr:col>2</xdr:col>
      <xdr:colOff>971550</xdr:colOff>
      <xdr:row>18</xdr:row>
      <xdr:rowOff>504825</xdr:rowOff>
    </xdr:to>
    <xdr:pic>
      <xdr:nvPicPr>
        <xdr:cNvPr id="2051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8972550"/>
          <a:ext cx="895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171450</xdr:colOff>
      <xdr:row>26</xdr:row>
      <xdr:rowOff>38100</xdr:rowOff>
    </xdr:from>
    <xdr:to>
      <xdr:col>2</xdr:col>
      <xdr:colOff>914400</xdr:colOff>
      <xdr:row>26</xdr:row>
      <xdr:rowOff>571500</xdr:rowOff>
    </xdr:to>
    <xdr:pic>
      <xdr:nvPicPr>
        <xdr:cNvPr id="2051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13306425"/>
          <a:ext cx="7429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276225</xdr:colOff>
      <xdr:row>27</xdr:row>
      <xdr:rowOff>38100</xdr:rowOff>
    </xdr:from>
    <xdr:to>
      <xdr:col>2</xdr:col>
      <xdr:colOff>885825</xdr:colOff>
      <xdr:row>27</xdr:row>
      <xdr:rowOff>581025</xdr:rowOff>
    </xdr:to>
    <xdr:pic>
      <xdr:nvPicPr>
        <xdr:cNvPr id="2051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3963650"/>
          <a:ext cx="6096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276225</xdr:colOff>
      <xdr:row>53</xdr:row>
      <xdr:rowOff>57150</xdr:rowOff>
    </xdr:from>
    <xdr:to>
      <xdr:col>2</xdr:col>
      <xdr:colOff>809625</xdr:colOff>
      <xdr:row>53</xdr:row>
      <xdr:rowOff>600075</xdr:rowOff>
    </xdr:to>
    <xdr:pic>
      <xdr:nvPicPr>
        <xdr:cNvPr id="20518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1146750"/>
          <a:ext cx="5334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171450</xdr:colOff>
      <xdr:row>21</xdr:row>
      <xdr:rowOff>57150</xdr:rowOff>
    </xdr:from>
    <xdr:to>
      <xdr:col>2</xdr:col>
      <xdr:colOff>933450</xdr:colOff>
      <xdr:row>21</xdr:row>
      <xdr:rowOff>476250</xdr:rowOff>
    </xdr:to>
    <xdr:pic>
      <xdr:nvPicPr>
        <xdr:cNvPr id="20519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10572750"/>
          <a:ext cx="762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22</xdr:row>
      <xdr:rowOff>47625</xdr:rowOff>
    </xdr:from>
    <xdr:to>
      <xdr:col>2</xdr:col>
      <xdr:colOff>1000125</xdr:colOff>
      <xdr:row>22</xdr:row>
      <xdr:rowOff>485775</xdr:rowOff>
    </xdr:to>
    <xdr:pic>
      <xdr:nvPicPr>
        <xdr:cNvPr id="20520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1087100"/>
          <a:ext cx="9620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34</xdr:row>
      <xdr:rowOff>28575</xdr:rowOff>
    </xdr:from>
    <xdr:to>
      <xdr:col>2</xdr:col>
      <xdr:colOff>933450</xdr:colOff>
      <xdr:row>34</xdr:row>
      <xdr:rowOff>571500</xdr:rowOff>
    </xdr:to>
    <xdr:pic>
      <xdr:nvPicPr>
        <xdr:cNvPr id="20521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8554700"/>
          <a:ext cx="838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57150</xdr:colOff>
      <xdr:row>35</xdr:row>
      <xdr:rowOff>19050</xdr:rowOff>
    </xdr:from>
    <xdr:to>
      <xdr:col>2</xdr:col>
      <xdr:colOff>942975</xdr:colOff>
      <xdr:row>35</xdr:row>
      <xdr:rowOff>561975</xdr:rowOff>
    </xdr:to>
    <xdr:pic>
      <xdr:nvPicPr>
        <xdr:cNvPr id="20523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19202400"/>
          <a:ext cx="8858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219075</xdr:colOff>
      <xdr:row>67</xdr:row>
      <xdr:rowOff>28575</xdr:rowOff>
    </xdr:from>
    <xdr:to>
      <xdr:col>2</xdr:col>
      <xdr:colOff>895350</xdr:colOff>
      <xdr:row>67</xdr:row>
      <xdr:rowOff>552450</xdr:rowOff>
    </xdr:to>
    <xdr:pic>
      <xdr:nvPicPr>
        <xdr:cNvPr id="20524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39509700"/>
          <a:ext cx="676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219075</xdr:colOff>
      <xdr:row>69</xdr:row>
      <xdr:rowOff>0</xdr:rowOff>
    </xdr:from>
    <xdr:to>
      <xdr:col>2</xdr:col>
      <xdr:colOff>895350</xdr:colOff>
      <xdr:row>69</xdr:row>
      <xdr:rowOff>9525</xdr:rowOff>
    </xdr:to>
    <xdr:pic>
      <xdr:nvPicPr>
        <xdr:cNvPr id="20525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40652700"/>
          <a:ext cx="6762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200025</xdr:colOff>
      <xdr:row>69</xdr:row>
      <xdr:rowOff>19050</xdr:rowOff>
    </xdr:from>
    <xdr:to>
      <xdr:col>2</xdr:col>
      <xdr:colOff>876300</xdr:colOff>
      <xdr:row>69</xdr:row>
      <xdr:rowOff>533400</xdr:rowOff>
    </xdr:to>
    <xdr:pic>
      <xdr:nvPicPr>
        <xdr:cNvPr id="20526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40671750"/>
          <a:ext cx="6762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314325</xdr:colOff>
      <xdr:row>60</xdr:row>
      <xdr:rowOff>66675</xdr:rowOff>
    </xdr:from>
    <xdr:to>
      <xdr:col>2</xdr:col>
      <xdr:colOff>733425</xdr:colOff>
      <xdr:row>60</xdr:row>
      <xdr:rowOff>609600</xdr:rowOff>
    </xdr:to>
    <xdr:pic>
      <xdr:nvPicPr>
        <xdr:cNvPr id="20527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756850"/>
          <a:ext cx="4191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</xdr:colOff>
      <xdr:row>8</xdr:row>
      <xdr:rowOff>19050</xdr:rowOff>
    </xdr:from>
    <xdr:to>
      <xdr:col>2</xdr:col>
      <xdr:colOff>971550</xdr:colOff>
      <xdr:row>8</xdr:row>
      <xdr:rowOff>438150</xdr:rowOff>
    </xdr:to>
    <xdr:pic>
      <xdr:nvPicPr>
        <xdr:cNvPr id="20528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05225"/>
          <a:ext cx="942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152400</xdr:colOff>
      <xdr:row>7</xdr:row>
      <xdr:rowOff>38100</xdr:rowOff>
    </xdr:from>
    <xdr:to>
      <xdr:col>2</xdr:col>
      <xdr:colOff>914400</xdr:colOff>
      <xdr:row>7</xdr:row>
      <xdr:rowOff>457200</xdr:rowOff>
    </xdr:to>
    <xdr:pic>
      <xdr:nvPicPr>
        <xdr:cNvPr id="20529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3200400"/>
          <a:ext cx="762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142875</xdr:colOff>
      <xdr:row>40</xdr:row>
      <xdr:rowOff>38100</xdr:rowOff>
    </xdr:from>
    <xdr:to>
      <xdr:col>2</xdr:col>
      <xdr:colOff>981075</xdr:colOff>
      <xdr:row>40</xdr:row>
      <xdr:rowOff>581025</xdr:rowOff>
    </xdr:to>
    <xdr:pic>
      <xdr:nvPicPr>
        <xdr:cNvPr id="20530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22507575"/>
          <a:ext cx="838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142875</xdr:colOff>
      <xdr:row>39</xdr:row>
      <xdr:rowOff>28575</xdr:rowOff>
    </xdr:from>
    <xdr:to>
      <xdr:col>2</xdr:col>
      <xdr:colOff>981075</xdr:colOff>
      <xdr:row>39</xdr:row>
      <xdr:rowOff>571500</xdr:rowOff>
    </xdr:to>
    <xdr:pic>
      <xdr:nvPicPr>
        <xdr:cNvPr id="20531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21840825"/>
          <a:ext cx="838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41</xdr:row>
      <xdr:rowOff>38100</xdr:rowOff>
    </xdr:from>
    <xdr:to>
      <xdr:col>2</xdr:col>
      <xdr:colOff>838200</xdr:colOff>
      <xdr:row>41</xdr:row>
      <xdr:rowOff>581025</xdr:rowOff>
    </xdr:to>
    <xdr:pic>
      <xdr:nvPicPr>
        <xdr:cNvPr id="20532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23164800"/>
          <a:ext cx="5524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142875</xdr:colOff>
      <xdr:row>42</xdr:row>
      <xdr:rowOff>38100</xdr:rowOff>
    </xdr:from>
    <xdr:to>
      <xdr:col>2</xdr:col>
      <xdr:colOff>942975</xdr:colOff>
      <xdr:row>42</xdr:row>
      <xdr:rowOff>581025</xdr:rowOff>
    </xdr:to>
    <xdr:pic>
      <xdr:nvPicPr>
        <xdr:cNvPr id="20533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23822025"/>
          <a:ext cx="8001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161925</xdr:colOff>
      <xdr:row>44</xdr:row>
      <xdr:rowOff>38100</xdr:rowOff>
    </xdr:from>
    <xdr:to>
      <xdr:col>2</xdr:col>
      <xdr:colOff>895350</xdr:colOff>
      <xdr:row>44</xdr:row>
      <xdr:rowOff>581025</xdr:rowOff>
    </xdr:to>
    <xdr:pic>
      <xdr:nvPicPr>
        <xdr:cNvPr id="20534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5136475"/>
          <a:ext cx="7334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46</xdr:row>
      <xdr:rowOff>47625</xdr:rowOff>
    </xdr:from>
    <xdr:to>
      <xdr:col>2</xdr:col>
      <xdr:colOff>885825</xdr:colOff>
      <xdr:row>46</xdr:row>
      <xdr:rowOff>581025</xdr:rowOff>
    </xdr:to>
    <xdr:pic>
      <xdr:nvPicPr>
        <xdr:cNvPr id="20535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26460450"/>
          <a:ext cx="7048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37</xdr:row>
      <xdr:rowOff>85725</xdr:rowOff>
    </xdr:from>
    <xdr:to>
      <xdr:col>2</xdr:col>
      <xdr:colOff>971550</xdr:colOff>
      <xdr:row>37</xdr:row>
      <xdr:rowOff>533400</xdr:rowOff>
    </xdr:to>
    <xdr:pic>
      <xdr:nvPicPr>
        <xdr:cNvPr id="20536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20583525"/>
          <a:ext cx="885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238125</xdr:colOff>
      <xdr:row>66</xdr:row>
      <xdr:rowOff>104775</xdr:rowOff>
    </xdr:from>
    <xdr:to>
      <xdr:col>2</xdr:col>
      <xdr:colOff>914400</xdr:colOff>
      <xdr:row>66</xdr:row>
      <xdr:rowOff>638175</xdr:rowOff>
    </xdr:to>
    <xdr:pic>
      <xdr:nvPicPr>
        <xdr:cNvPr id="2053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38928675"/>
          <a:ext cx="6762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142875</xdr:colOff>
      <xdr:row>23</xdr:row>
      <xdr:rowOff>38100</xdr:rowOff>
    </xdr:from>
    <xdr:to>
      <xdr:col>2</xdr:col>
      <xdr:colOff>904875</xdr:colOff>
      <xdr:row>23</xdr:row>
      <xdr:rowOff>457200</xdr:rowOff>
    </xdr:to>
    <xdr:pic>
      <xdr:nvPicPr>
        <xdr:cNvPr id="2053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1601450"/>
          <a:ext cx="762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133350</xdr:colOff>
      <xdr:row>24</xdr:row>
      <xdr:rowOff>38100</xdr:rowOff>
    </xdr:from>
    <xdr:to>
      <xdr:col>2</xdr:col>
      <xdr:colOff>895350</xdr:colOff>
      <xdr:row>24</xdr:row>
      <xdr:rowOff>495300</xdr:rowOff>
    </xdr:to>
    <xdr:pic>
      <xdr:nvPicPr>
        <xdr:cNvPr id="20540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12125325"/>
          <a:ext cx="762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43</xdr:row>
      <xdr:rowOff>76200</xdr:rowOff>
    </xdr:from>
    <xdr:to>
      <xdr:col>2</xdr:col>
      <xdr:colOff>942975</xdr:colOff>
      <xdr:row>43</xdr:row>
      <xdr:rowOff>600075</xdr:rowOff>
    </xdr:to>
    <xdr:pic>
      <xdr:nvPicPr>
        <xdr:cNvPr id="20541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517350"/>
          <a:ext cx="7905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</xdr:colOff>
      <xdr:row>36</xdr:row>
      <xdr:rowOff>66675</xdr:rowOff>
    </xdr:from>
    <xdr:to>
      <xdr:col>2</xdr:col>
      <xdr:colOff>923925</xdr:colOff>
      <xdr:row>36</xdr:row>
      <xdr:rowOff>533400</xdr:rowOff>
    </xdr:to>
    <xdr:pic>
      <xdr:nvPicPr>
        <xdr:cNvPr id="20542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19907250"/>
          <a:ext cx="8001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104775</xdr:colOff>
      <xdr:row>58</xdr:row>
      <xdr:rowOff>19050</xdr:rowOff>
    </xdr:from>
    <xdr:to>
      <xdr:col>2</xdr:col>
      <xdr:colOff>1019175</xdr:colOff>
      <xdr:row>58</xdr:row>
      <xdr:rowOff>619125</xdr:rowOff>
    </xdr:to>
    <xdr:pic>
      <xdr:nvPicPr>
        <xdr:cNvPr id="20543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34394775"/>
          <a:ext cx="9144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59</xdr:row>
      <xdr:rowOff>47625</xdr:rowOff>
    </xdr:from>
    <xdr:to>
      <xdr:col>2</xdr:col>
      <xdr:colOff>742950</xdr:colOff>
      <xdr:row>59</xdr:row>
      <xdr:rowOff>590550</xdr:rowOff>
    </xdr:to>
    <xdr:pic>
      <xdr:nvPicPr>
        <xdr:cNvPr id="20544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35080575"/>
          <a:ext cx="4857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171450</xdr:colOff>
      <xdr:row>71</xdr:row>
      <xdr:rowOff>38100</xdr:rowOff>
    </xdr:from>
    <xdr:to>
      <xdr:col>2</xdr:col>
      <xdr:colOff>838200</xdr:colOff>
      <xdr:row>71</xdr:row>
      <xdr:rowOff>466725</xdr:rowOff>
    </xdr:to>
    <xdr:pic>
      <xdr:nvPicPr>
        <xdr:cNvPr id="20545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1767125"/>
          <a:ext cx="666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152400</xdr:colOff>
      <xdr:row>12</xdr:row>
      <xdr:rowOff>57150</xdr:rowOff>
    </xdr:from>
    <xdr:to>
      <xdr:col>2</xdr:col>
      <xdr:colOff>914400</xdr:colOff>
      <xdr:row>12</xdr:row>
      <xdr:rowOff>476250</xdr:rowOff>
    </xdr:to>
    <xdr:pic>
      <xdr:nvPicPr>
        <xdr:cNvPr id="20546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5838825"/>
          <a:ext cx="762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48</xdr:row>
      <xdr:rowOff>47625</xdr:rowOff>
    </xdr:from>
    <xdr:to>
      <xdr:col>2</xdr:col>
      <xdr:colOff>942975</xdr:colOff>
      <xdr:row>48</xdr:row>
      <xdr:rowOff>609600</xdr:rowOff>
    </xdr:to>
    <xdr:pic>
      <xdr:nvPicPr>
        <xdr:cNvPr id="20547" name="Picture 19523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27774900"/>
          <a:ext cx="8572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49</xdr:row>
      <xdr:rowOff>76200</xdr:rowOff>
    </xdr:from>
    <xdr:to>
      <xdr:col>2</xdr:col>
      <xdr:colOff>981075</xdr:colOff>
      <xdr:row>49</xdr:row>
      <xdr:rowOff>638175</xdr:rowOff>
    </xdr:to>
    <xdr:pic>
      <xdr:nvPicPr>
        <xdr:cNvPr id="20548" name="Picture 19524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8460700"/>
          <a:ext cx="9048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50</xdr:row>
      <xdr:rowOff>47625</xdr:rowOff>
    </xdr:from>
    <xdr:to>
      <xdr:col>2</xdr:col>
      <xdr:colOff>942975</xdr:colOff>
      <xdr:row>50</xdr:row>
      <xdr:rowOff>609600</xdr:rowOff>
    </xdr:to>
    <xdr:pic>
      <xdr:nvPicPr>
        <xdr:cNvPr id="20554" name="Picture 19530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29127450"/>
          <a:ext cx="8572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209550</xdr:colOff>
      <xdr:row>62</xdr:row>
      <xdr:rowOff>66675</xdr:rowOff>
    </xdr:from>
    <xdr:to>
      <xdr:col>2</xdr:col>
      <xdr:colOff>828675</xdr:colOff>
      <xdr:row>62</xdr:row>
      <xdr:rowOff>352425</xdr:rowOff>
    </xdr:to>
    <xdr:pic>
      <xdr:nvPicPr>
        <xdr:cNvPr id="20555" name="Picture 19531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6909375"/>
          <a:ext cx="619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219075</xdr:colOff>
      <xdr:row>68</xdr:row>
      <xdr:rowOff>19050</xdr:rowOff>
    </xdr:from>
    <xdr:to>
      <xdr:col>2</xdr:col>
      <xdr:colOff>895350</xdr:colOff>
      <xdr:row>68</xdr:row>
      <xdr:rowOff>552450</xdr:rowOff>
    </xdr:to>
    <xdr:pic>
      <xdr:nvPicPr>
        <xdr:cNvPr id="20556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40081200"/>
          <a:ext cx="6762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171450</xdr:colOff>
      <xdr:row>70</xdr:row>
      <xdr:rowOff>38100</xdr:rowOff>
    </xdr:from>
    <xdr:to>
      <xdr:col>2</xdr:col>
      <xdr:colOff>838200</xdr:colOff>
      <xdr:row>70</xdr:row>
      <xdr:rowOff>447675</xdr:rowOff>
    </xdr:to>
    <xdr:pic>
      <xdr:nvPicPr>
        <xdr:cNvPr id="20557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1271825"/>
          <a:ext cx="6667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171450</xdr:colOff>
      <xdr:row>51</xdr:row>
      <xdr:rowOff>47625</xdr:rowOff>
    </xdr:from>
    <xdr:to>
      <xdr:col>2</xdr:col>
      <xdr:colOff>1057275</xdr:colOff>
      <xdr:row>51</xdr:row>
      <xdr:rowOff>590550</xdr:rowOff>
    </xdr:to>
    <xdr:pic>
      <xdr:nvPicPr>
        <xdr:cNvPr id="2055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29822775"/>
          <a:ext cx="8858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zoomScaleSheetLayoutView="100" workbookViewId="0">
      <pane xSplit="11" ySplit="3" topLeftCell="V44" activePane="bottomRight" state="frozen"/>
      <selection pane="topRight"/>
      <selection pane="bottomLeft"/>
      <selection pane="bottomRight" activeCell="K44" sqref="K44"/>
    </sheetView>
  </sheetViews>
  <sheetFormatPr defaultColWidth="9" defaultRowHeight="24" customHeight="1" x14ac:dyDescent="0.15"/>
  <cols>
    <col min="1" max="1" width="4.875" style="6" customWidth="1"/>
    <col min="2" max="2" width="21.125" style="6" customWidth="1"/>
    <col min="3" max="3" width="14.25" style="6" customWidth="1"/>
    <col min="4" max="4" width="16" style="6" customWidth="1"/>
    <col min="5" max="5" width="10.5" style="6" customWidth="1"/>
    <col min="6" max="7" width="14" style="6" customWidth="1"/>
    <col min="8" max="8" width="11" style="6" customWidth="1"/>
    <col min="9" max="9" width="11.75" style="6" customWidth="1"/>
    <col min="10" max="10" width="5.5" style="6" bestFit="1" customWidth="1"/>
    <col min="11" max="11" width="20.5" style="6" bestFit="1" customWidth="1"/>
    <col min="12" max="12" width="11.75" style="6" customWidth="1"/>
    <col min="13" max="16384" width="9" style="6"/>
  </cols>
  <sheetData>
    <row r="1" spans="1:14" ht="27.75" customHeight="1" x14ac:dyDescent="0.15">
      <c r="A1" s="1" t="s">
        <v>0</v>
      </c>
      <c r="B1" s="2"/>
      <c r="C1" s="3" t="s">
        <v>1</v>
      </c>
      <c r="D1" s="3"/>
      <c r="E1" s="3"/>
      <c r="F1" s="3"/>
      <c r="G1" s="3"/>
      <c r="H1" s="3"/>
      <c r="I1" s="3"/>
      <c r="J1" s="4" t="s">
        <v>2</v>
      </c>
      <c r="K1" s="4" t="s">
        <v>3</v>
      </c>
      <c r="L1" s="5"/>
    </row>
    <row r="2" spans="1:14" ht="32.25" customHeight="1" x14ac:dyDescent="0.15">
      <c r="A2" s="1" t="s">
        <v>4</v>
      </c>
      <c r="B2" s="2"/>
      <c r="C2" s="3" t="s">
        <v>5</v>
      </c>
      <c r="D2" s="3"/>
      <c r="E2" s="3"/>
      <c r="F2" s="3"/>
      <c r="G2" s="3"/>
      <c r="H2" s="3"/>
      <c r="I2" s="3"/>
      <c r="J2" s="4">
        <v>1</v>
      </c>
      <c r="K2" s="4"/>
      <c r="L2" s="5" t="s">
        <v>6</v>
      </c>
      <c r="M2" s="7" t="s">
        <v>7</v>
      </c>
      <c r="N2" s="7"/>
    </row>
    <row r="3" spans="1:14" s="12" customFormat="1" ht="24" customHeight="1" x14ac:dyDescent="0.15">
      <c r="A3" s="8" t="s">
        <v>8</v>
      </c>
      <c r="B3" s="9" t="s">
        <v>9</v>
      </c>
      <c r="C3" s="8" t="s">
        <v>10</v>
      </c>
      <c r="D3" s="9" t="s">
        <v>11</v>
      </c>
      <c r="E3" s="9" t="s">
        <v>12</v>
      </c>
      <c r="F3" s="10" t="s">
        <v>128</v>
      </c>
      <c r="G3" s="10" t="s">
        <v>129</v>
      </c>
      <c r="H3" s="10" t="s">
        <v>130</v>
      </c>
      <c r="I3" s="10" t="s">
        <v>13</v>
      </c>
      <c r="J3" s="8" t="s">
        <v>14</v>
      </c>
      <c r="K3" s="11" t="s">
        <v>15</v>
      </c>
      <c r="L3" s="10" t="s">
        <v>13</v>
      </c>
    </row>
    <row r="4" spans="1:14" s="12" customFormat="1" ht="41.25" customHeight="1" x14ac:dyDescent="0.15">
      <c r="A4" s="8">
        <v>1</v>
      </c>
      <c r="B4" s="13" t="s">
        <v>16</v>
      </c>
      <c r="C4" s="8"/>
      <c r="D4" s="13" t="s">
        <v>17</v>
      </c>
      <c r="E4" s="9" t="s">
        <v>18</v>
      </c>
      <c r="F4" s="10">
        <v>24</v>
      </c>
      <c r="G4" s="10">
        <f>+(15+1)*4</f>
        <v>64</v>
      </c>
      <c r="H4" s="10">
        <v>38</v>
      </c>
      <c r="I4" s="10"/>
      <c r="J4" s="8" t="s">
        <v>19</v>
      </c>
      <c r="K4" s="11"/>
      <c r="L4" s="10">
        <v>44</v>
      </c>
    </row>
    <row r="5" spans="1:14" s="12" customFormat="1" ht="41.25" customHeight="1" x14ac:dyDescent="0.15">
      <c r="A5" s="8">
        <v>2</v>
      </c>
      <c r="B5" s="9" t="s">
        <v>20</v>
      </c>
      <c r="C5" s="8"/>
      <c r="D5" s="13" t="s">
        <v>17</v>
      </c>
      <c r="E5" s="9" t="s">
        <v>18</v>
      </c>
      <c r="F5" s="10">
        <v>15</v>
      </c>
      <c r="G5" s="10">
        <f>+(15-2)*4</f>
        <v>52</v>
      </c>
      <c r="H5" s="10">
        <v>29</v>
      </c>
      <c r="I5" s="10"/>
      <c r="J5" s="8" t="s">
        <v>19</v>
      </c>
      <c r="K5" s="11"/>
      <c r="L5" s="10">
        <v>32</v>
      </c>
    </row>
    <row r="6" spans="1:14" s="12" customFormat="1" ht="41.25" customHeight="1" x14ac:dyDescent="0.15">
      <c r="A6" s="8">
        <v>3</v>
      </c>
      <c r="B6" s="9" t="s">
        <v>21</v>
      </c>
      <c r="C6" s="8"/>
      <c r="D6" s="13" t="s">
        <v>17</v>
      </c>
      <c r="E6" s="9" t="s">
        <v>18</v>
      </c>
      <c r="F6" s="10">
        <v>6</v>
      </c>
      <c r="G6" s="10">
        <f>2*4</f>
        <v>8</v>
      </c>
      <c r="H6" s="10">
        <v>6</v>
      </c>
      <c r="I6" s="10"/>
      <c r="J6" s="8" t="s">
        <v>19</v>
      </c>
      <c r="K6" s="11"/>
      <c r="L6" s="10">
        <v>8</v>
      </c>
    </row>
    <row r="7" spans="1:14" s="15" customFormat="1" ht="41.25" customHeight="1" x14ac:dyDescent="0.15">
      <c r="A7" s="8">
        <v>4</v>
      </c>
      <c r="B7" s="13" t="s">
        <v>22</v>
      </c>
      <c r="C7" s="8"/>
      <c r="D7" s="13" t="s">
        <v>23</v>
      </c>
      <c r="E7" s="9" t="s">
        <v>18</v>
      </c>
      <c r="F7" s="10">
        <v>14</v>
      </c>
      <c r="G7" s="10">
        <f>15*2</f>
        <v>30</v>
      </c>
      <c r="H7" s="10">
        <v>28</v>
      </c>
      <c r="I7" s="10"/>
      <c r="J7" s="8" t="s">
        <v>19</v>
      </c>
      <c r="K7" s="14"/>
      <c r="L7" s="10">
        <v>20</v>
      </c>
    </row>
    <row r="8" spans="1:14" s="15" customFormat="1" ht="41.25" customHeight="1" x14ac:dyDescent="0.15">
      <c r="A8" s="8">
        <v>5</v>
      </c>
      <c r="B8" s="9" t="s">
        <v>24</v>
      </c>
      <c r="C8" s="8"/>
      <c r="D8" s="13" t="s">
        <v>25</v>
      </c>
      <c r="E8" s="9" t="s">
        <v>18</v>
      </c>
      <c r="F8" s="10">
        <v>44</v>
      </c>
      <c r="G8" s="10">
        <f>46*3</f>
        <v>138</v>
      </c>
      <c r="H8" s="10">
        <v>65</v>
      </c>
      <c r="I8" s="10"/>
      <c r="J8" s="8" t="s">
        <v>19</v>
      </c>
      <c r="K8" s="14" t="s">
        <v>26</v>
      </c>
      <c r="L8" s="10">
        <v>93</v>
      </c>
    </row>
    <row r="9" spans="1:14" s="15" customFormat="1" ht="41.25" customHeight="1" x14ac:dyDescent="0.15">
      <c r="A9" s="8">
        <v>6</v>
      </c>
      <c r="B9" s="9" t="s">
        <v>24</v>
      </c>
      <c r="C9" s="8"/>
      <c r="D9" s="16" t="s">
        <v>27</v>
      </c>
      <c r="E9" s="9" t="s">
        <v>18</v>
      </c>
      <c r="F9" s="10">
        <v>44</v>
      </c>
      <c r="G9" s="10">
        <f>46*3</f>
        <v>138</v>
      </c>
      <c r="H9" s="10">
        <v>65</v>
      </c>
      <c r="I9" s="10"/>
      <c r="J9" s="8" t="s">
        <v>19</v>
      </c>
      <c r="K9" s="14" t="s">
        <v>28</v>
      </c>
      <c r="L9" s="10">
        <v>93</v>
      </c>
    </row>
    <row r="10" spans="1:14" s="15" customFormat="1" ht="41.25" customHeight="1" x14ac:dyDescent="0.15">
      <c r="A10" s="8">
        <v>7</v>
      </c>
      <c r="B10" s="13" t="s">
        <v>29</v>
      </c>
      <c r="C10" s="17"/>
      <c r="D10" s="13" t="s">
        <v>30</v>
      </c>
      <c r="E10" s="9" t="s">
        <v>18</v>
      </c>
      <c r="F10" s="10">
        <v>20</v>
      </c>
      <c r="G10" s="10">
        <v>65</v>
      </c>
      <c r="H10" s="10">
        <v>31</v>
      </c>
      <c r="I10" s="10"/>
      <c r="J10" s="8" t="s">
        <v>19</v>
      </c>
      <c r="K10" s="14"/>
      <c r="L10" s="10">
        <v>45</v>
      </c>
    </row>
    <row r="11" spans="1:14" s="15" customFormat="1" ht="41.25" customHeight="1" x14ac:dyDescent="0.15">
      <c r="A11" s="8">
        <v>8</v>
      </c>
      <c r="B11" s="13" t="s">
        <v>31</v>
      </c>
      <c r="C11" s="17"/>
      <c r="D11" s="13" t="s">
        <v>32</v>
      </c>
      <c r="E11" s="9" t="s">
        <v>18</v>
      </c>
      <c r="F11" s="10">
        <f>3*3*2</f>
        <v>18</v>
      </c>
      <c r="G11" s="10">
        <f>7*3*3</f>
        <v>63</v>
      </c>
      <c r="H11" s="10">
        <f>6*3+3*3</f>
        <v>27</v>
      </c>
      <c r="I11" s="10"/>
      <c r="J11" s="8" t="s">
        <v>19</v>
      </c>
      <c r="K11" s="14" t="s">
        <v>33</v>
      </c>
      <c r="L11" s="10">
        <v>36</v>
      </c>
    </row>
    <row r="12" spans="1:14" s="15" customFormat="1" ht="41.25" customHeight="1" x14ac:dyDescent="0.15">
      <c r="A12" s="8">
        <v>9</v>
      </c>
      <c r="B12" s="13" t="s">
        <v>34</v>
      </c>
      <c r="C12" s="17"/>
      <c r="D12" s="13" t="s">
        <v>32</v>
      </c>
      <c r="E12" s="9" t="s">
        <v>18</v>
      </c>
      <c r="F12" s="10">
        <f>2*3*2</f>
        <v>12</v>
      </c>
      <c r="G12" s="10">
        <f>2*3*3</f>
        <v>18</v>
      </c>
      <c r="H12" s="10">
        <f>2*3*2</f>
        <v>12</v>
      </c>
      <c r="I12" s="10"/>
      <c r="J12" s="8" t="s">
        <v>19</v>
      </c>
      <c r="K12" s="14" t="s">
        <v>35</v>
      </c>
      <c r="L12" s="10">
        <v>18</v>
      </c>
    </row>
    <row r="13" spans="1:14" s="15" customFormat="1" ht="41.25" customHeight="1" x14ac:dyDescent="0.15">
      <c r="A13" s="8">
        <v>10</v>
      </c>
      <c r="B13" s="18" t="s">
        <v>36</v>
      </c>
      <c r="C13" s="17"/>
      <c r="D13" s="13" t="s">
        <v>25</v>
      </c>
      <c r="E13" s="9" t="s">
        <v>18</v>
      </c>
      <c r="F13" s="10">
        <v>4</v>
      </c>
      <c r="G13" s="10">
        <v>6</v>
      </c>
      <c r="H13" s="10">
        <v>4</v>
      </c>
      <c r="I13" s="10"/>
      <c r="J13" s="8" t="s">
        <v>19</v>
      </c>
      <c r="K13" s="14"/>
      <c r="L13" s="10">
        <v>6</v>
      </c>
    </row>
    <row r="14" spans="1:14" s="15" customFormat="1" ht="41.25" customHeight="1" x14ac:dyDescent="0.15">
      <c r="A14" s="8">
        <v>11</v>
      </c>
      <c r="B14" s="18" t="s">
        <v>37</v>
      </c>
      <c r="C14" s="17"/>
      <c r="D14" s="13" t="s">
        <v>38</v>
      </c>
      <c r="E14" s="9" t="s">
        <v>18</v>
      </c>
      <c r="F14" s="10">
        <v>8</v>
      </c>
      <c r="G14" s="10">
        <v>12</v>
      </c>
      <c r="H14" s="10">
        <v>8</v>
      </c>
      <c r="I14" s="10"/>
      <c r="J14" s="8" t="s">
        <v>19</v>
      </c>
      <c r="K14" s="14" t="s">
        <v>35</v>
      </c>
      <c r="L14" s="10">
        <v>12</v>
      </c>
    </row>
    <row r="15" spans="1:14" s="15" customFormat="1" ht="41.25" customHeight="1" x14ac:dyDescent="0.15">
      <c r="A15" s="8">
        <v>12</v>
      </c>
      <c r="B15" s="13" t="s">
        <v>131</v>
      </c>
      <c r="C15" s="17"/>
      <c r="D15" s="18" t="s">
        <v>39</v>
      </c>
      <c r="E15" s="9" t="s">
        <v>18</v>
      </c>
      <c r="F15" s="10">
        <v>8</v>
      </c>
      <c r="G15" s="10">
        <f t="shared" ref="G15:G17" si="0">6*2</f>
        <v>12</v>
      </c>
      <c r="H15" s="10">
        <f t="shared" ref="H15:H17" si="1">2*4</f>
        <v>8</v>
      </c>
      <c r="I15" s="10"/>
      <c r="J15" s="8" t="s">
        <v>19</v>
      </c>
      <c r="K15" s="14" t="s">
        <v>40</v>
      </c>
      <c r="L15" s="10">
        <v>12</v>
      </c>
    </row>
    <row r="16" spans="1:14" s="15" customFormat="1" ht="41.25" customHeight="1" x14ac:dyDescent="0.15">
      <c r="A16" s="8">
        <v>13</v>
      </c>
      <c r="B16" s="13" t="s">
        <v>132</v>
      </c>
      <c r="C16" s="17"/>
      <c r="D16" s="18" t="s">
        <v>41</v>
      </c>
      <c r="E16" s="9" t="s">
        <v>18</v>
      </c>
      <c r="F16" s="10">
        <v>8</v>
      </c>
      <c r="G16" s="10">
        <f t="shared" si="0"/>
        <v>12</v>
      </c>
      <c r="H16" s="10">
        <f t="shared" si="1"/>
        <v>8</v>
      </c>
      <c r="I16" s="10"/>
      <c r="J16" s="8" t="s">
        <v>19</v>
      </c>
      <c r="K16" s="14" t="s">
        <v>40</v>
      </c>
      <c r="L16" s="10">
        <v>12</v>
      </c>
    </row>
    <row r="17" spans="1:12" s="15" customFormat="1" ht="41.25" customHeight="1" x14ac:dyDescent="0.15">
      <c r="A17" s="8">
        <v>14</v>
      </c>
      <c r="B17" s="13" t="s">
        <v>133</v>
      </c>
      <c r="C17" s="17"/>
      <c r="D17" s="18" t="s">
        <v>42</v>
      </c>
      <c r="E17" s="9" t="s">
        <v>18</v>
      </c>
      <c r="F17" s="10">
        <v>8</v>
      </c>
      <c r="G17" s="10">
        <f t="shared" si="0"/>
        <v>12</v>
      </c>
      <c r="H17" s="10">
        <f t="shared" si="1"/>
        <v>8</v>
      </c>
      <c r="I17" s="10"/>
      <c r="J17" s="8" t="s">
        <v>19</v>
      </c>
      <c r="K17" s="14" t="s">
        <v>40</v>
      </c>
      <c r="L17" s="10">
        <v>12</v>
      </c>
    </row>
    <row r="18" spans="1:12" s="15" customFormat="1" ht="41.25" customHeight="1" x14ac:dyDescent="0.15">
      <c r="A18" s="8">
        <v>15</v>
      </c>
      <c r="B18" s="13" t="s">
        <v>43</v>
      </c>
      <c r="C18" s="17"/>
      <c r="D18" s="13" t="s">
        <v>25</v>
      </c>
      <c r="E18" s="9" t="s">
        <v>18</v>
      </c>
      <c r="F18" s="10">
        <v>6</v>
      </c>
      <c r="G18" s="10">
        <f>7*3</f>
        <v>21</v>
      </c>
      <c r="H18" s="10">
        <v>9</v>
      </c>
      <c r="I18" s="10"/>
      <c r="J18" s="8" t="s">
        <v>19</v>
      </c>
      <c r="K18" s="14"/>
      <c r="L18" s="10">
        <v>12</v>
      </c>
    </row>
    <row r="19" spans="1:12" s="15" customFormat="1" ht="41.25" customHeight="1" x14ac:dyDescent="0.15">
      <c r="A19" s="8">
        <v>16</v>
      </c>
      <c r="B19" s="18" t="s">
        <v>44</v>
      </c>
      <c r="C19" s="17"/>
      <c r="D19" s="13" t="s">
        <v>38</v>
      </c>
      <c r="E19" s="9" t="s">
        <v>18</v>
      </c>
      <c r="F19" s="10">
        <v>12</v>
      </c>
      <c r="G19" s="10">
        <f>+G18*2</f>
        <v>42</v>
      </c>
      <c r="H19" s="10">
        <f>+H18*2</f>
        <v>18</v>
      </c>
      <c r="I19" s="10"/>
      <c r="J19" s="8" t="s">
        <v>19</v>
      </c>
      <c r="K19" s="14" t="s">
        <v>35</v>
      </c>
      <c r="L19" s="10">
        <v>24</v>
      </c>
    </row>
    <row r="20" spans="1:12" s="15" customFormat="1" ht="41.25" customHeight="1" x14ac:dyDescent="0.15">
      <c r="A20" s="8">
        <v>17</v>
      </c>
      <c r="B20" s="17" t="s">
        <v>134</v>
      </c>
      <c r="C20" s="17"/>
      <c r="D20" s="16" t="s">
        <v>45</v>
      </c>
      <c r="E20" s="9" t="s">
        <v>18</v>
      </c>
      <c r="F20" s="10">
        <v>12</v>
      </c>
      <c r="G20" s="10">
        <f>+G18*2</f>
        <v>42</v>
      </c>
      <c r="H20" s="10">
        <f>+H18*2</f>
        <v>18</v>
      </c>
      <c r="I20" s="10"/>
      <c r="J20" s="8" t="s">
        <v>19</v>
      </c>
      <c r="K20" s="14" t="s">
        <v>46</v>
      </c>
      <c r="L20" s="10">
        <v>24</v>
      </c>
    </row>
    <row r="21" spans="1:12" s="15" customFormat="1" ht="42.75" customHeight="1" x14ac:dyDescent="0.15">
      <c r="A21" s="8">
        <v>18</v>
      </c>
      <c r="B21" s="17" t="s">
        <v>135</v>
      </c>
      <c r="C21" s="17"/>
      <c r="D21" s="16" t="s">
        <v>47</v>
      </c>
      <c r="E21" s="9" t="s">
        <v>18</v>
      </c>
      <c r="F21" s="10">
        <v>12</v>
      </c>
      <c r="G21" s="10">
        <f>+G18*2</f>
        <v>42</v>
      </c>
      <c r="H21" s="10">
        <f>+H18*2</f>
        <v>18</v>
      </c>
      <c r="I21" s="10"/>
      <c r="J21" s="8" t="s">
        <v>19</v>
      </c>
      <c r="K21" s="14" t="s">
        <v>46</v>
      </c>
      <c r="L21" s="10">
        <v>24</v>
      </c>
    </row>
    <row r="22" spans="1:12" s="15" customFormat="1" ht="41.25" customHeight="1" x14ac:dyDescent="0.15">
      <c r="A22" s="8">
        <v>19</v>
      </c>
      <c r="B22" s="17" t="s">
        <v>48</v>
      </c>
      <c r="C22" s="17"/>
      <c r="D22" s="18" t="s">
        <v>30</v>
      </c>
      <c r="E22" s="9" t="s">
        <v>18</v>
      </c>
      <c r="F22" s="10">
        <v>17</v>
      </c>
      <c r="G22" s="10">
        <v>44</v>
      </c>
      <c r="H22" s="10">
        <v>18</v>
      </c>
      <c r="I22" s="10"/>
      <c r="J22" s="8" t="s">
        <v>19</v>
      </c>
      <c r="K22" s="19"/>
      <c r="L22" s="10">
        <v>33</v>
      </c>
    </row>
    <row r="23" spans="1:12" s="15" customFormat="1" ht="41.25" customHeight="1" x14ac:dyDescent="0.15">
      <c r="A23" s="8">
        <v>20</v>
      </c>
      <c r="B23" s="17" t="s">
        <v>49</v>
      </c>
      <c r="C23" s="17"/>
      <c r="D23" s="18" t="s">
        <v>32</v>
      </c>
      <c r="E23" s="9" t="s">
        <v>18</v>
      </c>
      <c r="F23" s="10">
        <v>14</v>
      </c>
      <c r="G23" s="10">
        <f>7*6</f>
        <v>42</v>
      </c>
      <c r="H23" s="10">
        <v>14</v>
      </c>
      <c r="I23" s="10"/>
      <c r="J23" s="8" t="s">
        <v>19</v>
      </c>
      <c r="K23" s="14" t="s">
        <v>33</v>
      </c>
      <c r="L23" s="10">
        <f>4*5+3*2</f>
        <v>26</v>
      </c>
    </row>
    <row r="24" spans="1:12" s="15" customFormat="1" ht="41.25" customHeight="1" x14ac:dyDescent="0.15">
      <c r="A24" s="8">
        <v>21</v>
      </c>
      <c r="B24" s="17" t="s">
        <v>136</v>
      </c>
      <c r="C24" s="17"/>
      <c r="D24" s="18" t="s">
        <v>30</v>
      </c>
      <c r="E24" s="9" t="s">
        <v>18</v>
      </c>
      <c r="F24" s="10"/>
      <c r="G24" s="10"/>
      <c r="H24" s="10"/>
      <c r="I24" s="10"/>
      <c r="J24" s="8" t="s">
        <v>19</v>
      </c>
      <c r="K24" s="14"/>
      <c r="L24" s="10">
        <v>5</v>
      </c>
    </row>
    <row r="25" spans="1:12" s="15" customFormat="1" ht="41.25" customHeight="1" x14ac:dyDescent="0.15">
      <c r="A25" s="8">
        <v>22</v>
      </c>
      <c r="B25" s="17" t="s">
        <v>137</v>
      </c>
      <c r="C25" s="8"/>
      <c r="D25" s="18" t="s">
        <v>50</v>
      </c>
      <c r="E25" s="9" t="s">
        <v>18</v>
      </c>
      <c r="F25" s="10"/>
      <c r="G25" s="10"/>
      <c r="H25" s="10"/>
      <c r="I25" s="10"/>
      <c r="J25" s="8" t="s">
        <v>19</v>
      </c>
      <c r="K25" s="14" t="s">
        <v>46</v>
      </c>
      <c r="L25" s="10">
        <v>6</v>
      </c>
    </row>
    <row r="26" spans="1:12" s="15" customFormat="1" ht="51.75" customHeight="1" x14ac:dyDescent="0.15">
      <c r="A26" s="8">
        <v>23</v>
      </c>
      <c r="B26" s="13" t="s">
        <v>51</v>
      </c>
      <c r="C26" s="8"/>
      <c r="D26" s="13" t="s">
        <v>138</v>
      </c>
      <c r="E26" s="9" t="s">
        <v>52</v>
      </c>
      <c r="F26" s="10">
        <v>4</v>
      </c>
      <c r="G26" s="10">
        <v>4</v>
      </c>
      <c r="H26" s="10">
        <v>5</v>
      </c>
      <c r="I26" s="10"/>
      <c r="J26" s="8" t="s">
        <v>19</v>
      </c>
      <c r="K26" s="19"/>
      <c r="L26" s="10">
        <v>4</v>
      </c>
    </row>
    <row r="27" spans="1:12" s="15" customFormat="1" ht="51.75" customHeight="1" x14ac:dyDescent="0.15">
      <c r="A27" s="8">
        <v>24</v>
      </c>
      <c r="B27" s="13" t="s">
        <v>53</v>
      </c>
      <c r="C27" s="8"/>
      <c r="D27" s="13" t="s">
        <v>138</v>
      </c>
      <c r="E27" s="9" t="s">
        <v>52</v>
      </c>
      <c r="F27" s="10">
        <v>4</v>
      </c>
      <c r="G27" s="10">
        <v>6</v>
      </c>
      <c r="H27" s="10">
        <v>3</v>
      </c>
      <c r="I27" s="10"/>
      <c r="J27" s="8" t="s">
        <v>19</v>
      </c>
      <c r="K27" s="19"/>
      <c r="L27" s="10">
        <v>6</v>
      </c>
    </row>
    <row r="28" spans="1:12" s="15" customFormat="1" ht="51.75" customHeight="1" x14ac:dyDescent="0.15">
      <c r="A28" s="8">
        <v>25</v>
      </c>
      <c r="B28" s="13" t="s">
        <v>54</v>
      </c>
      <c r="C28" s="8"/>
      <c r="D28" s="13" t="s">
        <v>138</v>
      </c>
      <c r="E28" s="9" t="s">
        <v>52</v>
      </c>
      <c r="F28" s="10">
        <v>4</v>
      </c>
      <c r="G28" s="10">
        <v>6</v>
      </c>
      <c r="H28" s="10">
        <v>4</v>
      </c>
      <c r="I28" s="10"/>
      <c r="J28" s="8" t="s">
        <v>19</v>
      </c>
      <c r="K28" s="19"/>
      <c r="L28" s="10">
        <v>6</v>
      </c>
    </row>
    <row r="29" spans="1:12" s="15" customFormat="1" ht="51.75" customHeight="1" x14ac:dyDescent="0.15">
      <c r="A29" s="8">
        <v>26</v>
      </c>
      <c r="B29" s="13" t="s">
        <v>55</v>
      </c>
      <c r="C29" s="8"/>
      <c r="D29" s="13" t="s">
        <v>139</v>
      </c>
      <c r="E29" s="9" t="s">
        <v>52</v>
      </c>
      <c r="F29" s="10">
        <v>12</v>
      </c>
      <c r="G29" s="10">
        <v>28</v>
      </c>
      <c r="H29" s="10">
        <v>25</v>
      </c>
      <c r="I29" s="10"/>
      <c r="J29" s="8" t="s">
        <v>19</v>
      </c>
      <c r="K29" s="19"/>
      <c r="L29" s="10">
        <f>9*2</f>
        <v>18</v>
      </c>
    </row>
    <row r="30" spans="1:12" s="15" customFormat="1" ht="51.75" customHeight="1" x14ac:dyDescent="0.15">
      <c r="A30" s="8">
        <v>27</v>
      </c>
      <c r="B30" s="13" t="s">
        <v>56</v>
      </c>
      <c r="C30" s="17"/>
      <c r="D30" s="13" t="s">
        <v>139</v>
      </c>
      <c r="E30" s="9" t="s">
        <v>52</v>
      </c>
      <c r="F30" s="10">
        <v>24</v>
      </c>
      <c r="G30" s="10">
        <f>14*2*2+28</f>
        <v>84</v>
      </c>
      <c r="H30" s="10">
        <v>39</v>
      </c>
      <c r="I30" s="10"/>
      <c r="J30" s="8" t="s">
        <v>19</v>
      </c>
      <c r="K30" s="19"/>
      <c r="L30" s="10">
        <f>9*6</f>
        <v>54</v>
      </c>
    </row>
    <row r="31" spans="1:12" s="15" customFormat="1" ht="51.75" customHeight="1" x14ac:dyDescent="0.15">
      <c r="A31" s="8">
        <v>28</v>
      </c>
      <c r="B31" s="13" t="s">
        <v>57</v>
      </c>
      <c r="C31" s="17"/>
      <c r="D31" s="13" t="s">
        <v>140</v>
      </c>
      <c r="E31" s="9" t="s">
        <v>52</v>
      </c>
      <c r="F31" s="10">
        <v>14</v>
      </c>
      <c r="G31" s="10">
        <v>30</v>
      </c>
      <c r="H31" s="10">
        <v>28</v>
      </c>
      <c r="I31" s="10"/>
      <c r="J31" s="8" t="s">
        <v>19</v>
      </c>
      <c r="K31" s="19"/>
      <c r="L31" s="10">
        <v>20</v>
      </c>
    </row>
    <row r="32" spans="1:12" s="15" customFormat="1" ht="51.75" customHeight="1" x14ac:dyDescent="0.15">
      <c r="A32" s="8">
        <v>29</v>
      </c>
      <c r="B32" s="20" t="s">
        <v>58</v>
      </c>
      <c r="C32" s="17"/>
      <c r="D32" s="13" t="s">
        <v>141</v>
      </c>
      <c r="E32" s="9" t="s">
        <v>52</v>
      </c>
      <c r="F32" s="10">
        <v>28</v>
      </c>
      <c r="G32" s="10">
        <f>15*2*2</f>
        <v>60</v>
      </c>
      <c r="H32" s="10">
        <v>56</v>
      </c>
      <c r="I32" s="10"/>
      <c r="J32" s="8" t="s">
        <v>19</v>
      </c>
      <c r="K32" s="19"/>
      <c r="L32" s="10">
        <f>2*10*2</f>
        <v>40</v>
      </c>
    </row>
    <row r="33" spans="1:12" s="15" customFormat="1" ht="51.75" customHeight="1" x14ac:dyDescent="0.15">
      <c r="A33" s="8">
        <v>30</v>
      </c>
      <c r="B33" s="20" t="s">
        <v>59</v>
      </c>
      <c r="C33" s="17"/>
      <c r="D33" s="13" t="s">
        <v>142</v>
      </c>
      <c r="E33" s="9" t="s">
        <v>52</v>
      </c>
      <c r="F33" s="10">
        <v>14</v>
      </c>
      <c r="G33" s="10">
        <f>15*2*2</f>
        <v>60</v>
      </c>
      <c r="H33" s="10">
        <v>14</v>
      </c>
      <c r="I33" s="10"/>
      <c r="J33" s="8" t="s">
        <v>19</v>
      </c>
      <c r="K33" s="19"/>
      <c r="L33" s="10">
        <v>40</v>
      </c>
    </row>
    <row r="34" spans="1:12" s="15" customFormat="1" ht="51.75" customHeight="1" x14ac:dyDescent="0.15">
      <c r="A34" s="8">
        <v>31</v>
      </c>
      <c r="B34" s="13" t="s">
        <v>60</v>
      </c>
      <c r="C34" s="17"/>
      <c r="D34" s="13" t="s">
        <v>143</v>
      </c>
      <c r="E34" s="9" t="s">
        <v>52</v>
      </c>
      <c r="F34" s="10">
        <v>20</v>
      </c>
      <c r="G34" s="10">
        <f>+(G13+G18)*2</f>
        <v>54</v>
      </c>
      <c r="H34" s="10">
        <f>+(H13+H18)*2</f>
        <v>26</v>
      </c>
      <c r="I34" s="10"/>
      <c r="J34" s="8" t="s">
        <v>19</v>
      </c>
      <c r="K34" s="19"/>
      <c r="L34" s="10">
        <f>18*2</f>
        <v>36</v>
      </c>
    </row>
    <row r="35" spans="1:12" s="15" customFormat="1" ht="51.75" customHeight="1" x14ac:dyDescent="0.15">
      <c r="A35" s="8">
        <v>32</v>
      </c>
      <c r="B35" s="18" t="s">
        <v>61</v>
      </c>
      <c r="C35" s="17"/>
      <c r="D35" s="13" t="s">
        <v>144</v>
      </c>
      <c r="E35" s="21" t="s">
        <v>145</v>
      </c>
      <c r="F35" s="10">
        <f t="shared" ref="F35:H35" si="2">+F4</f>
        <v>24</v>
      </c>
      <c r="G35" s="10">
        <f t="shared" si="2"/>
        <v>64</v>
      </c>
      <c r="H35" s="10">
        <f t="shared" si="2"/>
        <v>38</v>
      </c>
      <c r="I35" s="10"/>
      <c r="J35" s="8" t="s">
        <v>19</v>
      </c>
      <c r="K35" s="19"/>
      <c r="L35" s="10">
        <v>44</v>
      </c>
    </row>
    <row r="36" spans="1:12" s="15" customFormat="1" ht="51.75" customHeight="1" x14ac:dyDescent="0.15">
      <c r="A36" s="8">
        <v>33</v>
      </c>
      <c r="B36" s="13" t="s">
        <v>62</v>
      </c>
      <c r="C36" s="17"/>
      <c r="D36" s="13" t="s">
        <v>63</v>
      </c>
      <c r="E36" s="21" t="s">
        <v>64</v>
      </c>
      <c r="F36" s="10">
        <v>68</v>
      </c>
      <c r="G36" s="10">
        <v>169</v>
      </c>
      <c r="H36" s="10">
        <v>82</v>
      </c>
      <c r="I36" s="10"/>
      <c r="J36" s="8" t="s">
        <v>19</v>
      </c>
      <c r="K36" s="19"/>
      <c r="L36" s="10">
        <f>5*16+4*6+11</f>
        <v>115</v>
      </c>
    </row>
    <row r="37" spans="1:12" s="15" customFormat="1" ht="51.75" customHeight="1" x14ac:dyDescent="0.15">
      <c r="A37" s="8">
        <v>34</v>
      </c>
      <c r="B37" s="13" t="s">
        <v>65</v>
      </c>
      <c r="C37" s="17"/>
      <c r="D37" s="13" t="s">
        <v>66</v>
      </c>
      <c r="E37" s="21" t="s">
        <v>64</v>
      </c>
      <c r="F37" s="22">
        <v>54</v>
      </c>
      <c r="G37" s="8" t="s">
        <v>19</v>
      </c>
      <c r="H37" s="19"/>
      <c r="I37" s="10"/>
      <c r="J37" s="8" t="s">
        <v>19</v>
      </c>
      <c r="K37" s="14"/>
      <c r="L37" s="10">
        <f>4*16+3*6+6</f>
        <v>88</v>
      </c>
    </row>
    <row r="38" spans="1:12" s="15" customFormat="1" ht="51.75" customHeight="1" x14ac:dyDescent="0.15">
      <c r="A38" s="8">
        <v>35</v>
      </c>
      <c r="B38" s="17" t="s">
        <v>67</v>
      </c>
      <c r="C38" s="17"/>
      <c r="D38" s="13" t="s">
        <v>146</v>
      </c>
      <c r="E38" s="21" t="s">
        <v>68</v>
      </c>
      <c r="F38" s="10">
        <f t="shared" ref="F38:H38" si="3">+F36*3</f>
        <v>204</v>
      </c>
      <c r="G38" s="10">
        <f t="shared" si="3"/>
        <v>507</v>
      </c>
      <c r="H38" s="10">
        <f t="shared" si="3"/>
        <v>246</v>
      </c>
      <c r="I38" s="10"/>
      <c r="J38" s="8" t="s">
        <v>19</v>
      </c>
      <c r="K38" s="19"/>
      <c r="L38" s="10">
        <f>+L36*3</f>
        <v>345</v>
      </c>
    </row>
    <row r="39" spans="1:12" s="15" customFormat="1" ht="51.75" customHeight="1" x14ac:dyDescent="0.15">
      <c r="A39" s="8">
        <v>36</v>
      </c>
      <c r="B39" s="17" t="s">
        <v>69</v>
      </c>
      <c r="C39" s="17"/>
      <c r="D39" s="13" t="s">
        <v>147</v>
      </c>
      <c r="E39" s="9" t="s">
        <v>18</v>
      </c>
      <c r="F39" s="10"/>
      <c r="G39" s="10"/>
      <c r="H39" s="10"/>
      <c r="I39" s="10"/>
      <c r="J39" s="8" t="s">
        <v>19</v>
      </c>
      <c r="K39" s="19" t="s">
        <v>70</v>
      </c>
      <c r="L39" s="10">
        <v>2</v>
      </c>
    </row>
    <row r="40" spans="1:12" s="15" customFormat="1" ht="51.75" customHeight="1" x14ac:dyDescent="0.15">
      <c r="A40" s="8">
        <v>37</v>
      </c>
      <c r="B40" s="17" t="s">
        <v>71</v>
      </c>
      <c r="C40" s="17"/>
      <c r="D40" s="13" t="s">
        <v>72</v>
      </c>
      <c r="E40" s="21" t="s">
        <v>148</v>
      </c>
      <c r="F40" s="10">
        <v>7</v>
      </c>
      <c r="G40" s="10">
        <f>15*2</f>
        <v>30</v>
      </c>
      <c r="H40" s="10">
        <v>7</v>
      </c>
      <c r="I40" s="10"/>
      <c r="J40" s="8" t="s">
        <v>19</v>
      </c>
      <c r="K40" s="19"/>
      <c r="L40" s="10">
        <v>20</v>
      </c>
    </row>
    <row r="41" spans="1:12" s="15" customFormat="1" ht="51.75" customHeight="1" x14ac:dyDescent="0.15">
      <c r="A41" s="8">
        <v>38</v>
      </c>
      <c r="B41" s="17" t="s">
        <v>73</v>
      </c>
      <c r="C41" s="17"/>
      <c r="D41" s="13" t="s">
        <v>74</v>
      </c>
      <c r="E41" s="21" t="s">
        <v>148</v>
      </c>
      <c r="F41" s="10">
        <v>2</v>
      </c>
      <c r="G41" s="10">
        <v>4</v>
      </c>
      <c r="H41" s="10">
        <v>2</v>
      </c>
      <c r="I41" s="10"/>
      <c r="J41" s="8" t="s">
        <v>19</v>
      </c>
      <c r="K41" s="19"/>
      <c r="L41" s="10">
        <v>4</v>
      </c>
    </row>
    <row r="42" spans="1:12" s="15" customFormat="1" ht="51.75" customHeight="1" x14ac:dyDescent="0.15">
      <c r="A42" s="8">
        <v>39</v>
      </c>
      <c r="B42" s="13" t="s">
        <v>75</v>
      </c>
      <c r="C42" s="17"/>
      <c r="D42" s="13" t="s">
        <v>79</v>
      </c>
      <c r="E42" s="21" t="s">
        <v>149</v>
      </c>
      <c r="F42" s="10">
        <v>2</v>
      </c>
      <c r="G42" s="10">
        <v>4</v>
      </c>
      <c r="H42" s="10">
        <v>2</v>
      </c>
      <c r="I42" s="10"/>
      <c r="J42" s="8" t="s">
        <v>19</v>
      </c>
      <c r="K42" s="19"/>
      <c r="L42" s="10">
        <v>4</v>
      </c>
    </row>
    <row r="43" spans="1:12" s="15" customFormat="1" ht="51.75" customHeight="1" x14ac:dyDescent="0.15">
      <c r="A43" s="8">
        <v>40</v>
      </c>
      <c r="B43" s="13" t="s">
        <v>76</v>
      </c>
      <c r="C43" s="17"/>
      <c r="D43" s="13" t="s">
        <v>77</v>
      </c>
      <c r="E43" s="21" t="s">
        <v>149</v>
      </c>
      <c r="F43" s="10">
        <v>2</v>
      </c>
      <c r="G43" s="10">
        <v>4</v>
      </c>
      <c r="H43" s="10">
        <v>2</v>
      </c>
      <c r="I43" s="10"/>
      <c r="J43" s="8" t="s">
        <v>19</v>
      </c>
      <c r="K43" s="19"/>
      <c r="L43" s="10">
        <v>4</v>
      </c>
    </row>
    <row r="44" spans="1:12" s="15" customFormat="1" ht="51.75" customHeight="1" x14ac:dyDescent="0.15">
      <c r="A44" s="8">
        <v>41</v>
      </c>
      <c r="B44" s="13" t="s">
        <v>78</v>
      </c>
      <c r="C44" s="17"/>
      <c r="D44" s="13" t="s">
        <v>79</v>
      </c>
      <c r="E44" s="21" t="s">
        <v>149</v>
      </c>
      <c r="F44" s="10"/>
      <c r="G44" s="10"/>
      <c r="H44" s="10"/>
      <c r="I44" s="10"/>
      <c r="J44" s="8" t="s">
        <v>19</v>
      </c>
      <c r="K44" s="19"/>
      <c r="L44" s="10">
        <v>4</v>
      </c>
    </row>
    <row r="45" spans="1:12" s="15" customFormat="1" ht="51.75" customHeight="1" x14ac:dyDescent="0.15">
      <c r="A45" s="8">
        <v>42</v>
      </c>
      <c r="B45" s="13" t="s">
        <v>150</v>
      </c>
      <c r="C45" s="17"/>
      <c r="D45" s="13" t="s">
        <v>79</v>
      </c>
      <c r="E45" s="21" t="s">
        <v>149</v>
      </c>
      <c r="F45" s="10">
        <v>2</v>
      </c>
      <c r="G45" s="10">
        <v>4</v>
      </c>
      <c r="H45" s="10">
        <v>2</v>
      </c>
      <c r="I45" s="10"/>
      <c r="J45" s="8" t="s">
        <v>19</v>
      </c>
      <c r="K45" s="19"/>
      <c r="L45" s="10">
        <v>4</v>
      </c>
    </row>
    <row r="46" spans="1:12" s="15" customFormat="1" ht="51.75" customHeight="1" x14ac:dyDescent="0.15">
      <c r="A46" s="8">
        <v>43</v>
      </c>
      <c r="B46" s="13" t="s">
        <v>80</v>
      </c>
      <c r="C46" s="17"/>
      <c r="D46" s="13" t="s">
        <v>151</v>
      </c>
      <c r="E46" s="21" t="s">
        <v>152</v>
      </c>
      <c r="F46" s="10">
        <v>76</v>
      </c>
      <c r="G46" s="10">
        <f>6*3+8*6+21*6</f>
        <v>192</v>
      </c>
      <c r="H46" s="10">
        <v>90</v>
      </c>
      <c r="I46" s="10"/>
      <c r="J46" s="8" t="s">
        <v>19</v>
      </c>
      <c r="K46" s="19"/>
      <c r="L46" s="10">
        <f>9*6+12*5</f>
        <v>114</v>
      </c>
    </row>
    <row r="47" spans="1:12" s="15" customFormat="1" ht="51.75" customHeight="1" x14ac:dyDescent="0.15">
      <c r="A47" s="8">
        <v>44</v>
      </c>
      <c r="B47" s="17" t="s">
        <v>81</v>
      </c>
      <c r="C47" s="17"/>
      <c r="D47" s="13" t="s">
        <v>82</v>
      </c>
      <c r="E47" s="21" t="s">
        <v>83</v>
      </c>
      <c r="F47" s="10">
        <v>205</v>
      </c>
      <c r="G47" s="10">
        <f>91*6</f>
        <v>546</v>
      </c>
      <c r="H47" s="10">
        <v>171</v>
      </c>
      <c r="I47" s="10"/>
      <c r="J47" s="8" t="s">
        <v>19</v>
      </c>
      <c r="K47" s="19"/>
      <c r="L47" s="10">
        <f>33*6</f>
        <v>198</v>
      </c>
    </row>
    <row r="48" spans="1:12" s="15" customFormat="1" ht="51.75" customHeight="1" x14ac:dyDescent="0.15">
      <c r="A48" s="8">
        <v>45</v>
      </c>
      <c r="B48" s="18" t="s">
        <v>84</v>
      </c>
      <c r="C48" s="17"/>
      <c r="D48" s="13" t="s">
        <v>153</v>
      </c>
      <c r="E48" s="21" t="s">
        <v>68</v>
      </c>
      <c r="F48" s="10">
        <f>20*3*2</f>
        <v>120</v>
      </c>
      <c r="G48" s="10">
        <f>44*3*3</f>
        <v>396</v>
      </c>
      <c r="H48" s="10">
        <v>183</v>
      </c>
      <c r="I48" s="10"/>
      <c r="J48" s="8" t="s">
        <v>19</v>
      </c>
      <c r="K48" s="19"/>
      <c r="L48" s="10">
        <v>261</v>
      </c>
    </row>
    <row r="49" spans="1:12" s="15" customFormat="1" ht="51.75" customHeight="1" x14ac:dyDescent="0.15">
      <c r="A49" s="8">
        <v>46</v>
      </c>
      <c r="B49" s="18" t="s">
        <v>85</v>
      </c>
      <c r="C49" s="14"/>
      <c r="D49" s="13" t="s">
        <v>86</v>
      </c>
      <c r="E49" s="21" t="s">
        <v>87</v>
      </c>
      <c r="F49" s="10">
        <v>5</v>
      </c>
      <c r="G49" s="10">
        <v>4</v>
      </c>
      <c r="H49" s="10">
        <v>7</v>
      </c>
      <c r="I49" s="10"/>
      <c r="J49" s="8" t="s">
        <v>19</v>
      </c>
      <c r="K49" s="19"/>
      <c r="L49" s="10">
        <v>15</v>
      </c>
    </row>
    <row r="50" spans="1:12" s="15" customFormat="1" ht="54.75" customHeight="1" x14ac:dyDescent="0.15">
      <c r="A50" s="8">
        <v>47</v>
      </c>
      <c r="B50" s="18" t="s">
        <v>88</v>
      </c>
      <c r="C50" s="14"/>
      <c r="D50" s="13" t="s">
        <v>89</v>
      </c>
      <c r="E50" s="21" t="s">
        <v>87</v>
      </c>
      <c r="F50" s="10">
        <v>12</v>
      </c>
      <c r="G50" s="10">
        <v>12</v>
      </c>
      <c r="H50" s="10">
        <v>18</v>
      </c>
      <c r="I50" s="10"/>
      <c r="J50" s="8" t="s">
        <v>19</v>
      </c>
      <c r="K50" s="19"/>
      <c r="L50" s="10">
        <v>12</v>
      </c>
    </row>
    <row r="51" spans="1:12" s="15" customFormat="1" ht="54.75" customHeight="1" x14ac:dyDescent="0.15">
      <c r="A51" s="8">
        <v>48</v>
      </c>
      <c r="B51" s="18" t="s">
        <v>90</v>
      </c>
      <c r="C51" s="14"/>
      <c r="D51" s="13" t="s">
        <v>91</v>
      </c>
      <c r="E51" s="21" t="s">
        <v>87</v>
      </c>
      <c r="F51" s="10">
        <v>5</v>
      </c>
      <c r="G51" s="10">
        <v>4</v>
      </c>
      <c r="H51" s="10">
        <v>7</v>
      </c>
      <c r="I51" s="10"/>
      <c r="J51" s="8" t="s">
        <v>19</v>
      </c>
      <c r="K51" s="19"/>
      <c r="L51" s="10">
        <v>8</v>
      </c>
    </row>
    <row r="52" spans="1:12" s="15" customFormat="1" ht="51.75" customHeight="1" x14ac:dyDescent="0.15">
      <c r="A52" s="8">
        <v>49</v>
      </c>
      <c r="B52" s="13" t="s">
        <v>92</v>
      </c>
      <c r="C52" s="8"/>
      <c r="D52" s="13" t="s">
        <v>93</v>
      </c>
      <c r="E52" s="9" t="s">
        <v>154</v>
      </c>
      <c r="F52" s="10">
        <v>132</v>
      </c>
      <c r="G52" s="10">
        <f>4*4*2+6*56</f>
        <v>368</v>
      </c>
      <c r="H52" s="10">
        <v>216</v>
      </c>
      <c r="I52" s="10"/>
      <c r="J52" s="8" t="s">
        <v>19</v>
      </c>
      <c r="K52" s="19"/>
      <c r="L52" s="10">
        <v>200</v>
      </c>
    </row>
    <row r="53" spans="1:12" s="15" customFormat="1" ht="51.75" customHeight="1" x14ac:dyDescent="0.15">
      <c r="A53" s="8">
        <v>49</v>
      </c>
      <c r="B53" s="13" t="s">
        <v>92</v>
      </c>
      <c r="C53" s="8"/>
      <c r="D53" s="13" t="s">
        <v>94</v>
      </c>
      <c r="E53" s="9" t="s">
        <v>154</v>
      </c>
      <c r="F53" s="10">
        <v>132</v>
      </c>
      <c r="G53" s="10">
        <f>4*4*2+6*56</f>
        <v>368</v>
      </c>
      <c r="H53" s="10">
        <v>216</v>
      </c>
      <c r="I53" s="10"/>
      <c r="J53" s="8" t="s">
        <v>19</v>
      </c>
      <c r="K53" s="19"/>
      <c r="L53" s="10">
        <v>48</v>
      </c>
    </row>
    <row r="54" spans="1:12" s="15" customFormat="1" ht="51.75" customHeight="1" x14ac:dyDescent="0.15">
      <c r="A54" s="8">
        <v>50</v>
      </c>
      <c r="B54" s="13" t="s">
        <v>95</v>
      </c>
      <c r="C54" s="8"/>
      <c r="D54" s="13" t="s">
        <v>96</v>
      </c>
      <c r="E54" s="9" t="s">
        <v>145</v>
      </c>
      <c r="F54" s="10">
        <v>24</v>
      </c>
      <c r="G54" s="10">
        <f>9*2+7*3*2</f>
        <v>60</v>
      </c>
      <c r="H54" s="10">
        <v>46</v>
      </c>
      <c r="I54" s="10"/>
      <c r="J54" s="8" t="s">
        <v>19</v>
      </c>
      <c r="K54" s="19"/>
      <c r="L54" s="10">
        <f>+L49+L50</f>
        <v>27</v>
      </c>
    </row>
    <row r="55" spans="1:12" s="15" customFormat="1" ht="51.75" customHeight="1" x14ac:dyDescent="0.15">
      <c r="A55" s="8">
        <v>51</v>
      </c>
      <c r="B55" s="13" t="s">
        <v>97</v>
      </c>
      <c r="C55" s="8"/>
      <c r="D55" s="13" t="s">
        <v>98</v>
      </c>
      <c r="E55" s="9" t="s">
        <v>154</v>
      </c>
      <c r="F55" s="10">
        <v>76</v>
      </c>
      <c r="G55" s="10">
        <v>192</v>
      </c>
      <c r="H55" s="10">
        <v>100</v>
      </c>
      <c r="I55" s="10"/>
      <c r="J55" s="8" t="s">
        <v>19</v>
      </c>
      <c r="K55" s="19"/>
      <c r="L55" s="10">
        <v>130</v>
      </c>
    </row>
    <row r="56" spans="1:12" s="15" customFormat="1" ht="51.75" customHeight="1" x14ac:dyDescent="0.15">
      <c r="A56" s="8">
        <v>52</v>
      </c>
      <c r="B56" s="13" t="s">
        <v>99</v>
      </c>
      <c r="C56" s="8"/>
      <c r="D56" s="13" t="s">
        <v>96</v>
      </c>
      <c r="E56" s="9" t="s">
        <v>145</v>
      </c>
      <c r="F56" s="10">
        <f t="shared" ref="F56:H56" si="4">+F53+F55</f>
        <v>208</v>
      </c>
      <c r="G56" s="10">
        <f t="shared" si="4"/>
        <v>560</v>
      </c>
      <c r="H56" s="10">
        <f t="shared" si="4"/>
        <v>316</v>
      </c>
      <c r="I56" s="10"/>
      <c r="J56" s="8" t="s">
        <v>19</v>
      </c>
      <c r="K56" s="19"/>
      <c r="L56" s="10">
        <f>+L53+L55</f>
        <v>178</v>
      </c>
    </row>
    <row r="57" spans="1:12" s="15" customFormat="1" ht="51.75" customHeight="1" x14ac:dyDescent="0.15">
      <c r="A57" s="8">
        <v>53</v>
      </c>
      <c r="B57" s="13" t="s">
        <v>100</v>
      </c>
      <c r="C57" s="8"/>
      <c r="D57" s="13" t="s">
        <v>96</v>
      </c>
      <c r="E57" s="9" t="s">
        <v>145</v>
      </c>
      <c r="F57" s="10">
        <f t="shared" ref="F57:H57" si="5">+F53+F55-F54</f>
        <v>184</v>
      </c>
      <c r="G57" s="10">
        <f t="shared" si="5"/>
        <v>500</v>
      </c>
      <c r="H57" s="10">
        <f t="shared" si="5"/>
        <v>270</v>
      </c>
      <c r="I57" s="10"/>
      <c r="J57" s="8" t="s">
        <v>19</v>
      </c>
      <c r="K57" s="19"/>
      <c r="L57" s="10">
        <f>+L56</f>
        <v>178</v>
      </c>
    </row>
    <row r="58" spans="1:12" s="15" customFormat="1" ht="51.75" customHeight="1" x14ac:dyDescent="0.15">
      <c r="A58" s="8">
        <v>54</v>
      </c>
      <c r="B58" s="13" t="s">
        <v>101</v>
      </c>
      <c r="C58" s="8"/>
      <c r="D58" s="13" t="s">
        <v>155</v>
      </c>
      <c r="E58" s="9" t="s">
        <v>154</v>
      </c>
      <c r="F58" s="17">
        <v>758</v>
      </c>
      <c r="G58" s="17">
        <f>24*45*3</f>
        <v>3240</v>
      </c>
      <c r="H58" s="17">
        <v>1512</v>
      </c>
      <c r="I58" s="10"/>
      <c r="J58" s="8" t="s">
        <v>19</v>
      </c>
      <c r="K58" s="14"/>
      <c r="L58" s="10">
        <v>2205</v>
      </c>
    </row>
    <row r="59" spans="1:12" s="15" customFormat="1" ht="51.75" customHeight="1" x14ac:dyDescent="0.15">
      <c r="A59" s="8">
        <v>55</v>
      </c>
      <c r="B59" s="13" t="s">
        <v>102</v>
      </c>
      <c r="C59" s="8"/>
      <c r="D59" s="13"/>
      <c r="E59" s="9"/>
      <c r="F59" s="17"/>
      <c r="G59" s="17"/>
      <c r="H59" s="17"/>
      <c r="I59" s="10"/>
      <c r="J59" s="8" t="s">
        <v>19</v>
      </c>
      <c r="K59" s="14"/>
      <c r="L59" s="10">
        <v>6</v>
      </c>
    </row>
    <row r="60" spans="1:12" s="15" customFormat="1" ht="51.75" customHeight="1" x14ac:dyDescent="0.15">
      <c r="A60" s="8">
        <v>56</v>
      </c>
      <c r="B60" s="13" t="s">
        <v>103</v>
      </c>
      <c r="C60" s="17"/>
      <c r="D60" s="13"/>
      <c r="E60" s="9"/>
      <c r="F60" s="17"/>
      <c r="G60" s="17"/>
      <c r="H60" s="17"/>
      <c r="I60" s="10"/>
      <c r="J60" s="8" t="s">
        <v>19</v>
      </c>
      <c r="K60" s="14"/>
      <c r="L60" s="10">
        <v>3</v>
      </c>
    </row>
    <row r="61" spans="1:12" s="15" customFormat="1" ht="51.75" customHeight="1" x14ac:dyDescent="0.15">
      <c r="A61" s="8">
        <v>57</v>
      </c>
      <c r="B61" s="17" t="s">
        <v>104</v>
      </c>
      <c r="C61" s="8"/>
      <c r="D61" s="13"/>
      <c r="E61" s="23"/>
      <c r="F61" s="10">
        <v>426</v>
      </c>
      <c r="G61" s="10">
        <f>9.5*46*3+45*2*3+24*2*3</f>
        <v>1725</v>
      </c>
      <c r="H61" s="10">
        <v>965</v>
      </c>
      <c r="I61" s="10"/>
      <c r="J61" s="8" t="s">
        <v>105</v>
      </c>
      <c r="K61" s="14"/>
      <c r="L61" s="10">
        <f>10*28+3.3*10*2+5*2*4</f>
        <v>386</v>
      </c>
    </row>
    <row r="62" spans="1:12" s="15" customFormat="1" ht="39" customHeight="1" x14ac:dyDescent="0.15">
      <c r="A62" s="8">
        <v>58</v>
      </c>
      <c r="B62" s="17" t="s">
        <v>106</v>
      </c>
      <c r="C62" s="8"/>
      <c r="D62" s="13"/>
      <c r="E62" s="23"/>
      <c r="F62" s="10"/>
      <c r="G62" s="10"/>
      <c r="H62" s="10"/>
      <c r="I62" s="10"/>
      <c r="J62" s="8" t="s">
        <v>107</v>
      </c>
      <c r="K62" s="14"/>
      <c r="L62" s="10">
        <f>6*10+10*2+4*4</f>
        <v>96</v>
      </c>
    </row>
    <row r="63" spans="1:12" s="15" customFormat="1" ht="39" customHeight="1" x14ac:dyDescent="0.15">
      <c r="A63" s="8">
        <v>59</v>
      </c>
      <c r="B63" s="17" t="s">
        <v>108</v>
      </c>
      <c r="C63" s="8"/>
      <c r="D63" s="13" t="s">
        <v>109</v>
      </c>
      <c r="E63" s="9" t="s">
        <v>110</v>
      </c>
      <c r="F63" s="10"/>
      <c r="G63" s="10"/>
      <c r="H63" s="10"/>
      <c r="I63" s="10"/>
      <c r="J63" s="8" t="s">
        <v>107</v>
      </c>
      <c r="K63" s="14"/>
      <c r="L63" s="10">
        <v>32</v>
      </c>
    </row>
    <row r="64" spans="1:12" s="15" customFormat="1" ht="39" customHeight="1" x14ac:dyDescent="0.15">
      <c r="A64" s="8">
        <v>60</v>
      </c>
      <c r="B64" s="13" t="s">
        <v>111</v>
      </c>
      <c r="C64" s="14"/>
      <c r="D64" s="13" t="s">
        <v>112</v>
      </c>
      <c r="E64" s="23"/>
      <c r="F64" s="10">
        <v>1</v>
      </c>
      <c r="G64" s="8" t="s">
        <v>113</v>
      </c>
      <c r="H64" s="14"/>
      <c r="I64" s="10"/>
      <c r="J64" s="8" t="s">
        <v>113</v>
      </c>
      <c r="K64" s="14"/>
      <c r="L64" s="10">
        <v>1</v>
      </c>
    </row>
    <row r="65" spans="1:12" s="15" customFormat="1" ht="39" customHeight="1" x14ac:dyDescent="0.15">
      <c r="A65" s="8">
        <v>61</v>
      </c>
      <c r="B65" s="13" t="s">
        <v>114</v>
      </c>
      <c r="C65" s="8"/>
      <c r="D65" s="13" t="s">
        <v>115</v>
      </c>
      <c r="E65" s="23"/>
      <c r="F65" s="10">
        <v>4</v>
      </c>
      <c r="G65" s="8" t="s">
        <v>113</v>
      </c>
      <c r="H65" s="14" t="s">
        <v>116</v>
      </c>
      <c r="I65" s="10"/>
      <c r="J65" s="8" t="s">
        <v>113</v>
      </c>
      <c r="K65" s="14" t="s">
        <v>116</v>
      </c>
      <c r="L65" s="10">
        <v>3</v>
      </c>
    </row>
    <row r="66" spans="1:12" s="15" customFormat="1" ht="39" customHeight="1" x14ac:dyDescent="0.15">
      <c r="A66" s="8">
        <v>62</v>
      </c>
      <c r="B66" s="13" t="s">
        <v>117</v>
      </c>
      <c r="C66" s="8"/>
      <c r="D66" s="13"/>
      <c r="E66" s="23"/>
      <c r="F66" s="10"/>
      <c r="G66" s="8"/>
      <c r="H66" s="14"/>
      <c r="I66" s="10"/>
      <c r="J66" s="8" t="s">
        <v>118</v>
      </c>
      <c r="K66" s="14" t="s">
        <v>119</v>
      </c>
      <c r="L66" s="10">
        <v>2</v>
      </c>
    </row>
    <row r="67" spans="1:12" s="15" customFormat="1" ht="51.75" customHeight="1" x14ac:dyDescent="0.15">
      <c r="A67" s="8">
        <v>63</v>
      </c>
      <c r="B67" s="17" t="s">
        <v>120</v>
      </c>
      <c r="C67" s="17"/>
      <c r="D67" s="13" t="s">
        <v>121</v>
      </c>
      <c r="E67" s="9" t="s">
        <v>122</v>
      </c>
      <c r="F67" s="17">
        <f>21.5*2</f>
        <v>43</v>
      </c>
      <c r="G67" s="17">
        <f>45.5*3</f>
        <v>136.5</v>
      </c>
      <c r="H67" s="17">
        <f>42.5+21.5</f>
        <v>64</v>
      </c>
      <c r="I67" s="10"/>
      <c r="J67" s="8" t="s">
        <v>105</v>
      </c>
      <c r="K67" s="14"/>
      <c r="L67" s="10">
        <f>30.3*3</f>
        <v>90.9</v>
      </c>
    </row>
    <row r="68" spans="1:12" s="15" customFormat="1" ht="45.95" customHeight="1" x14ac:dyDescent="0.15">
      <c r="A68" s="8">
        <v>64</v>
      </c>
      <c r="B68" s="17" t="s">
        <v>120</v>
      </c>
      <c r="C68" s="17"/>
      <c r="D68" s="13" t="s">
        <v>123</v>
      </c>
      <c r="E68" s="9" t="s">
        <v>122</v>
      </c>
      <c r="F68" s="17">
        <f>23*2+16*2</f>
        <v>78</v>
      </c>
      <c r="G68" s="17">
        <f>47*2+24*2</f>
        <v>142</v>
      </c>
      <c r="H68" s="17">
        <f>43*2+17*2</f>
        <v>120</v>
      </c>
      <c r="I68" s="10"/>
      <c r="J68" s="8" t="s">
        <v>105</v>
      </c>
      <c r="K68" s="14"/>
      <c r="L68" s="10">
        <f>30.5*2+24.5*2</f>
        <v>110</v>
      </c>
    </row>
    <row r="69" spans="1:12" s="15" customFormat="1" ht="47.1" customHeight="1" x14ac:dyDescent="0.15">
      <c r="A69" s="8">
        <v>65</v>
      </c>
      <c r="B69" s="17" t="s">
        <v>120</v>
      </c>
      <c r="C69" s="17"/>
      <c r="D69" s="13" t="s">
        <v>124</v>
      </c>
      <c r="E69" s="9" t="s">
        <v>122</v>
      </c>
      <c r="F69" s="17">
        <f>23*2+16*2</f>
        <v>78</v>
      </c>
      <c r="G69" s="17">
        <f>47*2+24*2</f>
        <v>142</v>
      </c>
      <c r="H69" s="17">
        <f>43*2+17*2</f>
        <v>120</v>
      </c>
      <c r="I69" s="10"/>
      <c r="J69" s="8" t="s">
        <v>105</v>
      </c>
      <c r="K69" s="14"/>
      <c r="L69" s="10">
        <f>24.5*2</f>
        <v>49</v>
      </c>
    </row>
    <row r="70" spans="1:12" s="15" customFormat="1" ht="45.95" customHeight="1" x14ac:dyDescent="0.15">
      <c r="A70" s="8">
        <v>66</v>
      </c>
      <c r="B70" s="17" t="s">
        <v>120</v>
      </c>
      <c r="C70" s="17"/>
      <c r="D70" s="13" t="s">
        <v>125</v>
      </c>
      <c r="E70" s="9" t="s">
        <v>122</v>
      </c>
      <c r="F70" s="17">
        <f>16.5*2</f>
        <v>33</v>
      </c>
      <c r="G70" s="17">
        <f>24.5*2</f>
        <v>49</v>
      </c>
      <c r="H70" s="17">
        <f>16.5*2</f>
        <v>33</v>
      </c>
      <c r="I70" s="10"/>
      <c r="J70" s="8" t="s">
        <v>105</v>
      </c>
      <c r="K70" s="14"/>
      <c r="L70" s="10">
        <f>30.5*5+24.5*2</f>
        <v>201.5</v>
      </c>
    </row>
    <row r="71" spans="1:12" s="15" customFormat="1" ht="39" customHeight="1" x14ac:dyDescent="0.15">
      <c r="A71" s="8">
        <v>67</v>
      </c>
      <c r="B71" s="17" t="s">
        <v>126</v>
      </c>
      <c r="C71" s="17"/>
      <c r="D71" s="13" t="s">
        <v>127</v>
      </c>
      <c r="E71" s="23"/>
      <c r="F71" s="10"/>
      <c r="G71" s="10"/>
      <c r="H71" s="10"/>
      <c r="I71" s="10"/>
      <c r="J71" s="8" t="s">
        <v>105</v>
      </c>
      <c r="K71" s="14"/>
      <c r="L71" s="10">
        <f>30.5*3</f>
        <v>91.5</v>
      </c>
    </row>
    <row r="72" spans="1:12" s="15" customFormat="1" ht="39" customHeight="1" x14ac:dyDescent="0.15">
      <c r="A72" s="8">
        <v>68</v>
      </c>
      <c r="B72" s="17" t="s">
        <v>126</v>
      </c>
      <c r="C72" s="17"/>
      <c r="D72" s="13" t="s">
        <v>156</v>
      </c>
      <c r="E72" s="23"/>
      <c r="F72" s="10"/>
      <c r="G72" s="10"/>
      <c r="H72" s="10"/>
      <c r="I72" s="10"/>
      <c r="J72" s="8" t="s">
        <v>105</v>
      </c>
      <c r="K72" s="14"/>
      <c r="L72" s="10">
        <f>30.5*2+24.5*2</f>
        <v>110</v>
      </c>
    </row>
  </sheetData>
  <mergeCells count="4">
    <mergeCell ref="A1:B1"/>
    <mergeCell ref="C1:I1"/>
    <mergeCell ref="A2:B2"/>
    <mergeCell ref="C2:I2"/>
  </mergeCells>
  <phoneticPr fontId="20" type="noConversion"/>
  <pageMargins left="0.44027777777777777" right="0.29097222222222224" top="0.42083333333333334" bottom="1" header="0.40138888888888891" footer="0.51111111111111107"/>
  <pageSetup paperSize="9" scale="81" orientation="portrait" r:id="rId1"/>
  <headerFooter alignWithMargins="0">
    <oddFooter>&amp;C第 &amp;P 页，共 &amp;N 页</oddFooter>
  </headerFooter>
  <rowBreaks count="1" manualBreakCount="1">
    <brk id="5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简易棚BOM</vt:lpstr>
      <vt:lpstr>简易棚BOM!Print_Area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revision/>
  <cp:lastPrinted>2013-11-09T00:17:51Z</cp:lastPrinted>
  <dcterms:created xsi:type="dcterms:W3CDTF">2012-09-11T05:49:23Z</dcterms:created>
  <dcterms:modified xsi:type="dcterms:W3CDTF">2014-08-24T14:54:16Z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