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2 2024/PHYS2941/"/>
    </mc:Choice>
  </mc:AlternateContent>
  <xr:revisionPtr revIDLastSave="939" documentId="8_{C46B2119-97A9-45BE-A1BC-C6969860DB79}" xr6:coauthVersionLast="47" xr6:coauthVersionMax="47" xr10:uidLastSave="{C71E51BF-5A30-412E-ABC0-8E2F398BFD13}"/>
  <bookViews>
    <workbookView xWindow="-110" yWindow="-110" windowWidth="19420" windowHeight="11020" xr2:uid="{F123747E-BA79-4B69-AA72-64FCD9517C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6" i="1"/>
  <c r="N43" i="1"/>
  <c r="O43" i="1"/>
  <c r="O44" i="1" s="1"/>
  <c r="C26" i="2"/>
  <c r="I33" i="1"/>
  <c r="G30" i="1"/>
  <c r="G28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O24" i="2"/>
  <c r="O25" i="2"/>
  <c r="O26" i="2"/>
  <c r="O27" i="2"/>
  <c r="U27" i="2" s="1"/>
  <c r="O28" i="2"/>
  <c r="U28" i="2" s="1"/>
  <c r="O29" i="2"/>
  <c r="U29" i="2" s="1"/>
  <c r="O30" i="2"/>
  <c r="U30" i="2" s="1"/>
  <c r="O31" i="2"/>
  <c r="U31" i="2" s="1"/>
  <c r="O32" i="2"/>
  <c r="U32" i="2" s="1"/>
  <c r="O33" i="2"/>
  <c r="O34" i="2"/>
  <c r="O35" i="2"/>
  <c r="O36" i="2"/>
  <c r="O37" i="2"/>
  <c r="O38" i="2"/>
  <c r="U38" i="2" s="1"/>
  <c r="O39" i="2"/>
  <c r="U39" i="2" s="1"/>
  <c r="U24" i="2"/>
  <c r="U35" i="2"/>
  <c r="U36" i="2"/>
  <c r="U37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4" i="2"/>
  <c r="F27" i="2"/>
  <c r="I11" i="2"/>
  <c r="C29" i="1"/>
  <c r="F31" i="1"/>
  <c r="R53" i="1"/>
  <c r="R54" i="1"/>
  <c r="R55" i="1"/>
  <c r="R56" i="1"/>
  <c r="R57" i="1"/>
  <c r="R52" i="1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U25" i="2"/>
  <c r="U26" i="2"/>
  <c r="U33" i="2"/>
  <c r="U34" i="2"/>
  <c r="T24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4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G27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24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K10" i="2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O9" i="2"/>
  <c r="N9" i="2"/>
  <c r="M9" i="2"/>
  <c r="L9" i="2"/>
  <c r="K9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O8" i="2"/>
  <c r="N8" i="2"/>
  <c r="M8" i="2"/>
  <c r="L8" i="2"/>
  <c r="K8" i="2"/>
  <c r="C8" i="2"/>
  <c r="O7" i="2"/>
  <c r="N7" i="2"/>
  <c r="M7" i="2"/>
  <c r="L7" i="2"/>
  <c r="K7" i="2"/>
  <c r="O6" i="2"/>
  <c r="N6" i="2"/>
  <c r="M6" i="2"/>
  <c r="L6" i="2"/>
  <c r="G28" i="1"/>
  <c r="G27" i="1"/>
  <c r="C37" i="1"/>
  <c r="C38" i="1" s="1"/>
  <c r="C39" i="1" s="1"/>
  <c r="C41" i="1" s="1"/>
  <c r="C43" i="1" s="1"/>
  <c r="C5" i="1"/>
  <c r="C6" i="1" s="1"/>
  <c r="C7" i="1" s="1"/>
  <c r="C8" i="1" s="1"/>
  <c r="C9" i="1" s="1"/>
  <c r="C10" i="1" s="1"/>
  <c r="C11" i="1" s="1"/>
  <c r="C12" i="1" s="1"/>
  <c r="C13" i="1" s="1"/>
  <c r="N44" i="1" l="1"/>
  <c r="C45" i="1"/>
  <c r="C46" i="1" s="1"/>
  <c r="C48" i="1" s="1"/>
  <c r="C50" i="1" s="1"/>
  <c r="C52" i="1" s="1"/>
  <c r="C53" i="1" s="1"/>
  <c r="C54" i="1" s="1"/>
  <c r="C56" i="1" s="1"/>
  <c r="C58" i="1" s="1"/>
  <c r="C60" i="1" s="1"/>
  <c r="C62" i="1" s="1"/>
  <c r="C64" i="1" s="1"/>
  <c r="C66" i="1" s="1"/>
  <c r="C68" i="1" s="1"/>
  <c r="C69" i="1" s="1"/>
  <c r="C71" i="1" s="1"/>
  <c r="C73" i="1" s="1"/>
</calcChain>
</file>

<file path=xl/sharedStrings.xml><?xml version="1.0" encoding="utf-8"?>
<sst xmlns="http://schemas.openxmlformats.org/spreadsheetml/2006/main" count="46" uniqueCount="37">
  <si>
    <t>Voltage (V)</t>
  </si>
  <si>
    <t>Trial 1</t>
  </si>
  <si>
    <t>Trial 2</t>
  </si>
  <si>
    <t>Angle (Degrees)</t>
  </si>
  <si>
    <t>Side between balls</t>
  </si>
  <si>
    <t>Angle (degrees)</t>
  </si>
  <si>
    <t>Frequency of Generator</t>
  </si>
  <si>
    <t>10.5GHz</t>
  </si>
  <si>
    <t>15MW</t>
  </si>
  <si>
    <t>Voltage (kV)</t>
  </si>
  <si>
    <t>Inner</t>
  </si>
  <si>
    <t>Outer</t>
  </si>
  <si>
    <t xml:space="preserve">Inner </t>
  </si>
  <si>
    <t>Ring diameter (cm)</t>
  </si>
  <si>
    <t>Average diameter (cm)</t>
  </si>
  <si>
    <t>Uncertainty (cm)</t>
  </si>
  <si>
    <t>Angle</t>
  </si>
  <si>
    <t>Voltage</t>
  </si>
  <si>
    <t>n</t>
  </si>
  <si>
    <t>2angle</t>
  </si>
  <si>
    <t>For 100</t>
  </si>
  <si>
    <t>For 110</t>
  </si>
  <si>
    <t>Uncertainties:</t>
  </si>
  <si>
    <t>Calipers</t>
  </si>
  <si>
    <t>mesurements average</t>
  </si>
  <si>
    <t>uncertainties</t>
  </si>
  <si>
    <t>ANGLE</t>
  </si>
  <si>
    <t>VOLTAGE</t>
  </si>
  <si>
    <t>Fluxuations</t>
  </si>
  <si>
    <t>Goniometer + eye</t>
  </si>
  <si>
    <t>uncert 1</t>
  </si>
  <si>
    <t>uncert</t>
  </si>
  <si>
    <t>uncert  2</t>
  </si>
  <si>
    <t>2angle comp</t>
  </si>
  <si>
    <t>wavelength</t>
  </si>
  <si>
    <t>rings</t>
  </si>
  <si>
    <t>rings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</si>
</sst>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Trial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</c:v>
                </c:pt>
                <c:pt idx="1">
                  <c:v>1.67</c:v>
                </c:pt>
                <c:pt idx="2">
                  <c:v>0.9</c:v>
                </c:pt>
                <c:pt idx="3">
                  <c:v>0.37</c:v>
                </c:pt>
                <c:pt idx="4">
                  <c:v>8.4000000000000005E-2</c:v>
                </c:pt>
                <c:pt idx="5">
                  <c:v>3.5000000000000003E-2</c:v>
                </c:pt>
                <c:pt idx="6">
                  <c:v>0.02</c:v>
                </c:pt>
                <c:pt idx="7">
                  <c:v>0.01</c:v>
                </c:pt>
                <c:pt idx="8">
                  <c:v>1E-3</c:v>
                </c:pt>
                <c:pt idx="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D-4733-A84D-F8D54B4431A9}"/>
            </c:ext>
          </c:extLst>
        </c:ser>
        <c:ser>
          <c:idx val="1"/>
          <c:order val="1"/>
          <c:tx>
            <c:v>Trial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2</c:v>
                </c:pt>
                <c:pt idx="1">
                  <c:v>1.73</c:v>
                </c:pt>
                <c:pt idx="2">
                  <c:v>0.89</c:v>
                </c:pt>
                <c:pt idx="3">
                  <c:v>0.35</c:v>
                </c:pt>
                <c:pt idx="4">
                  <c:v>0.14000000000000001</c:v>
                </c:pt>
                <c:pt idx="5">
                  <c:v>5.6000000000000001E-2</c:v>
                </c:pt>
                <c:pt idx="6">
                  <c:v>1.6E-2</c:v>
                </c:pt>
                <c:pt idx="7">
                  <c:v>1.1999999999999999E-3</c:v>
                </c:pt>
                <c:pt idx="8">
                  <c:v>4.0000000000000001E-3</c:v>
                </c:pt>
                <c:pt idx="9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D-4733-A84D-F8D54B44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113855"/>
        <c:axId val="693697631"/>
      </c:scatterChart>
      <c:valAx>
        <c:axId val="68711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97631"/>
        <c:crosses val="autoZero"/>
        <c:crossBetween val="midCat"/>
      </c:valAx>
      <c:valAx>
        <c:axId val="6936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</a:t>
                </a:r>
                <a:r>
                  <a:rPr lang="en-AU" baseline="0"/>
                  <a:t> (V)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1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Sheet1!$C$82:$C$115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42</c:v>
                </c:pt>
                <c:pt idx="30">
                  <c:v>44</c:v>
                </c:pt>
                <c:pt idx="31">
                  <c:v>46</c:v>
                </c:pt>
                <c:pt idx="32">
                  <c:v>48</c:v>
                </c:pt>
                <c:pt idx="33">
                  <c:v>50</c:v>
                </c:pt>
              </c:numCache>
            </c:numRef>
          </c:xVal>
          <c:yVal>
            <c:numRef>
              <c:f>Sheet1!$D$82:$D$115</c:f>
              <c:numCache>
                <c:formatCode>General</c:formatCode>
                <c:ptCount val="34"/>
                <c:pt idx="0">
                  <c:v>0.74</c:v>
                </c:pt>
                <c:pt idx="1">
                  <c:v>0.79</c:v>
                </c:pt>
                <c:pt idx="2">
                  <c:v>0.81</c:v>
                </c:pt>
                <c:pt idx="3">
                  <c:v>0.8</c:v>
                </c:pt>
                <c:pt idx="4">
                  <c:v>0.75</c:v>
                </c:pt>
                <c:pt idx="5">
                  <c:v>0.66</c:v>
                </c:pt>
                <c:pt idx="6">
                  <c:v>0.68</c:v>
                </c:pt>
                <c:pt idx="7">
                  <c:v>0.7</c:v>
                </c:pt>
                <c:pt idx="8">
                  <c:v>0.71</c:v>
                </c:pt>
                <c:pt idx="9">
                  <c:v>0.72</c:v>
                </c:pt>
                <c:pt idx="10">
                  <c:v>0.71</c:v>
                </c:pt>
                <c:pt idx="11">
                  <c:v>0.6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</c:v>
                </c:pt>
                <c:pt idx="16">
                  <c:v>0.45</c:v>
                </c:pt>
                <c:pt idx="17">
                  <c:v>0.32</c:v>
                </c:pt>
                <c:pt idx="18">
                  <c:v>0.27</c:v>
                </c:pt>
                <c:pt idx="19">
                  <c:v>0.18</c:v>
                </c:pt>
                <c:pt idx="20">
                  <c:v>0.16</c:v>
                </c:pt>
                <c:pt idx="21">
                  <c:v>0.25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0.21</c:v>
                </c:pt>
                <c:pt idx="25">
                  <c:v>0.06</c:v>
                </c:pt>
                <c:pt idx="26">
                  <c:v>0.1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0.12</c:v>
                </c:pt>
                <c:pt idx="30">
                  <c:v>0.03</c:v>
                </c:pt>
                <c:pt idx="31">
                  <c:v>7.0000000000000007E-2</c:v>
                </c:pt>
                <c:pt idx="32">
                  <c:v>0.11</c:v>
                </c:pt>
                <c:pt idx="33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C-4A1E-B42A-CFDDF0A9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23535"/>
        <c:axId val="988626415"/>
      </c:scatterChart>
      <c:valAx>
        <c:axId val="9886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6415"/>
        <c:crosses val="autoZero"/>
        <c:crossBetween val="midCat"/>
      </c:valAx>
      <c:valAx>
        <c:axId val="9886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</a:t>
                </a:r>
                <a:r>
                  <a:rPr lang="en-AU" baseline="0"/>
                  <a:t> (volts)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010355008592423E-2"/>
                  <c:y val="-5.8027692320209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Sheet1!$P$52:$P$57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Sheet1!$R$52:$R$57</c:f>
              <c:numCache>
                <c:formatCode>General</c:formatCode>
                <c:ptCount val="6"/>
                <c:pt idx="0">
                  <c:v>88</c:v>
                </c:pt>
                <c:pt idx="1">
                  <c:v>79</c:v>
                </c:pt>
                <c:pt idx="2">
                  <c:v>72</c:v>
                </c:pt>
                <c:pt idx="3">
                  <c:v>58</c:v>
                </c:pt>
                <c:pt idx="4">
                  <c:v>50</c:v>
                </c:pt>
                <c:pt idx="5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F-434A-8FC6-5ACEA8A3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7744"/>
        <c:axId val="401547536"/>
      </c:scatterChart>
      <c:valAx>
        <c:axId val="1158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47536"/>
        <c:crosses val="autoZero"/>
        <c:crossBetween val="midCat"/>
      </c:valAx>
      <c:valAx>
        <c:axId val="401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Sheet1!$C$36:$C$77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</c:numCache>
            </c:numRef>
          </c:xVal>
          <c:yVal>
            <c:numRef>
              <c:f>Sheet1!$D$36:$D$77</c:f>
              <c:numCache>
                <c:formatCode>General</c:formatCode>
                <c:ptCount val="42"/>
                <c:pt idx="0">
                  <c:v>0.43</c:v>
                </c:pt>
                <c:pt idx="1">
                  <c:v>0.41</c:v>
                </c:pt>
                <c:pt idx="2">
                  <c:v>0.44</c:v>
                </c:pt>
                <c:pt idx="3">
                  <c:v>0.49</c:v>
                </c:pt>
                <c:pt idx="4">
                  <c:v>0.53</c:v>
                </c:pt>
                <c:pt idx="5">
                  <c:v>0.54</c:v>
                </c:pt>
                <c:pt idx="6">
                  <c:v>0.53</c:v>
                </c:pt>
                <c:pt idx="7">
                  <c:v>0.53</c:v>
                </c:pt>
                <c:pt idx="9">
                  <c:v>0.51</c:v>
                </c:pt>
                <c:pt idx="10">
                  <c:v>0.53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0.62</c:v>
                </c:pt>
                <c:pt idx="14">
                  <c:v>0.59</c:v>
                </c:pt>
                <c:pt idx="15">
                  <c:v>0.51</c:v>
                </c:pt>
                <c:pt idx="16">
                  <c:v>0.4</c:v>
                </c:pt>
                <c:pt idx="17">
                  <c:v>0.31</c:v>
                </c:pt>
                <c:pt idx="18">
                  <c:v>0.23</c:v>
                </c:pt>
                <c:pt idx="19">
                  <c:v>0.31</c:v>
                </c:pt>
                <c:pt idx="20">
                  <c:v>0.33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0.17</c:v>
                </c:pt>
                <c:pt idx="24">
                  <c:v>0.05</c:v>
                </c:pt>
                <c:pt idx="25">
                  <c:v>0.16</c:v>
                </c:pt>
                <c:pt idx="26">
                  <c:v>0.31</c:v>
                </c:pt>
                <c:pt idx="27">
                  <c:v>0.5</c:v>
                </c:pt>
                <c:pt idx="28">
                  <c:v>0.59</c:v>
                </c:pt>
                <c:pt idx="29">
                  <c:v>0.64</c:v>
                </c:pt>
                <c:pt idx="30">
                  <c:v>0.64</c:v>
                </c:pt>
                <c:pt idx="31">
                  <c:v>0.55000000000000004</c:v>
                </c:pt>
                <c:pt idx="32">
                  <c:v>0.4</c:v>
                </c:pt>
                <c:pt idx="33">
                  <c:v>0.16</c:v>
                </c:pt>
                <c:pt idx="34">
                  <c:v>0.26</c:v>
                </c:pt>
                <c:pt idx="35">
                  <c:v>0.5</c:v>
                </c:pt>
                <c:pt idx="36">
                  <c:v>0.68</c:v>
                </c:pt>
                <c:pt idx="37">
                  <c:v>0.82</c:v>
                </c:pt>
                <c:pt idx="38">
                  <c:v>0.83</c:v>
                </c:pt>
                <c:pt idx="39">
                  <c:v>0.77</c:v>
                </c:pt>
                <c:pt idx="40">
                  <c:v>0.56999999999999995</c:v>
                </c:pt>
                <c:pt idx="4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2-44A2-A28F-EF5F740A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87072"/>
        <c:axId val="515788032"/>
      </c:scatterChart>
      <c:valAx>
        <c:axId val="5157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88032"/>
        <c:crosses val="autoZero"/>
        <c:crossBetween val="midCat"/>
      </c:valAx>
      <c:valAx>
        <c:axId val="5157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Sheet1!$B$36:$B$77</c:f>
              <c:numCache>
                <c:formatCode>General</c:formatCode>
                <c:ptCount val="42"/>
                <c:pt idx="0">
                  <c:v>90</c:v>
                </c:pt>
                <c:pt idx="1">
                  <c:v>88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82</c:v>
                </c:pt>
                <c:pt idx="6">
                  <c:v>81</c:v>
                </c:pt>
                <c:pt idx="7">
                  <c:v>80</c:v>
                </c:pt>
                <c:pt idx="8">
                  <c:v>79</c:v>
                </c:pt>
                <c:pt idx="9">
                  <c:v>78</c:v>
                </c:pt>
                <c:pt idx="10">
                  <c:v>76</c:v>
                </c:pt>
                <c:pt idx="11">
                  <c:v>75</c:v>
                </c:pt>
                <c:pt idx="12">
                  <c:v>74</c:v>
                </c:pt>
                <c:pt idx="13">
                  <c:v>73</c:v>
                </c:pt>
                <c:pt idx="14">
                  <c:v>72</c:v>
                </c:pt>
                <c:pt idx="15">
                  <c:v>71</c:v>
                </c:pt>
                <c:pt idx="16">
                  <c:v>70</c:v>
                </c:pt>
                <c:pt idx="17">
                  <c:v>68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63</c:v>
                </c:pt>
                <c:pt idx="22">
                  <c:v>62</c:v>
                </c:pt>
                <c:pt idx="23">
                  <c:v>61</c:v>
                </c:pt>
                <c:pt idx="24">
                  <c:v>60</c:v>
                </c:pt>
                <c:pt idx="25">
                  <c:v>59</c:v>
                </c:pt>
                <c:pt idx="26">
                  <c:v>58</c:v>
                </c:pt>
                <c:pt idx="27">
                  <c:v>57</c:v>
                </c:pt>
                <c:pt idx="28">
                  <c:v>56</c:v>
                </c:pt>
                <c:pt idx="29">
                  <c:v>55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50</c:v>
                </c:pt>
                <c:pt idx="34">
                  <c:v>49</c:v>
                </c:pt>
                <c:pt idx="35">
                  <c:v>48</c:v>
                </c:pt>
                <c:pt idx="36">
                  <c:v>47</c:v>
                </c:pt>
                <c:pt idx="37">
                  <c:v>46</c:v>
                </c:pt>
                <c:pt idx="38">
                  <c:v>45</c:v>
                </c:pt>
                <c:pt idx="39">
                  <c:v>44</c:v>
                </c:pt>
                <c:pt idx="40">
                  <c:v>42</c:v>
                </c:pt>
                <c:pt idx="41">
                  <c:v>40</c:v>
                </c:pt>
              </c:numCache>
            </c:numRef>
          </c:xVal>
          <c:yVal>
            <c:numRef>
              <c:f>Sheet1!$D$36:$D$77</c:f>
              <c:numCache>
                <c:formatCode>General</c:formatCode>
                <c:ptCount val="42"/>
                <c:pt idx="0">
                  <c:v>0.43</c:v>
                </c:pt>
                <c:pt idx="1">
                  <c:v>0.41</c:v>
                </c:pt>
                <c:pt idx="2">
                  <c:v>0.44</c:v>
                </c:pt>
                <c:pt idx="3">
                  <c:v>0.49</c:v>
                </c:pt>
                <c:pt idx="4">
                  <c:v>0.53</c:v>
                </c:pt>
                <c:pt idx="5">
                  <c:v>0.54</c:v>
                </c:pt>
                <c:pt idx="6">
                  <c:v>0.53</c:v>
                </c:pt>
                <c:pt idx="7">
                  <c:v>0.53</c:v>
                </c:pt>
                <c:pt idx="9">
                  <c:v>0.51</c:v>
                </c:pt>
                <c:pt idx="10">
                  <c:v>0.53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0.62</c:v>
                </c:pt>
                <c:pt idx="14">
                  <c:v>0.59</c:v>
                </c:pt>
                <c:pt idx="15">
                  <c:v>0.51</c:v>
                </c:pt>
                <c:pt idx="16">
                  <c:v>0.4</c:v>
                </c:pt>
                <c:pt idx="17">
                  <c:v>0.31</c:v>
                </c:pt>
                <c:pt idx="18">
                  <c:v>0.23</c:v>
                </c:pt>
                <c:pt idx="19">
                  <c:v>0.31</c:v>
                </c:pt>
                <c:pt idx="20">
                  <c:v>0.33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0.17</c:v>
                </c:pt>
                <c:pt idx="24">
                  <c:v>0.05</c:v>
                </c:pt>
                <c:pt idx="25">
                  <c:v>0.16</c:v>
                </c:pt>
                <c:pt idx="26">
                  <c:v>0.31</c:v>
                </c:pt>
                <c:pt idx="27">
                  <c:v>0.5</c:v>
                </c:pt>
                <c:pt idx="28">
                  <c:v>0.59</c:v>
                </c:pt>
                <c:pt idx="29">
                  <c:v>0.64</c:v>
                </c:pt>
                <c:pt idx="30">
                  <c:v>0.64</c:v>
                </c:pt>
                <c:pt idx="31">
                  <c:v>0.55000000000000004</c:v>
                </c:pt>
                <c:pt idx="32">
                  <c:v>0.4</c:v>
                </c:pt>
                <c:pt idx="33">
                  <c:v>0.16</c:v>
                </c:pt>
                <c:pt idx="34">
                  <c:v>0.26</c:v>
                </c:pt>
                <c:pt idx="35">
                  <c:v>0.5</c:v>
                </c:pt>
                <c:pt idx="36">
                  <c:v>0.68</c:v>
                </c:pt>
                <c:pt idx="37">
                  <c:v>0.82</c:v>
                </c:pt>
                <c:pt idx="38">
                  <c:v>0.83</c:v>
                </c:pt>
                <c:pt idx="39">
                  <c:v>0.77</c:v>
                </c:pt>
                <c:pt idx="40">
                  <c:v>0.56999999999999995</c:v>
                </c:pt>
                <c:pt idx="4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7-422A-847C-FE227B62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75455"/>
        <c:axId val="838108671"/>
      </c:scatterChart>
      <c:valAx>
        <c:axId val="8050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08671"/>
        <c:crosses val="autoZero"/>
        <c:crossBetween val="midCat"/>
      </c:valAx>
      <c:valAx>
        <c:axId val="8381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7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590769903762029"/>
                  <c:y val="0.12625328083989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Sheet1!$P$74:$P$75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Sheet1!$Q$74:$Q$75</c:f>
              <c:numCache>
                <c:formatCode>General</c:formatCode>
                <c:ptCount val="2"/>
                <c:pt idx="0">
                  <c:v>46</c:v>
                </c:pt>
                <c:pt idx="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B-4977-843D-3102276B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38767"/>
        <c:axId val="1209930607"/>
      </c:scatterChart>
      <c:valAx>
        <c:axId val="12099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30607"/>
        <c:crosses val="autoZero"/>
        <c:crossBetween val="midCat"/>
      </c:valAx>
      <c:valAx>
        <c:axId val="12099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491251093613301E-2"/>
                  <c:y val="0.14673665791776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Sheet2!$K$24:$K$39</c:f>
              <c:numCache>
                <c:formatCode>General</c:formatCode>
                <c:ptCount val="16"/>
                <c:pt idx="0">
                  <c:v>2.7504545078950139E-11</c:v>
                </c:pt>
                <c:pt idx="1">
                  <c:v>2.6224554766997911E-11</c:v>
                </c:pt>
                <c:pt idx="2">
                  <c:v>2.5108099622764498E-11</c:v>
                </c:pt>
                <c:pt idx="3">
                  <c:v>2.4123081828884903E-11</c:v>
                </c:pt>
                <c:pt idx="4">
                  <c:v>2.3245583297846988E-11</c:v>
                </c:pt>
                <c:pt idx="5">
                  <c:v>2.2457367016935296E-11</c:v>
                </c:pt>
                <c:pt idx="6">
                  <c:v>2.1744252114064532E-11</c:v>
                </c:pt>
                <c:pt idx="7">
                  <c:v>2.1095023109728985E-11</c:v>
                </c:pt>
                <c:pt idx="8">
                  <c:v>2.0500677495579938E-11</c:v>
                </c:pt>
                <c:pt idx="9">
                  <c:v>1.9953894224858514E-11</c:v>
                </c:pt>
                <c:pt idx="10">
                  <c:v>1.9448650338776722E-11</c:v>
                </c:pt>
                <c:pt idx="11">
                  <c:v>1.8979939284362718E-11</c:v>
                </c:pt>
                <c:pt idx="12">
                  <c:v>1.8543560509342218E-11</c:v>
                </c:pt>
                <c:pt idx="13">
                  <c:v>1.8135959954693898E-11</c:v>
                </c:pt>
                <c:pt idx="14">
                  <c:v>1.7754107505964169E-11</c:v>
                </c:pt>
                <c:pt idx="15">
                  <c:v>1.7395401691251626E-11</c:v>
                </c:pt>
              </c:numCache>
            </c:numRef>
          </c:xVal>
          <c:yVal>
            <c:numRef>
              <c:f>Sheet2!$R$24:$R$39</c:f>
              <c:numCache>
                <c:formatCode>0.000</c:formatCode>
                <c:ptCount val="16"/>
                <c:pt idx="0">
                  <c:v>0.16975000000000001</c:v>
                </c:pt>
                <c:pt idx="1">
                  <c:v>0.16175</c:v>
                </c:pt>
                <c:pt idx="2">
                  <c:v>0.153</c:v>
                </c:pt>
                <c:pt idx="3">
                  <c:v>0.15075</c:v>
                </c:pt>
                <c:pt idx="4">
                  <c:v>0.14175000000000001</c:v>
                </c:pt>
                <c:pt idx="5">
                  <c:v>0.13675000000000001</c:v>
                </c:pt>
                <c:pt idx="6">
                  <c:v>0.13350000000000001</c:v>
                </c:pt>
                <c:pt idx="7">
                  <c:v>0.1305</c:v>
                </c:pt>
                <c:pt idx="8">
                  <c:v>0.12325</c:v>
                </c:pt>
                <c:pt idx="9">
                  <c:v>0.12025000000000001</c:v>
                </c:pt>
                <c:pt idx="10">
                  <c:v>0.11724999999999999</c:v>
                </c:pt>
                <c:pt idx="11">
                  <c:v>0.115</c:v>
                </c:pt>
                <c:pt idx="12">
                  <c:v>0.11125</c:v>
                </c:pt>
                <c:pt idx="13">
                  <c:v>0.11</c:v>
                </c:pt>
                <c:pt idx="14">
                  <c:v>0.1075</c:v>
                </c:pt>
                <c:pt idx="15">
                  <c:v>0.10625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8-4DE8-9D5F-E6D4B370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44207"/>
        <c:axId val="383059567"/>
      </c:scatterChart>
      <c:valAx>
        <c:axId val="38304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9567"/>
        <c:crosses val="autoZero"/>
        <c:crossBetween val="midCat"/>
      </c:valAx>
      <c:valAx>
        <c:axId val="3830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61986001749781"/>
                  <c:y val="-1.5026975794692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Sheet2!$K$24:$K$39</c:f>
              <c:numCache>
                <c:formatCode>General</c:formatCode>
                <c:ptCount val="16"/>
                <c:pt idx="0">
                  <c:v>2.7504545078950139E-11</c:v>
                </c:pt>
                <c:pt idx="1">
                  <c:v>2.6224554766997911E-11</c:v>
                </c:pt>
                <c:pt idx="2">
                  <c:v>2.5108099622764498E-11</c:v>
                </c:pt>
                <c:pt idx="3">
                  <c:v>2.4123081828884903E-11</c:v>
                </c:pt>
                <c:pt idx="4">
                  <c:v>2.3245583297846988E-11</c:v>
                </c:pt>
                <c:pt idx="5">
                  <c:v>2.2457367016935296E-11</c:v>
                </c:pt>
                <c:pt idx="6">
                  <c:v>2.1744252114064532E-11</c:v>
                </c:pt>
                <c:pt idx="7">
                  <c:v>2.1095023109728985E-11</c:v>
                </c:pt>
                <c:pt idx="8">
                  <c:v>2.0500677495579938E-11</c:v>
                </c:pt>
                <c:pt idx="9">
                  <c:v>1.9953894224858514E-11</c:v>
                </c:pt>
                <c:pt idx="10">
                  <c:v>1.9448650338776722E-11</c:v>
                </c:pt>
                <c:pt idx="11">
                  <c:v>1.8979939284362718E-11</c:v>
                </c:pt>
                <c:pt idx="12">
                  <c:v>1.8543560509342218E-11</c:v>
                </c:pt>
                <c:pt idx="13">
                  <c:v>1.8135959954693898E-11</c:v>
                </c:pt>
                <c:pt idx="14">
                  <c:v>1.7754107505964169E-11</c:v>
                </c:pt>
                <c:pt idx="15">
                  <c:v>1.7395401691251626E-11</c:v>
                </c:pt>
              </c:numCache>
            </c:numRef>
          </c:xVal>
          <c:yVal>
            <c:numRef>
              <c:f>Sheet2!$T$24:$T$39</c:f>
              <c:numCache>
                <c:formatCode>0.00</c:formatCode>
                <c:ptCount val="16"/>
                <c:pt idx="0">
                  <c:v>0.30225000000000002</c:v>
                </c:pt>
                <c:pt idx="1">
                  <c:v>0.28075000000000006</c:v>
                </c:pt>
                <c:pt idx="2">
                  <c:v>0.26900000000000002</c:v>
                </c:pt>
                <c:pt idx="3" formatCode="0.000">
                  <c:v>0.25800000000000001</c:v>
                </c:pt>
                <c:pt idx="4">
                  <c:v>0.24950000000000003</c:v>
                </c:pt>
                <c:pt idx="5">
                  <c:v>0.24175000000000002</c:v>
                </c:pt>
                <c:pt idx="6">
                  <c:v>0.23325000000000004</c:v>
                </c:pt>
                <c:pt idx="7" formatCode="0.000">
                  <c:v>0.22550000000000001</c:v>
                </c:pt>
                <c:pt idx="8">
                  <c:v>0.22100000000000003</c:v>
                </c:pt>
                <c:pt idx="9">
                  <c:v>0.21199999999999999</c:v>
                </c:pt>
                <c:pt idx="10" formatCode="0.000">
                  <c:v>0.20250000000000001</c:v>
                </c:pt>
                <c:pt idx="11">
                  <c:v>0.20200000000000004</c:v>
                </c:pt>
                <c:pt idx="12">
                  <c:v>0.19649999999999998</c:v>
                </c:pt>
                <c:pt idx="13">
                  <c:v>0.1925</c:v>
                </c:pt>
                <c:pt idx="14">
                  <c:v>0.18925</c:v>
                </c:pt>
                <c:pt idx="15" formatCode="0.000">
                  <c:v>0.18300000000000002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F-4BC8-A2DD-FE590DC1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57599"/>
        <c:axId val="593858079"/>
      </c:scatterChart>
      <c:valAx>
        <c:axId val="593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58079"/>
        <c:crosses val="autoZero"/>
        <c:crossBetween val="midCat"/>
      </c:valAx>
      <c:valAx>
        <c:axId val="5938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336464</xdr:colOff>
      <xdr:row>5</xdr:row>
      <xdr:rowOff>111659</xdr:rowOff>
    </xdr:from>
    <xdr:to>
      <xdr:col>13</xdr:col>
      <xdr:colOff>204309</xdr:colOff>
      <xdr:row>20</xdr:row>
      <xdr:rowOff>32615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1CD5B-DA31-C735-2769-32F39B654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433992</xdr:colOff>
      <xdr:row>83</xdr:row>
      <xdr:rowOff>132241</xdr:rowOff>
    </xdr:from>
    <xdr:to>
      <xdr:col>12</xdr:col>
      <xdr:colOff>278770</xdr:colOff>
      <xdr:row>98</xdr:row>
      <xdr:rowOff>97316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1B8AB-2F7D-2BDA-4359-3BDEDB74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558085</xdr:colOff>
      <xdr:row>47</xdr:row>
      <xdr:rowOff>153295</xdr:rowOff>
    </xdr:from>
    <xdr:to>
      <xdr:col>25</xdr:col>
      <xdr:colOff>640367</xdr:colOff>
      <xdr:row>62</xdr:row>
      <xdr:rowOff>79241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1F6EB0-5FE6-BAFA-0574-E2FA22A1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469448</xdr:colOff>
      <xdr:row>40</xdr:row>
      <xdr:rowOff>125186</xdr:rowOff>
    </xdr:from>
    <xdr:to>
      <xdr:col>12</xdr:col>
      <xdr:colOff>290287</xdr:colOff>
      <xdr:row>55</xdr:row>
      <xdr:rowOff>146958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086569-9DE8-D211-D0E0-1A5EAF593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105493</xdr:colOff>
      <xdr:row>57</xdr:row>
      <xdr:rowOff>128843</xdr:rowOff>
    </xdr:from>
    <xdr:to>
      <xdr:col>12</xdr:col>
      <xdr:colOff>529509</xdr:colOff>
      <xdr:row>72</xdr:row>
      <xdr:rowOff>106721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FEEB1-58BA-19D8-A01A-D210A2B9D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310331</xdr:colOff>
      <xdr:row>63</xdr:row>
      <xdr:rowOff>180053</xdr:rowOff>
    </xdr:from>
    <xdr:to>
      <xdr:col>24</xdr:col>
      <xdr:colOff>580718</xdr:colOff>
      <xdr:row>78</xdr:row>
      <xdr:rowOff>157931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A32F49-84DE-5BFA-8D1D-0C70A318D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25554</xdr:colOff>
      <xdr:row>28</xdr:row>
      <xdr:rowOff>138463</xdr:rowOff>
    </xdr:from>
    <xdr:to>
      <xdr:col>9</xdr:col>
      <xdr:colOff>98347</xdr:colOff>
      <xdr:row>43</xdr:row>
      <xdr:rowOff>93858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850A1-5836-47F9-FB40-D5D645F0B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349251</xdr:colOff>
      <xdr:row>40</xdr:row>
      <xdr:rowOff>152399</xdr:rowOff>
    </xdr:from>
    <xdr:to>
      <xdr:col>16</xdr:col>
      <xdr:colOff>439965</xdr:colOff>
      <xdr:row>55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5EC8F-F350-C1C5-0E3E-DB6923206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2329-79E6-43E2-A0BD-F79DD249A436}">
  <dimension ref="B2:AI115"/>
  <sheetViews>
    <sheetView tabSelected="1" topLeftCell="I52" zoomScale="74" zoomScaleNormal="53" workbookViewId="0">
      <selection activeCell="P78" sqref="P78"/>
    </sheetView>
  </sheetViews>
  <sheetFormatPr defaultRowHeight="14.5" x14ac:dyDescent="0.35"/>
  <cols>
    <col min="3" max="3" width="14.54296875" customWidth="1"/>
    <col min="4" max="4" width="11" customWidth="1"/>
    <col min="5" max="5" width="10.81640625" customWidth="1"/>
    <col min="9" max="9" width="15.36328125" customWidth="1"/>
    <col min="17" max="17" width="14.90625" customWidth="1"/>
    <col min="25" max="25" width="12.08984375" customWidth="1"/>
    <col min="26" max="26" width="14.08984375" customWidth="1"/>
    <col min="27" max="27" width="13.81640625" customWidth="1"/>
    <col min="28" max="28" width="11.453125" customWidth="1"/>
    <col min="29" max="29" width="11.6328125" customWidth="1"/>
  </cols>
  <sheetData>
    <row r="2" spans="3:35" x14ac:dyDescent="0.35">
      <c r="C2" s="1"/>
      <c r="D2" s="14" t="s">
        <v>0</v>
      </c>
      <c r="E2" s="1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3:35" x14ac:dyDescent="0.35">
      <c r="C3" s="1" t="s">
        <v>3</v>
      </c>
      <c r="D3" s="1" t="s">
        <v>1</v>
      </c>
      <c r="E3" s="1" t="s">
        <v>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3:35" x14ac:dyDescent="0.35">
      <c r="C4" s="1">
        <v>0</v>
      </c>
      <c r="D4" s="1">
        <v>2</v>
      </c>
      <c r="E4" s="1">
        <v>2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3:35" x14ac:dyDescent="0.35">
      <c r="C5" s="1">
        <f t="shared" ref="C5:C13" si="0">C4+10</f>
        <v>10</v>
      </c>
      <c r="D5" s="1">
        <v>1.67</v>
      </c>
      <c r="E5" s="1">
        <v>1.73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3:35" x14ac:dyDescent="0.35">
      <c r="C6" s="1">
        <f t="shared" si="0"/>
        <v>20</v>
      </c>
      <c r="D6" s="1">
        <v>0.9</v>
      </c>
      <c r="E6" s="1">
        <v>0.89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3:35" x14ac:dyDescent="0.35">
      <c r="C7" s="1">
        <f t="shared" si="0"/>
        <v>30</v>
      </c>
      <c r="D7" s="1">
        <v>0.37</v>
      </c>
      <c r="E7" s="1">
        <v>0.35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3:35" x14ac:dyDescent="0.35">
      <c r="C8" s="1">
        <f t="shared" si="0"/>
        <v>40</v>
      </c>
      <c r="D8" s="1">
        <v>8.4000000000000005E-2</v>
      </c>
      <c r="E8" s="1">
        <v>0.14000000000000001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3:35" x14ac:dyDescent="0.35">
      <c r="C9" s="1">
        <f t="shared" si="0"/>
        <v>50</v>
      </c>
      <c r="D9" s="1">
        <v>3.5000000000000003E-2</v>
      </c>
      <c r="E9" s="1">
        <v>5.6000000000000001E-2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3:35" x14ac:dyDescent="0.35">
      <c r="C10" s="1">
        <f t="shared" si="0"/>
        <v>60</v>
      </c>
      <c r="D10" s="1">
        <v>0.02</v>
      </c>
      <c r="E10" s="1">
        <v>1.6E-2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3:35" x14ac:dyDescent="0.35">
      <c r="C11" s="1">
        <f t="shared" si="0"/>
        <v>70</v>
      </c>
      <c r="D11" s="1">
        <v>0.01</v>
      </c>
      <c r="E11" s="1">
        <v>1.1999999999999999E-3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3:35" x14ac:dyDescent="0.35">
      <c r="C12" s="1">
        <f t="shared" si="0"/>
        <v>80</v>
      </c>
      <c r="D12" s="1">
        <v>1E-3</v>
      </c>
      <c r="E12" s="1">
        <v>4.0000000000000001E-3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3:35" x14ac:dyDescent="0.35">
      <c r="C13" s="1">
        <f t="shared" si="0"/>
        <v>90</v>
      </c>
      <c r="D13" s="1">
        <v>0.01</v>
      </c>
      <c r="E13" s="1">
        <v>3.0000000000000001E-3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3:35" x14ac:dyDescent="0.35"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3:35" x14ac:dyDescent="0.35"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3:35" x14ac:dyDescent="0.35"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3:35" x14ac:dyDescent="0.35"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3:35" x14ac:dyDescent="0.35"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3:35" x14ac:dyDescent="0.35"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3:35" x14ac:dyDescent="0.35"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4" spans="3:35" x14ac:dyDescent="0.35">
      <c r="I24" t="s">
        <v>25</v>
      </c>
    </row>
    <row r="25" spans="3:35" x14ac:dyDescent="0.35">
      <c r="I25" t="s">
        <v>26</v>
      </c>
    </row>
    <row r="26" spans="3:35" x14ac:dyDescent="0.35">
      <c r="C26" s="15" t="s">
        <v>6</v>
      </c>
      <c r="D26" s="15"/>
      <c r="E26" s="15"/>
      <c r="F26" s="7" t="s">
        <v>7</v>
      </c>
      <c r="G26" s="7" t="s">
        <v>8</v>
      </c>
      <c r="I26" s="2" t="s">
        <v>29</v>
      </c>
      <c r="J26">
        <v>1</v>
      </c>
    </row>
    <row r="27" spans="3:35" x14ac:dyDescent="0.35">
      <c r="C27" s="16" t="s">
        <v>4</v>
      </c>
      <c r="D27" s="16"/>
      <c r="E27" s="16"/>
      <c r="F27" s="8">
        <v>15.7</v>
      </c>
      <c r="G27" s="8">
        <f>F27/4</f>
        <v>3.9249999999999998</v>
      </c>
      <c r="I27" s="2"/>
    </row>
    <row r="28" spans="3:35" x14ac:dyDescent="0.35">
      <c r="C28" s="8"/>
      <c r="D28" s="8"/>
      <c r="E28" s="8"/>
      <c r="F28" s="8">
        <v>15.5</v>
      </c>
      <c r="G28" s="8">
        <f>F28/4</f>
        <v>3.875</v>
      </c>
      <c r="I28" t="s">
        <v>27</v>
      </c>
    </row>
    <row r="29" spans="3:35" x14ac:dyDescent="0.35">
      <c r="C29" s="13">
        <f>SQRT(G27^2 + G28^2)/2</f>
        <v>2.7577731052427064</v>
      </c>
      <c r="D29" s="13"/>
      <c r="E29" s="13"/>
      <c r="F29" s="13"/>
      <c r="G29" s="13"/>
      <c r="I29" t="s">
        <v>28</v>
      </c>
      <c r="J29">
        <v>0.01</v>
      </c>
    </row>
    <row r="30" spans="3:35" x14ac:dyDescent="0.35">
      <c r="G30">
        <f>C29*SQRT(2)</f>
        <v>3.9000801273820005</v>
      </c>
    </row>
    <row r="31" spans="3:35" x14ac:dyDescent="0.35">
      <c r="F31">
        <f>G27*10^2</f>
        <v>392.5</v>
      </c>
    </row>
    <row r="33" spans="2:18" x14ac:dyDescent="0.35">
      <c r="I33">
        <f>0.0015*SQRT(2)</f>
        <v>2.1213203435596429E-3</v>
      </c>
    </row>
    <row r="34" spans="2:18" x14ac:dyDescent="0.35">
      <c r="D34" t="s">
        <v>0</v>
      </c>
    </row>
    <row r="35" spans="2:18" x14ac:dyDescent="0.35">
      <c r="C35" t="s">
        <v>3</v>
      </c>
      <c r="D35" t="s">
        <v>2</v>
      </c>
      <c r="P35" s="12" t="s">
        <v>20</v>
      </c>
      <c r="Q35" s="12"/>
      <c r="R35" s="12"/>
    </row>
    <row r="36" spans="2:18" x14ac:dyDescent="0.35">
      <c r="B36">
        <f>90-C36</f>
        <v>90</v>
      </c>
      <c r="C36">
        <v>0</v>
      </c>
      <c r="D36">
        <v>0.43</v>
      </c>
      <c r="P36" s="9" t="s">
        <v>18</v>
      </c>
      <c r="Q36" s="9" t="s">
        <v>5</v>
      </c>
      <c r="R36" t="s">
        <v>33</v>
      </c>
    </row>
    <row r="37" spans="2:18" x14ac:dyDescent="0.35">
      <c r="B37">
        <f t="shared" ref="B37:B77" si="1">90-C37</f>
        <v>88</v>
      </c>
      <c r="C37">
        <f>C36+2</f>
        <v>2</v>
      </c>
      <c r="D37">
        <v>0.41</v>
      </c>
    </row>
    <row r="38" spans="2:18" x14ac:dyDescent="0.35">
      <c r="B38">
        <f t="shared" si="1"/>
        <v>86</v>
      </c>
      <c r="C38">
        <f>C37+2</f>
        <v>4</v>
      </c>
      <c r="D38">
        <v>0.44</v>
      </c>
      <c r="P38" s="9"/>
      <c r="Q38" s="9"/>
    </row>
    <row r="39" spans="2:18" x14ac:dyDescent="0.35">
      <c r="B39">
        <f t="shared" si="1"/>
        <v>84</v>
      </c>
      <c r="C39">
        <f>C38+2</f>
        <v>6</v>
      </c>
      <c r="D39">
        <v>0.49</v>
      </c>
      <c r="P39" s="9"/>
      <c r="Q39" s="9"/>
    </row>
    <row r="40" spans="2:18" x14ac:dyDescent="0.35">
      <c r="B40">
        <f t="shared" si="1"/>
        <v>83</v>
      </c>
      <c r="C40">
        <v>7</v>
      </c>
      <c r="D40">
        <v>0.53</v>
      </c>
      <c r="P40" s="9"/>
      <c r="Q40" s="9"/>
    </row>
    <row r="41" spans="2:18" x14ac:dyDescent="0.35">
      <c r="B41">
        <f t="shared" si="1"/>
        <v>82</v>
      </c>
      <c r="C41">
        <f>C39+2</f>
        <v>8</v>
      </c>
      <c r="D41">
        <v>0.54</v>
      </c>
    </row>
    <row r="42" spans="2:18" x14ac:dyDescent="0.35">
      <c r="B42">
        <f t="shared" si="1"/>
        <v>81</v>
      </c>
      <c r="C42">
        <v>9</v>
      </c>
      <c r="D42">
        <v>0.53</v>
      </c>
    </row>
    <row r="43" spans="2:18" x14ac:dyDescent="0.35">
      <c r="B43">
        <f t="shared" si="1"/>
        <v>80</v>
      </c>
      <c r="C43">
        <f>C41+2</f>
        <v>10</v>
      </c>
      <c r="D43">
        <v>0.53</v>
      </c>
      <c r="N43">
        <f>((3*10^8)/(10.5*10^9))/(9.45*10)</f>
        <v>3.0234315948601663E-4</v>
      </c>
      <c r="O43">
        <f>((3*10^8)/(10.5*10^9))/(0.375*2)</f>
        <v>3.8095238095238092E-2</v>
      </c>
    </row>
    <row r="44" spans="2:18" x14ac:dyDescent="0.35">
      <c r="B44">
        <f t="shared" si="1"/>
        <v>79</v>
      </c>
      <c r="C44">
        <v>11</v>
      </c>
      <c r="N44">
        <f>N43*10^2</f>
        <v>3.0234315948601664E-2</v>
      </c>
      <c r="O44">
        <f>O43*10^2</f>
        <v>3.8095238095238093</v>
      </c>
    </row>
    <row r="45" spans="2:18" x14ac:dyDescent="0.35">
      <c r="B45">
        <f t="shared" si="1"/>
        <v>78</v>
      </c>
      <c r="C45">
        <f>C43+2</f>
        <v>12</v>
      </c>
      <c r="D45">
        <v>0.51</v>
      </c>
    </row>
    <row r="46" spans="2:18" x14ac:dyDescent="0.35">
      <c r="B46">
        <f t="shared" si="1"/>
        <v>76</v>
      </c>
      <c r="C46">
        <f>C45+2</f>
        <v>14</v>
      </c>
      <c r="D46">
        <v>0.53</v>
      </c>
    </row>
    <row r="47" spans="2:18" x14ac:dyDescent="0.35">
      <c r="B47">
        <f t="shared" si="1"/>
        <v>75</v>
      </c>
      <c r="C47">
        <v>15</v>
      </c>
      <c r="D47">
        <v>0.57999999999999996</v>
      </c>
    </row>
    <row r="48" spans="2:18" x14ac:dyDescent="0.35">
      <c r="B48">
        <f t="shared" si="1"/>
        <v>74</v>
      </c>
      <c r="C48">
        <f>C46+2</f>
        <v>16</v>
      </c>
      <c r="D48">
        <v>0.6</v>
      </c>
    </row>
    <row r="49" spans="2:18" x14ac:dyDescent="0.35">
      <c r="B49">
        <f t="shared" si="1"/>
        <v>73</v>
      </c>
      <c r="C49">
        <v>17</v>
      </c>
      <c r="D49">
        <v>0.62</v>
      </c>
    </row>
    <row r="50" spans="2:18" x14ac:dyDescent="0.35">
      <c r="B50">
        <f t="shared" si="1"/>
        <v>72</v>
      </c>
      <c r="C50">
        <f>C48+2</f>
        <v>18</v>
      </c>
      <c r="D50">
        <v>0.59</v>
      </c>
      <c r="P50" s="12" t="s">
        <v>21</v>
      </c>
      <c r="Q50" s="12"/>
      <c r="R50" s="12"/>
    </row>
    <row r="51" spans="2:18" x14ac:dyDescent="0.35">
      <c r="B51">
        <f t="shared" si="1"/>
        <v>71</v>
      </c>
      <c r="C51">
        <v>19</v>
      </c>
      <c r="D51">
        <v>0.51</v>
      </c>
      <c r="P51" t="s">
        <v>18</v>
      </c>
      <c r="Q51" t="s">
        <v>16</v>
      </c>
      <c r="R51" t="s">
        <v>19</v>
      </c>
    </row>
    <row r="52" spans="2:18" x14ac:dyDescent="0.35">
      <c r="B52">
        <f t="shared" si="1"/>
        <v>70</v>
      </c>
      <c r="C52">
        <f>C50+2</f>
        <v>20</v>
      </c>
      <c r="D52">
        <v>0.4</v>
      </c>
      <c r="P52">
        <v>6</v>
      </c>
      <c r="Q52">
        <v>2</v>
      </c>
      <c r="R52">
        <f>90-Q52</f>
        <v>88</v>
      </c>
    </row>
    <row r="53" spans="2:18" x14ac:dyDescent="0.35">
      <c r="B53">
        <f t="shared" si="1"/>
        <v>68</v>
      </c>
      <c r="C53">
        <f>C52+2</f>
        <v>22</v>
      </c>
      <c r="D53">
        <v>0.31</v>
      </c>
      <c r="P53">
        <v>5</v>
      </c>
      <c r="Q53">
        <v>11</v>
      </c>
      <c r="R53">
        <f t="shared" ref="R53:R57" si="2">90-Q53</f>
        <v>79</v>
      </c>
    </row>
    <row r="54" spans="2:18" x14ac:dyDescent="0.35">
      <c r="B54">
        <f t="shared" si="1"/>
        <v>66</v>
      </c>
      <c r="C54">
        <f>C53+2</f>
        <v>24</v>
      </c>
      <c r="D54">
        <v>0.23</v>
      </c>
      <c r="P54">
        <v>4</v>
      </c>
      <c r="Q54">
        <v>18</v>
      </c>
      <c r="R54">
        <f t="shared" si="2"/>
        <v>72</v>
      </c>
    </row>
    <row r="55" spans="2:18" x14ac:dyDescent="0.35">
      <c r="B55">
        <f t="shared" si="1"/>
        <v>65</v>
      </c>
      <c r="C55">
        <v>25</v>
      </c>
      <c r="D55">
        <v>0.31</v>
      </c>
      <c r="P55">
        <v>3</v>
      </c>
      <c r="Q55">
        <v>32</v>
      </c>
      <c r="R55">
        <f t="shared" si="2"/>
        <v>58</v>
      </c>
    </row>
    <row r="56" spans="2:18" x14ac:dyDescent="0.35">
      <c r="B56">
        <f t="shared" si="1"/>
        <v>64</v>
      </c>
      <c r="C56">
        <f>C54+2</f>
        <v>26</v>
      </c>
      <c r="D56">
        <v>0.33</v>
      </c>
      <c r="P56">
        <v>2</v>
      </c>
      <c r="Q56">
        <v>40</v>
      </c>
      <c r="R56">
        <f t="shared" si="2"/>
        <v>50</v>
      </c>
    </row>
    <row r="57" spans="2:18" x14ac:dyDescent="0.35">
      <c r="B57">
        <f t="shared" si="1"/>
        <v>63</v>
      </c>
      <c r="C57">
        <v>27</v>
      </c>
      <c r="D57">
        <v>0.32</v>
      </c>
      <c r="P57">
        <v>1</v>
      </c>
      <c r="Q57">
        <v>48</v>
      </c>
      <c r="R57">
        <f t="shared" si="2"/>
        <v>42</v>
      </c>
    </row>
    <row r="58" spans="2:18" x14ac:dyDescent="0.35">
      <c r="B58">
        <f t="shared" si="1"/>
        <v>62</v>
      </c>
      <c r="C58">
        <f>C56+2</f>
        <v>28</v>
      </c>
      <c r="D58">
        <v>0.28000000000000003</v>
      </c>
    </row>
    <row r="59" spans="2:18" x14ac:dyDescent="0.35">
      <c r="B59">
        <f t="shared" si="1"/>
        <v>61</v>
      </c>
      <c r="C59">
        <v>29</v>
      </c>
      <c r="D59">
        <v>0.17</v>
      </c>
    </row>
    <row r="60" spans="2:18" x14ac:dyDescent="0.35">
      <c r="B60">
        <f t="shared" si="1"/>
        <v>60</v>
      </c>
      <c r="C60">
        <f>C58+2</f>
        <v>30</v>
      </c>
      <c r="D60">
        <v>0.05</v>
      </c>
      <c r="P60">
        <v>1</v>
      </c>
      <c r="Q60">
        <v>42</v>
      </c>
    </row>
    <row r="61" spans="2:18" x14ac:dyDescent="0.35">
      <c r="B61">
        <f t="shared" si="1"/>
        <v>59</v>
      </c>
      <c r="C61">
        <v>31</v>
      </c>
      <c r="D61">
        <v>0.16</v>
      </c>
      <c r="P61">
        <v>2</v>
      </c>
      <c r="Q61">
        <v>50</v>
      </c>
    </row>
    <row r="62" spans="2:18" x14ac:dyDescent="0.35">
      <c r="B62">
        <f t="shared" si="1"/>
        <v>58</v>
      </c>
      <c r="C62">
        <f>C60+2</f>
        <v>32</v>
      </c>
      <c r="D62">
        <v>0.31</v>
      </c>
      <c r="P62">
        <v>3</v>
      </c>
      <c r="Q62">
        <v>58</v>
      </c>
    </row>
    <row r="63" spans="2:18" x14ac:dyDescent="0.35">
      <c r="B63">
        <f t="shared" si="1"/>
        <v>57</v>
      </c>
      <c r="C63">
        <v>33</v>
      </c>
      <c r="D63">
        <v>0.5</v>
      </c>
      <c r="P63">
        <v>4</v>
      </c>
      <c r="Q63">
        <v>72</v>
      </c>
    </row>
    <row r="64" spans="2:18" x14ac:dyDescent="0.35">
      <c r="B64">
        <f t="shared" si="1"/>
        <v>56</v>
      </c>
      <c r="C64">
        <f>C62+2</f>
        <v>34</v>
      </c>
      <c r="D64">
        <v>0.59</v>
      </c>
      <c r="P64">
        <v>5</v>
      </c>
      <c r="Q64">
        <v>79</v>
      </c>
    </row>
    <row r="65" spans="2:17" x14ac:dyDescent="0.35">
      <c r="B65">
        <f t="shared" si="1"/>
        <v>55</v>
      </c>
      <c r="C65">
        <v>35</v>
      </c>
      <c r="D65">
        <v>0.64</v>
      </c>
      <c r="P65">
        <v>6</v>
      </c>
      <c r="Q65">
        <v>88</v>
      </c>
    </row>
    <row r="66" spans="2:17" x14ac:dyDescent="0.35">
      <c r="B66">
        <f t="shared" si="1"/>
        <v>54</v>
      </c>
      <c r="C66">
        <f>C64+2</f>
        <v>36</v>
      </c>
      <c r="D66">
        <v>0.64</v>
      </c>
    </row>
    <row r="67" spans="2:17" x14ac:dyDescent="0.35">
      <c r="B67">
        <f t="shared" si="1"/>
        <v>53</v>
      </c>
      <c r="C67">
        <v>37</v>
      </c>
      <c r="D67">
        <v>0.55000000000000004</v>
      </c>
    </row>
    <row r="68" spans="2:17" x14ac:dyDescent="0.35">
      <c r="B68">
        <f t="shared" si="1"/>
        <v>52</v>
      </c>
      <c r="C68">
        <f>C66+2</f>
        <v>38</v>
      </c>
      <c r="D68">
        <v>0.4</v>
      </c>
    </row>
    <row r="69" spans="2:17" x14ac:dyDescent="0.35">
      <c r="B69">
        <f t="shared" si="1"/>
        <v>50</v>
      </c>
      <c r="C69">
        <f>C68+2</f>
        <v>40</v>
      </c>
      <c r="D69">
        <v>0.16</v>
      </c>
    </row>
    <row r="70" spans="2:17" x14ac:dyDescent="0.35">
      <c r="B70">
        <f t="shared" si="1"/>
        <v>49</v>
      </c>
      <c r="C70">
        <v>41</v>
      </c>
      <c r="D70">
        <v>0.26</v>
      </c>
    </row>
    <row r="71" spans="2:17" x14ac:dyDescent="0.35">
      <c r="B71">
        <f t="shared" si="1"/>
        <v>48</v>
      </c>
      <c r="C71">
        <f>C69+2</f>
        <v>42</v>
      </c>
      <c r="D71">
        <v>0.5</v>
      </c>
    </row>
    <row r="72" spans="2:17" x14ac:dyDescent="0.35">
      <c r="B72">
        <f t="shared" si="1"/>
        <v>47</v>
      </c>
      <c r="C72">
        <v>43</v>
      </c>
      <c r="D72">
        <v>0.68</v>
      </c>
    </row>
    <row r="73" spans="2:17" x14ac:dyDescent="0.35">
      <c r="B73">
        <f t="shared" si="1"/>
        <v>46</v>
      </c>
      <c r="C73">
        <f>C71+2</f>
        <v>44</v>
      </c>
      <c r="D73">
        <v>0.82</v>
      </c>
      <c r="P73" t="s">
        <v>18</v>
      </c>
    </row>
    <row r="74" spans="2:17" x14ac:dyDescent="0.35">
      <c r="B74">
        <f t="shared" si="1"/>
        <v>45</v>
      </c>
      <c r="C74">
        <v>45</v>
      </c>
      <c r="D74">
        <v>0.83</v>
      </c>
      <c r="P74">
        <v>1</v>
      </c>
      <c r="Q74">
        <v>46</v>
      </c>
    </row>
    <row r="75" spans="2:17" x14ac:dyDescent="0.35">
      <c r="B75">
        <f t="shared" si="1"/>
        <v>44</v>
      </c>
      <c r="C75">
        <v>46</v>
      </c>
      <c r="D75">
        <v>0.77</v>
      </c>
      <c r="P75">
        <v>2</v>
      </c>
      <c r="Q75">
        <v>55</v>
      </c>
    </row>
    <row r="76" spans="2:17" x14ac:dyDescent="0.35">
      <c r="B76">
        <f t="shared" si="1"/>
        <v>42</v>
      </c>
      <c r="C76">
        <v>48</v>
      </c>
      <c r="D76">
        <v>0.56999999999999995</v>
      </c>
      <c r="P76">
        <v>3</v>
      </c>
      <c r="Q76">
        <v>64</v>
      </c>
    </row>
    <row r="77" spans="2:17" x14ac:dyDescent="0.35">
      <c r="B77">
        <f t="shared" si="1"/>
        <v>40</v>
      </c>
      <c r="C77">
        <v>50</v>
      </c>
      <c r="D77">
        <v>0.45</v>
      </c>
    </row>
    <row r="81" spans="3:4" x14ac:dyDescent="0.35">
      <c r="C81" t="s">
        <v>5</v>
      </c>
      <c r="D81" t="s">
        <v>0</v>
      </c>
    </row>
    <row r="82" spans="3:4" x14ac:dyDescent="0.35">
      <c r="C82">
        <v>0</v>
      </c>
      <c r="D82">
        <v>0.74</v>
      </c>
    </row>
    <row r="83" spans="3:4" x14ac:dyDescent="0.35">
      <c r="C83">
        <v>1</v>
      </c>
      <c r="D83">
        <v>0.79</v>
      </c>
    </row>
    <row r="84" spans="3:4" x14ac:dyDescent="0.35">
      <c r="C84">
        <v>2</v>
      </c>
      <c r="D84">
        <v>0.81</v>
      </c>
    </row>
    <row r="85" spans="3:4" x14ac:dyDescent="0.35">
      <c r="C85">
        <v>3</v>
      </c>
      <c r="D85">
        <v>0.8</v>
      </c>
    </row>
    <row r="86" spans="3:4" x14ac:dyDescent="0.35">
      <c r="C86">
        <v>4</v>
      </c>
      <c r="D86">
        <v>0.75</v>
      </c>
    </row>
    <row r="87" spans="3:4" x14ac:dyDescent="0.35">
      <c r="C87">
        <v>6</v>
      </c>
      <c r="D87">
        <v>0.66</v>
      </c>
    </row>
    <row r="88" spans="3:4" x14ac:dyDescent="0.35">
      <c r="C88">
        <v>8</v>
      </c>
      <c r="D88">
        <v>0.68</v>
      </c>
    </row>
    <row r="89" spans="3:4" x14ac:dyDescent="0.35">
      <c r="C89">
        <v>9</v>
      </c>
      <c r="D89">
        <v>0.7</v>
      </c>
    </row>
    <row r="90" spans="3:4" x14ac:dyDescent="0.35">
      <c r="C90">
        <v>10</v>
      </c>
      <c r="D90">
        <v>0.71</v>
      </c>
    </row>
    <row r="91" spans="3:4" x14ac:dyDescent="0.35">
      <c r="C91">
        <v>11</v>
      </c>
      <c r="D91">
        <v>0.72</v>
      </c>
    </row>
    <row r="92" spans="3:4" x14ac:dyDescent="0.35">
      <c r="C92">
        <v>12</v>
      </c>
      <c r="D92">
        <v>0.71</v>
      </c>
    </row>
    <row r="93" spans="3:4" x14ac:dyDescent="0.35">
      <c r="C93">
        <v>14</v>
      </c>
      <c r="D93">
        <v>0.6</v>
      </c>
    </row>
    <row r="94" spans="3:4" x14ac:dyDescent="0.35">
      <c r="C94">
        <v>16</v>
      </c>
      <c r="D94">
        <v>0.51</v>
      </c>
    </row>
    <row r="95" spans="3:4" x14ac:dyDescent="0.35">
      <c r="C95">
        <v>18</v>
      </c>
      <c r="D95">
        <v>0.53</v>
      </c>
    </row>
    <row r="96" spans="3:4" x14ac:dyDescent="0.35">
      <c r="C96">
        <v>19</v>
      </c>
      <c r="D96">
        <v>0.53</v>
      </c>
    </row>
    <row r="97" spans="3:4" x14ac:dyDescent="0.35">
      <c r="C97">
        <v>20</v>
      </c>
      <c r="D97">
        <v>0.5</v>
      </c>
    </row>
    <row r="98" spans="3:4" x14ac:dyDescent="0.35">
      <c r="C98">
        <v>22</v>
      </c>
      <c r="D98">
        <v>0.45</v>
      </c>
    </row>
    <row r="99" spans="3:4" x14ac:dyDescent="0.35">
      <c r="C99">
        <v>24</v>
      </c>
      <c r="D99">
        <v>0.32</v>
      </c>
    </row>
    <row r="100" spans="3:4" x14ac:dyDescent="0.35">
      <c r="C100">
        <v>26</v>
      </c>
      <c r="D100">
        <v>0.27</v>
      </c>
    </row>
    <row r="101" spans="3:4" x14ac:dyDescent="0.35">
      <c r="C101">
        <v>28</v>
      </c>
      <c r="D101">
        <v>0.18</v>
      </c>
    </row>
    <row r="102" spans="3:4" x14ac:dyDescent="0.35">
      <c r="C102">
        <v>30</v>
      </c>
      <c r="D102">
        <v>0.16</v>
      </c>
    </row>
    <row r="103" spans="3:4" x14ac:dyDescent="0.35">
      <c r="C103">
        <v>31</v>
      </c>
      <c r="D103">
        <v>0.25</v>
      </c>
    </row>
    <row r="104" spans="3:4" x14ac:dyDescent="0.35">
      <c r="C104">
        <v>32</v>
      </c>
      <c r="D104">
        <v>0.28000000000000003</v>
      </c>
    </row>
    <row r="105" spans="3:4" x14ac:dyDescent="0.35">
      <c r="C105">
        <v>33</v>
      </c>
      <c r="D105">
        <v>0.27</v>
      </c>
    </row>
    <row r="106" spans="3:4" x14ac:dyDescent="0.35">
      <c r="C106">
        <v>34</v>
      </c>
      <c r="D106">
        <v>0.21</v>
      </c>
    </row>
    <row r="107" spans="3:4" x14ac:dyDescent="0.35">
      <c r="C107">
        <v>36</v>
      </c>
      <c r="D107">
        <v>0.06</v>
      </c>
    </row>
    <row r="108" spans="3:4" x14ac:dyDescent="0.35">
      <c r="C108">
        <v>38</v>
      </c>
      <c r="D108">
        <v>0.1</v>
      </c>
    </row>
    <row r="109" spans="3:4" x14ac:dyDescent="0.35">
      <c r="C109">
        <v>39</v>
      </c>
      <c r="D109">
        <v>0.14000000000000001</v>
      </c>
    </row>
    <row r="110" spans="3:4" x14ac:dyDescent="0.35">
      <c r="C110">
        <v>40</v>
      </c>
      <c r="D110">
        <v>0.15</v>
      </c>
    </row>
    <row r="111" spans="3:4" x14ac:dyDescent="0.35">
      <c r="C111">
        <v>42</v>
      </c>
      <c r="D111">
        <v>0.12</v>
      </c>
    </row>
    <row r="112" spans="3:4" x14ac:dyDescent="0.35">
      <c r="C112">
        <v>44</v>
      </c>
      <c r="D112">
        <v>0.03</v>
      </c>
    </row>
    <row r="113" spans="3:4" x14ac:dyDescent="0.35">
      <c r="C113">
        <v>46</v>
      </c>
      <c r="D113">
        <v>7.0000000000000007E-2</v>
      </c>
    </row>
    <row r="114" spans="3:4" x14ac:dyDescent="0.35">
      <c r="C114">
        <v>48</v>
      </c>
      <c r="D114">
        <v>0.11</v>
      </c>
    </row>
    <row r="115" spans="3:4" x14ac:dyDescent="0.35">
      <c r="C115">
        <v>50</v>
      </c>
      <c r="D115">
        <v>0.09</v>
      </c>
    </row>
  </sheetData>
  <mergeCells count="6">
    <mergeCell ref="P35:R35"/>
    <mergeCell ref="P50:R50"/>
    <mergeCell ref="C29:G29"/>
    <mergeCell ref="D2:E2"/>
    <mergeCell ref="C26:E26"/>
    <mergeCell ref="C27:E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80A2-F4C0-43E5-AE02-38A3AD1583B7}">
  <dimension ref="C4:U39"/>
  <sheetViews>
    <sheetView topLeftCell="B16" zoomScale="86" zoomScaleNormal="65" workbookViewId="0">
      <selection activeCell="H25" sqref="H25"/>
    </sheetView>
  </sheetViews>
  <sheetFormatPr defaultRowHeight="14.5" x14ac:dyDescent="0.35"/>
  <cols>
    <col min="6" max="7" width="11.90625" bestFit="1" customWidth="1"/>
    <col min="11" max="11" width="11.90625" bestFit="1" customWidth="1"/>
    <col min="17" max="17" width="12.90625" customWidth="1"/>
  </cols>
  <sheetData>
    <row r="4" spans="3:18" x14ac:dyDescent="0.35">
      <c r="C4" s="3"/>
      <c r="D4" s="18" t="s">
        <v>13</v>
      </c>
      <c r="E4" s="20"/>
      <c r="F4" s="20"/>
      <c r="G4" s="20"/>
      <c r="H4" s="6"/>
      <c r="I4" s="2"/>
      <c r="K4" s="4"/>
      <c r="L4" s="17" t="s">
        <v>14</v>
      </c>
      <c r="M4" s="17"/>
      <c r="N4" s="17" t="s">
        <v>15</v>
      </c>
      <c r="O4" s="17"/>
      <c r="Q4" t="s">
        <v>22</v>
      </c>
    </row>
    <row r="5" spans="3:18" x14ac:dyDescent="0.35">
      <c r="C5" s="17" t="s">
        <v>9</v>
      </c>
      <c r="D5" s="17">
        <v>1</v>
      </c>
      <c r="E5" s="17"/>
      <c r="F5" s="17">
        <v>2</v>
      </c>
      <c r="G5" s="18"/>
      <c r="H5" s="6" t="s">
        <v>31</v>
      </c>
      <c r="I5" s="2">
        <v>0.5</v>
      </c>
      <c r="K5" s="4" t="s">
        <v>9</v>
      </c>
      <c r="L5" s="4">
        <v>1</v>
      </c>
      <c r="M5" s="4">
        <v>2</v>
      </c>
      <c r="N5" s="4">
        <v>1</v>
      </c>
      <c r="O5" s="4">
        <v>2</v>
      </c>
      <c r="Q5" t="s">
        <v>23</v>
      </c>
      <c r="R5" s="1">
        <v>1</v>
      </c>
    </row>
    <row r="6" spans="3:18" x14ac:dyDescent="0.35">
      <c r="C6" s="17"/>
      <c r="D6" s="3" t="s">
        <v>10</v>
      </c>
      <c r="E6" s="3" t="s">
        <v>11</v>
      </c>
      <c r="F6" s="3" t="s">
        <v>12</v>
      </c>
      <c r="G6" s="5" t="s">
        <v>11</v>
      </c>
      <c r="H6" s="6"/>
      <c r="I6" s="2"/>
      <c r="K6" s="4">
        <v>2</v>
      </c>
      <c r="L6" s="4">
        <f>AVERAGE(D7:E7)</f>
        <v>33.950000000000003</v>
      </c>
      <c r="M6" s="4">
        <f>AVERAGE(F7:G7)</f>
        <v>60.45</v>
      </c>
      <c r="N6" s="4">
        <f>(MAX(D7:E7)-MIN(D7:E7))/2</f>
        <v>2.2500000000000018</v>
      </c>
      <c r="O6" s="4">
        <f>(MAX(F7:G7)-MIN(F7:G7))/2</f>
        <v>4.9500000000000028</v>
      </c>
      <c r="Q6" t="s">
        <v>24</v>
      </c>
    </row>
    <row r="7" spans="3:18" x14ac:dyDescent="0.35">
      <c r="C7" s="3">
        <v>2</v>
      </c>
      <c r="D7" s="3">
        <v>31.7</v>
      </c>
      <c r="E7" s="3">
        <v>36.200000000000003</v>
      </c>
      <c r="F7" s="3">
        <v>55.5</v>
      </c>
      <c r="G7" s="5">
        <v>65.400000000000006</v>
      </c>
      <c r="H7" s="6"/>
      <c r="I7" s="2"/>
      <c r="K7" s="4">
        <f>K6+0.2</f>
        <v>2.2000000000000002</v>
      </c>
      <c r="L7" s="4">
        <f t="shared" ref="L7:L21" si="0">AVERAGE(D8:E8)</f>
        <v>32.35</v>
      </c>
      <c r="M7" s="4">
        <f t="shared" ref="M7:M21" si="1">AVERAGE(F8:G8)</f>
        <v>56.150000000000006</v>
      </c>
      <c r="N7" s="4">
        <f t="shared" ref="N7:N21" si="2">(MAX(D8:E8)-MIN(D8:E8))/2</f>
        <v>2.1500000000000004</v>
      </c>
      <c r="O7" s="4">
        <f t="shared" ref="O7:O21" si="3">(MAX(F8:G8)-MIN(F8:G8))/2</f>
        <v>2.5500000000000007</v>
      </c>
      <c r="Q7" t="s">
        <v>17</v>
      </c>
      <c r="R7">
        <v>0.5</v>
      </c>
    </row>
    <row r="8" spans="3:18" x14ac:dyDescent="0.35">
      <c r="C8" s="3">
        <f>C7+0.2</f>
        <v>2.2000000000000002</v>
      </c>
      <c r="D8" s="3">
        <v>30.2</v>
      </c>
      <c r="E8" s="3">
        <v>34.5</v>
      </c>
      <c r="F8" s="3">
        <v>53.6</v>
      </c>
      <c r="G8" s="5">
        <v>58.7</v>
      </c>
      <c r="H8" s="6"/>
      <c r="I8" s="2"/>
      <c r="K8" s="4">
        <f t="shared" ref="K8:K21" si="4">K7+0.2</f>
        <v>2.4000000000000004</v>
      </c>
      <c r="L8" s="4">
        <f t="shared" si="0"/>
        <v>30.599999999999998</v>
      </c>
      <c r="M8" s="4">
        <f t="shared" si="1"/>
        <v>53.8</v>
      </c>
      <c r="N8" s="4">
        <f t="shared" si="2"/>
        <v>1.6999999999999993</v>
      </c>
      <c r="O8" s="4">
        <f t="shared" si="3"/>
        <v>3</v>
      </c>
    </row>
    <row r="9" spans="3:18" x14ac:dyDescent="0.35">
      <c r="C9" s="3">
        <f t="shared" ref="C9:C22" si="5">C8+0.2</f>
        <v>2.4000000000000004</v>
      </c>
      <c r="D9" s="3">
        <v>28.9</v>
      </c>
      <c r="E9" s="3">
        <v>32.299999999999997</v>
      </c>
      <c r="F9" s="3">
        <v>50.8</v>
      </c>
      <c r="G9" s="5">
        <v>56.8</v>
      </c>
      <c r="H9" s="6"/>
      <c r="I9" s="2"/>
      <c r="K9" s="4">
        <f t="shared" si="4"/>
        <v>2.6000000000000005</v>
      </c>
      <c r="L9" s="4">
        <f t="shared" si="0"/>
        <v>30.15</v>
      </c>
      <c r="M9" s="4">
        <f t="shared" si="1"/>
        <v>51.6</v>
      </c>
      <c r="N9" s="4">
        <f t="shared" si="2"/>
        <v>1.6500000000000004</v>
      </c>
      <c r="O9" s="4">
        <f t="shared" si="3"/>
        <v>3.1000000000000014</v>
      </c>
    </row>
    <row r="10" spans="3:18" x14ac:dyDescent="0.35">
      <c r="C10" s="3">
        <f t="shared" si="5"/>
        <v>2.6000000000000005</v>
      </c>
      <c r="D10" s="3">
        <v>28.5</v>
      </c>
      <c r="E10" s="3">
        <v>31.8</v>
      </c>
      <c r="F10" s="3">
        <v>48.5</v>
      </c>
      <c r="G10" s="5">
        <v>54.7</v>
      </c>
      <c r="H10" s="6"/>
      <c r="I10" s="2"/>
      <c r="K10" s="4">
        <f t="shared" si="4"/>
        <v>2.8000000000000007</v>
      </c>
      <c r="L10" s="4">
        <f t="shared" si="0"/>
        <v>28.35</v>
      </c>
      <c r="M10" s="4">
        <f t="shared" si="1"/>
        <v>49.900000000000006</v>
      </c>
      <c r="N10" s="4">
        <f t="shared" si="2"/>
        <v>2.1500000000000004</v>
      </c>
      <c r="O10" s="4">
        <f t="shared" si="3"/>
        <v>2.8000000000000007</v>
      </c>
    </row>
    <row r="11" spans="3:18" x14ac:dyDescent="0.35">
      <c r="C11" s="3">
        <f t="shared" si="5"/>
        <v>2.8000000000000007</v>
      </c>
      <c r="D11" s="3">
        <v>26.2</v>
      </c>
      <c r="E11" s="3">
        <v>30.5</v>
      </c>
      <c r="F11" s="3">
        <v>47.1</v>
      </c>
      <c r="G11" s="5">
        <v>52.7</v>
      </c>
      <c r="H11" s="6"/>
      <c r="I11" s="2">
        <f>(E7+D7)/2</f>
        <v>33.950000000000003</v>
      </c>
      <c r="K11" s="4">
        <f t="shared" si="4"/>
        <v>3.0000000000000009</v>
      </c>
      <c r="L11" s="4">
        <f t="shared" si="0"/>
        <v>27.35</v>
      </c>
      <c r="M11" s="4">
        <f t="shared" si="1"/>
        <v>48.35</v>
      </c>
      <c r="N11" s="4">
        <f t="shared" si="2"/>
        <v>2.3499999999999996</v>
      </c>
      <c r="O11" s="4">
        <f t="shared" si="3"/>
        <v>2.1499999999999986</v>
      </c>
    </row>
    <row r="12" spans="3:18" x14ac:dyDescent="0.35">
      <c r="C12" s="3">
        <f t="shared" si="5"/>
        <v>3.0000000000000009</v>
      </c>
      <c r="D12" s="3">
        <v>25</v>
      </c>
      <c r="E12" s="3">
        <v>29.7</v>
      </c>
      <c r="F12" s="3">
        <v>46.2</v>
      </c>
      <c r="G12" s="5">
        <v>50.5</v>
      </c>
      <c r="H12" s="6"/>
      <c r="I12" s="2"/>
      <c r="K12" s="4">
        <f t="shared" si="4"/>
        <v>3.2000000000000011</v>
      </c>
      <c r="L12" s="4">
        <f t="shared" si="0"/>
        <v>26.7</v>
      </c>
      <c r="M12" s="4">
        <f t="shared" si="1"/>
        <v>46.650000000000006</v>
      </c>
      <c r="N12" s="4">
        <f t="shared" si="2"/>
        <v>1.8000000000000007</v>
      </c>
      <c r="O12" s="4">
        <f t="shared" si="3"/>
        <v>2.5500000000000007</v>
      </c>
    </row>
    <row r="13" spans="3:18" x14ac:dyDescent="0.35">
      <c r="C13" s="3">
        <f t="shared" si="5"/>
        <v>3.2000000000000011</v>
      </c>
      <c r="D13" s="3">
        <v>24.9</v>
      </c>
      <c r="E13" s="3">
        <v>28.5</v>
      </c>
      <c r="F13" s="3">
        <v>44.1</v>
      </c>
      <c r="G13" s="5">
        <v>49.2</v>
      </c>
      <c r="H13" s="6"/>
      <c r="I13" s="2"/>
      <c r="K13" s="4">
        <f t="shared" si="4"/>
        <v>3.4000000000000012</v>
      </c>
      <c r="L13" s="4">
        <f t="shared" si="0"/>
        <v>26.1</v>
      </c>
      <c r="M13" s="4">
        <f t="shared" si="1"/>
        <v>45.1</v>
      </c>
      <c r="N13" s="4">
        <f t="shared" si="2"/>
        <v>2.0999999999999996</v>
      </c>
      <c r="O13" s="4">
        <f t="shared" si="3"/>
        <v>2.3999999999999986</v>
      </c>
    </row>
    <row r="14" spans="3:18" x14ac:dyDescent="0.35">
      <c r="C14" s="3">
        <f t="shared" si="5"/>
        <v>3.4000000000000012</v>
      </c>
      <c r="D14" s="3">
        <v>24</v>
      </c>
      <c r="E14" s="3">
        <v>28.2</v>
      </c>
      <c r="F14" s="3">
        <v>42.7</v>
      </c>
      <c r="G14" s="5">
        <v>47.5</v>
      </c>
      <c r="H14" s="6"/>
      <c r="I14" s="2"/>
      <c r="K14" s="4">
        <f t="shared" si="4"/>
        <v>3.6000000000000014</v>
      </c>
      <c r="L14" s="4">
        <f t="shared" si="0"/>
        <v>24.65</v>
      </c>
      <c r="M14" s="4">
        <f t="shared" si="1"/>
        <v>44.2</v>
      </c>
      <c r="N14" s="4">
        <f t="shared" si="2"/>
        <v>1.9500000000000011</v>
      </c>
      <c r="O14" s="4">
        <f t="shared" si="3"/>
        <v>2.4000000000000021</v>
      </c>
    </row>
    <row r="15" spans="3:18" x14ac:dyDescent="0.35">
      <c r="C15" s="3">
        <f t="shared" si="5"/>
        <v>3.6000000000000014</v>
      </c>
      <c r="D15" s="3">
        <v>22.7</v>
      </c>
      <c r="E15" s="3">
        <v>26.6</v>
      </c>
      <c r="F15" s="3">
        <v>41.8</v>
      </c>
      <c r="G15" s="5">
        <v>46.6</v>
      </c>
      <c r="H15" s="6"/>
      <c r="I15" s="2"/>
      <c r="K15" s="4">
        <f t="shared" si="4"/>
        <v>3.8000000000000016</v>
      </c>
      <c r="L15" s="4">
        <f t="shared" si="0"/>
        <v>24.05</v>
      </c>
      <c r="M15" s="4">
        <f t="shared" si="1"/>
        <v>42.4</v>
      </c>
      <c r="N15" s="4">
        <f t="shared" si="2"/>
        <v>1.5500000000000007</v>
      </c>
      <c r="O15" s="4">
        <f t="shared" si="3"/>
        <v>2.6000000000000014</v>
      </c>
    </row>
    <row r="16" spans="3:18" x14ac:dyDescent="0.35">
      <c r="C16" s="3">
        <f t="shared" si="5"/>
        <v>3.8000000000000016</v>
      </c>
      <c r="D16" s="3">
        <v>22.5</v>
      </c>
      <c r="E16" s="3">
        <v>25.6</v>
      </c>
      <c r="F16" s="3">
        <v>39.799999999999997</v>
      </c>
      <c r="G16" s="5">
        <v>45</v>
      </c>
      <c r="H16" s="6"/>
      <c r="I16" s="2"/>
      <c r="K16" s="4">
        <f t="shared" si="4"/>
        <v>4.0000000000000018</v>
      </c>
      <c r="L16" s="4">
        <f t="shared" si="0"/>
        <v>23.45</v>
      </c>
      <c r="M16" s="4">
        <f t="shared" si="1"/>
        <v>40.5</v>
      </c>
      <c r="N16" s="4">
        <f t="shared" si="2"/>
        <v>1.5500000000000007</v>
      </c>
      <c r="O16" s="4">
        <f t="shared" si="3"/>
        <v>2.2000000000000028</v>
      </c>
    </row>
    <row r="17" spans="3:21" x14ac:dyDescent="0.35">
      <c r="C17" s="3">
        <f t="shared" si="5"/>
        <v>4.0000000000000018</v>
      </c>
      <c r="D17" s="3">
        <v>21.9</v>
      </c>
      <c r="E17" s="3">
        <v>25</v>
      </c>
      <c r="F17" s="3">
        <v>38.299999999999997</v>
      </c>
      <c r="G17" s="5">
        <v>42.7</v>
      </c>
      <c r="H17" s="6"/>
      <c r="I17" s="2"/>
      <c r="K17" s="4">
        <f t="shared" si="4"/>
        <v>4.200000000000002</v>
      </c>
      <c r="L17" s="4">
        <f t="shared" si="0"/>
        <v>23</v>
      </c>
      <c r="M17" s="4">
        <f t="shared" si="1"/>
        <v>40.400000000000006</v>
      </c>
      <c r="N17" s="4">
        <f t="shared" si="2"/>
        <v>1.6999999999999993</v>
      </c>
      <c r="O17" s="4">
        <f t="shared" si="3"/>
        <v>2.8000000000000007</v>
      </c>
    </row>
    <row r="18" spans="3:21" x14ac:dyDescent="0.35">
      <c r="C18" s="3">
        <f t="shared" si="5"/>
        <v>4.200000000000002</v>
      </c>
      <c r="D18" s="3">
        <v>21.3</v>
      </c>
      <c r="E18" s="3">
        <v>24.7</v>
      </c>
      <c r="F18" s="3">
        <v>37.6</v>
      </c>
      <c r="G18" s="5">
        <v>43.2</v>
      </c>
      <c r="H18" s="6"/>
      <c r="I18" s="2"/>
      <c r="K18" s="4">
        <f t="shared" si="4"/>
        <v>4.4000000000000021</v>
      </c>
      <c r="L18" s="4">
        <f t="shared" si="0"/>
        <v>22.25</v>
      </c>
      <c r="M18" s="4">
        <f t="shared" si="1"/>
        <v>39.299999999999997</v>
      </c>
      <c r="N18" s="4">
        <f t="shared" si="2"/>
        <v>1.75</v>
      </c>
      <c r="O18" s="4">
        <f t="shared" si="3"/>
        <v>2.3000000000000007</v>
      </c>
    </row>
    <row r="19" spans="3:21" x14ac:dyDescent="0.35">
      <c r="C19" s="3">
        <f t="shared" si="5"/>
        <v>4.4000000000000021</v>
      </c>
      <c r="D19" s="3">
        <v>20.5</v>
      </c>
      <c r="E19" s="3">
        <v>24</v>
      </c>
      <c r="F19" s="3">
        <v>37</v>
      </c>
      <c r="G19" s="5">
        <v>41.6</v>
      </c>
      <c r="H19" s="6"/>
      <c r="I19" s="2"/>
      <c r="K19" s="4">
        <f t="shared" si="4"/>
        <v>4.6000000000000023</v>
      </c>
      <c r="L19" s="4">
        <f t="shared" si="0"/>
        <v>22</v>
      </c>
      <c r="M19" s="4">
        <f t="shared" si="1"/>
        <v>38.5</v>
      </c>
      <c r="N19" s="4">
        <f t="shared" si="2"/>
        <v>1.6000000000000014</v>
      </c>
      <c r="O19" s="4">
        <f t="shared" si="3"/>
        <v>2</v>
      </c>
    </row>
    <row r="20" spans="3:21" x14ac:dyDescent="0.35">
      <c r="C20" s="3">
        <f t="shared" si="5"/>
        <v>4.6000000000000023</v>
      </c>
      <c r="D20" s="3">
        <v>20.399999999999999</v>
      </c>
      <c r="E20" s="3">
        <v>23.6</v>
      </c>
      <c r="F20" s="3">
        <v>36.5</v>
      </c>
      <c r="G20" s="5">
        <v>40.5</v>
      </c>
      <c r="H20" s="6"/>
      <c r="I20" s="2"/>
      <c r="K20" s="4">
        <f t="shared" si="4"/>
        <v>4.8000000000000025</v>
      </c>
      <c r="L20" s="4">
        <f t="shared" si="0"/>
        <v>21.5</v>
      </c>
      <c r="M20" s="4">
        <f t="shared" si="1"/>
        <v>37.85</v>
      </c>
      <c r="N20" s="4">
        <f t="shared" si="2"/>
        <v>1.8000000000000007</v>
      </c>
      <c r="O20" s="4">
        <f t="shared" si="3"/>
        <v>1.75</v>
      </c>
    </row>
    <row r="21" spans="3:21" x14ac:dyDescent="0.35">
      <c r="C21" s="3">
        <f t="shared" si="5"/>
        <v>4.8000000000000025</v>
      </c>
      <c r="D21" s="3">
        <v>19.7</v>
      </c>
      <c r="E21" s="3">
        <v>23.3</v>
      </c>
      <c r="F21" s="3">
        <v>36.1</v>
      </c>
      <c r="G21" s="5">
        <v>39.6</v>
      </c>
      <c r="H21" s="6"/>
      <c r="I21" s="2"/>
      <c r="K21" s="4">
        <f t="shared" si="4"/>
        <v>5.0000000000000027</v>
      </c>
      <c r="L21" s="4">
        <f t="shared" si="0"/>
        <v>21.25</v>
      </c>
      <c r="M21" s="4">
        <f t="shared" si="1"/>
        <v>36.6</v>
      </c>
      <c r="N21" s="4">
        <f t="shared" si="2"/>
        <v>2.0500000000000007</v>
      </c>
      <c r="O21" s="4">
        <f t="shared" si="3"/>
        <v>1.8999999999999986</v>
      </c>
    </row>
    <row r="22" spans="3:21" x14ac:dyDescent="0.35">
      <c r="C22" s="3">
        <f t="shared" si="5"/>
        <v>5.0000000000000027</v>
      </c>
      <c r="D22" s="3">
        <v>19.2</v>
      </c>
      <c r="E22" s="3">
        <v>23.3</v>
      </c>
      <c r="F22" s="3">
        <v>34.700000000000003</v>
      </c>
      <c r="G22" s="5">
        <v>38.5</v>
      </c>
      <c r="H22" s="6"/>
      <c r="I22" s="2"/>
      <c r="K22" s="1"/>
      <c r="L22" s="19" t="s">
        <v>35</v>
      </c>
      <c r="M22" s="19"/>
      <c r="N22" s="19" t="s">
        <v>36</v>
      </c>
      <c r="O22" s="19"/>
    </row>
    <row r="23" spans="3:21" x14ac:dyDescent="0.35">
      <c r="K23" t="s">
        <v>34</v>
      </c>
      <c r="L23">
        <v>1</v>
      </c>
      <c r="M23">
        <v>2</v>
      </c>
      <c r="N23">
        <v>1</v>
      </c>
      <c r="O23">
        <v>2</v>
      </c>
      <c r="R23">
        <v>1</v>
      </c>
      <c r="S23" t="s">
        <v>30</v>
      </c>
      <c r="T23">
        <v>2</v>
      </c>
      <c r="U23" t="s">
        <v>32</v>
      </c>
    </row>
    <row r="24" spans="3:21" x14ac:dyDescent="0.35">
      <c r="K24">
        <f>(10^-10)*SQRT(151.3/(K6*10^3))</f>
        <v>2.7504545078950139E-11</v>
      </c>
      <c r="L24">
        <f>(L6*10^(-2))/2</f>
        <v>0.16975000000000001</v>
      </c>
      <c r="M24">
        <f>(M6*10^(-2))/2</f>
        <v>0.30225000000000002</v>
      </c>
      <c r="N24">
        <f>L24*SQRT((0.5/L6)^2+(0.5/M6)^2)</f>
        <v>2.8672922153075964E-3</v>
      </c>
      <c r="O24">
        <f>M24*SQRT((0.5/L6)^2+(0.5/M6)^2)</f>
        <v>5.1053848134121997E-3</v>
      </c>
      <c r="Q24" s="11"/>
      <c r="R24" s="10">
        <f>L24</f>
        <v>0.16975000000000001</v>
      </c>
      <c r="S24" s="10">
        <f>N24</f>
        <v>2.8672922153075964E-3</v>
      </c>
      <c r="T24" s="11">
        <f>M24</f>
        <v>0.30225000000000002</v>
      </c>
      <c r="U24" s="11">
        <f>O24</f>
        <v>5.1053848134121997E-3</v>
      </c>
    </row>
    <row r="25" spans="3:21" x14ac:dyDescent="0.35">
      <c r="D25" s="12"/>
      <c r="E25" s="12"/>
      <c r="F25" s="12"/>
      <c r="G25" s="12"/>
      <c r="K25">
        <f t="shared" ref="K25:K38" si="6">(10^-10)*SQRT(151.3/(K7*10^3))</f>
        <v>2.6224554766997911E-11</v>
      </c>
      <c r="L25">
        <f t="shared" ref="L25:M39" si="7">(L7*10^(-2))/2</f>
        <v>0.16175</v>
      </c>
      <c r="M25">
        <f t="shared" si="7"/>
        <v>0.28075000000000006</v>
      </c>
      <c r="N25">
        <f t="shared" ref="N25:N39" si="8">L25*SQRT((0.5/L7)^2+(0.5/M7)^2)</f>
        <v>2.8852338981446208E-3</v>
      </c>
      <c r="O25">
        <f t="shared" ref="O25:O39" si="9">M25*SQRT((0.5/L7)^2+(0.5/M7)^2)</f>
        <v>5.0079098417564298E-3</v>
      </c>
      <c r="Q25" s="11"/>
      <c r="R25" s="10">
        <f t="shared" ref="R25:R39" si="10">L25</f>
        <v>0.16175</v>
      </c>
      <c r="S25" s="10">
        <f t="shared" ref="S25:S39" si="11">N25</f>
        <v>2.8852338981446208E-3</v>
      </c>
      <c r="T25" s="11">
        <f t="shared" ref="T25:T39" si="12">M25</f>
        <v>0.28075000000000006</v>
      </c>
      <c r="U25" s="11">
        <f t="shared" ref="U25:U39" si="13">O25</f>
        <v>5.0079098417564298E-3</v>
      </c>
    </row>
    <row r="26" spans="3:21" x14ac:dyDescent="0.35">
      <c r="C26">
        <f>2.3*SQRT(3)</f>
        <v>3.9837168574084174</v>
      </c>
      <c r="K26">
        <f t="shared" si="6"/>
        <v>2.5108099622764498E-11</v>
      </c>
      <c r="L26">
        <f t="shared" si="7"/>
        <v>0.153</v>
      </c>
      <c r="M26">
        <f t="shared" si="7"/>
        <v>0.26900000000000002</v>
      </c>
      <c r="N26">
        <f t="shared" si="8"/>
        <v>2.8760900020070364E-3</v>
      </c>
      <c r="O26">
        <f t="shared" si="9"/>
        <v>5.0566549708489731E-3</v>
      </c>
      <c r="Q26" s="11"/>
      <c r="R26" s="10">
        <f t="shared" si="10"/>
        <v>0.153</v>
      </c>
      <c r="S26" s="10">
        <f t="shared" si="11"/>
        <v>2.8760900020070364E-3</v>
      </c>
      <c r="T26" s="11">
        <f t="shared" si="12"/>
        <v>0.26900000000000002</v>
      </c>
      <c r="U26" s="11">
        <f t="shared" si="13"/>
        <v>5.0566549708489731E-3</v>
      </c>
    </row>
    <row r="27" spans="3:21" x14ac:dyDescent="0.35">
      <c r="F27">
        <f>G27*SQRT(2)</f>
        <v>6.1282587702834126E-11</v>
      </c>
      <c r="G27">
        <f>(2*130*10^-3)/(6*10^9)</f>
        <v>4.3333333333333332E-11</v>
      </c>
      <c r="K27">
        <f t="shared" si="6"/>
        <v>2.4123081828884903E-11</v>
      </c>
      <c r="L27">
        <f t="shared" si="7"/>
        <v>0.15075</v>
      </c>
      <c r="M27">
        <f t="shared" si="7"/>
        <v>0.25800000000000001</v>
      </c>
      <c r="N27">
        <f t="shared" si="8"/>
        <v>2.8954805383560977E-3</v>
      </c>
      <c r="O27">
        <f t="shared" si="9"/>
        <v>4.955449279574615E-3</v>
      </c>
      <c r="Q27" s="11"/>
      <c r="R27" s="10">
        <f t="shared" si="10"/>
        <v>0.15075</v>
      </c>
      <c r="S27" s="10">
        <f t="shared" si="11"/>
        <v>2.8954805383560977E-3</v>
      </c>
      <c r="T27" s="10">
        <f t="shared" si="12"/>
        <v>0.25800000000000001</v>
      </c>
      <c r="U27" s="10">
        <f t="shared" si="13"/>
        <v>4.955449279574615E-3</v>
      </c>
    </row>
    <row r="28" spans="3:21" x14ac:dyDescent="0.35">
      <c r="G28">
        <f>(2*2*130*10^-3)/(1*10^10)</f>
        <v>5.2000000000000001E-11</v>
      </c>
      <c r="K28">
        <f t="shared" si="6"/>
        <v>2.3245583297846988E-11</v>
      </c>
      <c r="L28">
        <f t="shared" si="7"/>
        <v>0.14175000000000001</v>
      </c>
      <c r="M28">
        <f t="shared" si="7"/>
        <v>0.24950000000000003</v>
      </c>
      <c r="N28">
        <f t="shared" si="8"/>
        <v>2.8753030537899708E-3</v>
      </c>
      <c r="O28">
        <f t="shared" si="9"/>
        <v>5.0609390611682376E-3</v>
      </c>
      <c r="Q28" s="11"/>
      <c r="R28" s="10">
        <f t="shared" si="10"/>
        <v>0.14175000000000001</v>
      </c>
      <c r="S28" s="10">
        <f t="shared" si="11"/>
        <v>2.8753030537899708E-3</v>
      </c>
      <c r="T28" s="11">
        <f t="shared" si="12"/>
        <v>0.24950000000000003</v>
      </c>
      <c r="U28" s="11">
        <f t="shared" si="13"/>
        <v>5.0609390611682376E-3</v>
      </c>
    </row>
    <row r="29" spans="3:21" x14ac:dyDescent="0.35">
      <c r="K29">
        <f t="shared" si="6"/>
        <v>2.2457367016935296E-11</v>
      </c>
      <c r="L29">
        <f t="shared" si="7"/>
        <v>0.13675000000000001</v>
      </c>
      <c r="M29">
        <f t="shared" si="7"/>
        <v>0.24175000000000002</v>
      </c>
      <c r="N29">
        <f t="shared" si="8"/>
        <v>2.8722586580058858E-3</v>
      </c>
      <c r="O29">
        <f t="shared" si="9"/>
        <v>5.0776492180835313E-3</v>
      </c>
      <c r="Q29" s="11"/>
      <c r="R29" s="10">
        <f t="shared" si="10"/>
        <v>0.13675000000000001</v>
      </c>
      <c r="S29" s="10">
        <f t="shared" si="11"/>
        <v>2.8722586580058858E-3</v>
      </c>
      <c r="T29" s="11">
        <f t="shared" si="12"/>
        <v>0.24175000000000002</v>
      </c>
      <c r="U29" s="11">
        <f t="shared" si="13"/>
        <v>5.0776492180835313E-3</v>
      </c>
    </row>
    <row r="30" spans="3:21" x14ac:dyDescent="0.35">
      <c r="K30">
        <f t="shared" si="6"/>
        <v>2.1744252114064532E-11</v>
      </c>
      <c r="L30">
        <f t="shared" si="7"/>
        <v>0.13350000000000001</v>
      </c>
      <c r="M30">
        <f t="shared" si="7"/>
        <v>0.23325000000000004</v>
      </c>
      <c r="N30">
        <f t="shared" si="8"/>
        <v>2.8805179589639169E-3</v>
      </c>
      <c r="O30">
        <f t="shared" si="9"/>
        <v>5.0328150856054953E-3</v>
      </c>
      <c r="Q30" s="11"/>
      <c r="R30" s="10">
        <f t="shared" si="10"/>
        <v>0.13350000000000001</v>
      </c>
      <c r="S30" s="10">
        <f t="shared" si="11"/>
        <v>2.8805179589639169E-3</v>
      </c>
      <c r="T30" s="11">
        <f t="shared" si="12"/>
        <v>0.23325000000000004</v>
      </c>
      <c r="U30" s="11">
        <f t="shared" si="13"/>
        <v>5.0328150856054953E-3</v>
      </c>
    </row>
    <row r="31" spans="3:21" x14ac:dyDescent="0.35">
      <c r="K31">
        <f t="shared" si="6"/>
        <v>2.1095023109728985E-11</v>
      </c>
      <c r="L31">
        <f t="shared" si="7"/>
        <v>0.1305</v>
      </c>
      <c r="M31">
        <f t="shared" si="7"/>
        <v>0.22550000000000001</v>
      </c>
      <c r="N31">
        <f t="shared" si="8"/>
        <v>2.8884574796365923E-3</v>
      </c>
      <c r="O31">
        <f t="shared" si="9"/>
        <v>4.9911659897168698E-3</v>
      </c>
      <c r="Q31" s="11"/>
      <c r="R31" s="10">
        <f t="shared" si="10"/>
        <v>0.1305</v>
      </c>
      <c r="S31" s="10">
        <f t="shared" si="11"/>
        <v>2.8884574796365923E-3</v>
      </c>
      <c r="T31" s="10">
        <f t="shared" si="12"/>
        <v>0.22550000000000001</v>
      </c>
      <c r="U31" s="10">
        <f t="shared" si="13"/>
        <v>4.9911659897168698E-3</v>
      </c>
    </row>
    <row r="32" spans="3:21" x14ac:dyDescent="0.35">
      <c r="K32">
        <f t="shared" si="6"/>
        <v>2.0500677495579938E-11</v>
      </c>
      <c r="L32">
        <f t="shared" si="7"/>
        <v>0.12325</v>
      </c>
      <c r="M32">
        <f t="shared" si="7"/>
        <v>0.22100000000000003</v>
      </c>
      <c r="N32">
        <f t="shared" si="8"/>
        <v>2.8624953166546531E-3</v>
      </c>
      <c r="O32">
        <f t="shared" si="9"/>
        <v>5.1327502229669645E-3</v>
      </c>
      <c r="Q32" s="11"/>
      <c r="R32" s="10">
        <f t="shared" si="10"/>
        <v>0.12325</v>
      </c>
      <c r="S32" s="10">
        <f t="shared" si="11"/>
        <v>2.8624953166546531E-3</v>
      </c>
      <c r="T32" s="11">
        <f t="shared" si="12"/>
        <v>0.22100000000000003</v>
      </c>
      <c r="U32" s="11">
        <f t="shared" si="13"/>
        <v>5.1327502229669645E-3</v>
      </c>
    </row>
    <row r="33" spans="11:21" x14ac:dyDescent="0.35">
      <c r="K33">
        <f t="shared" si="6"/>
        <v>1.9953894224858514E-11</v>
      </c>
      <c r="L33">
        <f t="shared" si="7"/>
        <v>0.12025000000000001</v>
      </c>
      <c r="M33">
        <f t="shared" si="7"/>
        <v>0.21199999999999999</v>
      </c>
      <c r="N33">
        <f t="shared" si="8"/>
        <v>2.8741684707109041E-3</v>
      </c>
      <c r="O33">
        <f t="shared" si="9"/>
        <v>5.0671410876566457E-3</v>
      </c>
      <c r="Q33" s="11"/>
      <c r="R33" s="10">
        <f t="shared" si="10"/>
        <v>0.12025000000000001</v>
      </c>
      <c r="S33" s="10">
        <f t="shared" si="11"/>
        <v>2.8741684707109041E-3</v>
      </c>
      <c r="T33" s="11">
        <f t="shared" si="12"/>
        <v>0.21199999999999999</v>
      </c>
      <c r="U33" s="11">
        <f t="shared" si="13"/>
        <v>5.0671410876566457E-3</v>
      </c>
    </row>
    <row r="34" spans="11:21" x14ac:dyDescent="0.35">
      <c r="K34">
        <f t="shared" si="6"/>
        <v>1.9448650338776722E-11</v>
      </c>
      <c r="L34">
        <f t="shared" si="7"/>
        <v>0.11724999999999999</v>
      </c>
      <c r="M34">
        <f t="shared" si="7"/>
        <v>0.20250000000000001</v>
      </c>
      <c r="N34">
        <f t="shared" si="8"/>
        <v>2.8888311828150241E-3</v>
      </c>
      <c r="O34">
        <f t="shared" si="9"/>
        <v>4.9892393562476966E-3</v>
      </c>
      <c r="Q34" s="11"/>
      <c r="R34" s="10">
        <f t="shared" si="10"/>
        <v>0.11724999999999999</v>
      </c>
      <c r="S34" s="10">
        <f t="shared" si="11"/>
        <v>2.8888311828150241E-3</v>
      </c>
      <c r="T34" s="10">
        <f t="shared" si="12"/>
        <v>0.20250000000000001</v>
      </c>
      <c r="U34" s="10">
        <f t="shared" si="13"/>
        <v>4.9892393562476966E-3</v>
      </c>
    </row>
    <row r="35" spans="11:21" x14ac:dyDescent="0.35">
      <c r="K35">
        <f t="shared" si="6"/>
        <v>1.8979939284362718E-11</v>
      </c>
      <c r="L35">
        <f t="shared" si="7"/>
        <v>0.115</v>
      </c>
      <c r="M35">
        <f t="shared" si="7"/>
        <v>0.20200000000000004</v>
      </c>
      <c r="N35">
        <f t="shared" si="8"/>
        <v>2.8767498819578961E-3</v>
      </c>
      <c r="O35">
        <f t="shared" si="9"/>
        <v>5.0530737056999576E-3</v>
      </c>
      <c r="Q35" s="11"/>
      <c r="R35" s="10">
        <f t="shared" si="10"/>
        <v>0.115</v>
      </c>
      <c r="S35" s="10">
        <f t="shared" si="11"/>
        <v>2.8767498819578961E-3</v>
      </c>
      <c r="T35" s="11">
        <f t="shared" si="12"/>
        <v>0.20200000000000004</v>
      </c>
      <c r="U35" s="11">
        <f t="shared" si="13"/>
        <v>5.0530737056999576E-3</v>
      </c>
    </row>
    <row r="36" spans="11:21" x14ac:dyDescent="0.35">
      <c r="K36">
        <f t="shared" si="6"/>
        <v>1.8543560509342218E-11</v>
      </c>
      <c r="L36">
        <f t="shared" si="7"/>
        <v>0.11125</v>
      </c>
      <c r="M36">
        <f t="shared" si="7"/>
        <v>0.19649999999999998</v>
      </c>
      <c r="N36">
        <f t="shared" si="8"/>
        <v>2.8728629123774387E-3</v>
      </c>
      <c r="O36">
        <f t="shared" si="9"/>
        <v>5.0743151665812733E-3</v>
      </c>
      <c r="Q36" s="11"/>
      <c r="R36" s="10">
        <f t="shared" si="10"/>
        <v>0.11125</v>
      </c>
      <c r="S36" s="10">
        <f t="shared" si="11"/>
        <v>2.8728629123774387E-3</v>
      </c>
      <c r="T36" s="11">
        <f t="shared" si="12"/>
        <v>0.19649999999999998</v>
      </c>
      <c r="U36" s="11">
        <f t="shared" si="13"/>
        <v>5.0743151665812733E-3</v>
      </c>
    </row>
    <row r="37" spans="11:21" x14ac:dyDescent="0.35">
      <c r="K37">
        <f t="shared" si="6"/>
        <v>1.8135959954693898E-11</v>
      </c>
      <c r="L37">
        <f t="shared" si="7"/>
        <v>0.11</v>
      </c>
      <c r="M37">
        <f t="shared" si="7"/>
        <v>0.1925</v>
      </c>
      <c r="N37">
        <f t="shared" si="8"/>
        <v>2.8793777672494821E-3</v>
      </c>
      <c r="O37">
        <f t="shared" si="9"/>
        <v>5.0389110926865937E-3</v>
      </c>
      <c r="Q37" s="11"/>
      <c r="R37" s="10">
        <f t="shared" si="10"/>
        <v>0.11</v>
      </c>
      <c r="S37" s="10">
        <f t="shared" si="11"/>
        <v>2.8793777672494821E-3</v>
      </c>
      <c r="T37" s="11">
        <f t="shared" si="12"/>
        <v>0.1925</v>
      </c>
      <c r="U37" s="11">
        <f t="shared" si="13"/>
        <v>5.0389110926865937E-3</v>
      </c>
    </row>
    <row r="38" spans="11:21" x14ac:dyDescent="0.35">
      <c r="K38">
        <f t="shared" si="6"/>
        <v>1.7754107505964169E-11</v>
      </c>
      <c r="L38">
        <f t="shared" si="7"/>
        <v>0.1075</v>
      </c>
      <c r="M38">
        <f t="shared" si="7"/>
        <v>0.18925</v>
      </c>
      <c r="N38">
        <f t="shared" si="8"/>
        <v>2.8751739261055984E-3</v>
      </c>
      <c r="O38">
        <f t="shared" si="9"/>
        <v>5.0616434001440414E-3</v>
      </c>
      <c r="Q38" s="11"/>
      <c r="R38" s="10">
        <f t="shared" si="10"/>
        <v>0.1075</v>
      </c>
      <c r="S38" s="10">
        <f t="shared" si="11"/>
        <v>2.8751739261055984E-3</v>
      </c>
      <c r="T38" s="11">
        <f t="shared" si="12"/>
        <v>0.18925</v>
      </c>
      <c r="U38" s="11">
        <f t="shared" si="13"/>
        <v>5.0616434001440414E-3</v>
      </c>
    </row>
    <row r="39" spans="11:21" x14ac:dyDescent="0.35">
      <c r="K39">
        <f>(10^-10)*SQRT(151.3/(K21*10^3))</f>
        <v>1.7395401691251626E-11</v>
      </c>
      <c r="L39">
        <f t="shared" si="7"/>
        <v>0.10625</v>
      </c>
      <c r="M39">
        <f t="shared" si="7"/>
        <v>0.18300000000000002</v>
      </c>
      <c r="N39">
        <f t="shared" si="8"/>
        <v>2.890823443536712E-3</v>
      </c>
      <c r="O39">
        <f t="shared" si="9"/>
        <v>4.9790182603973495E-3</v>
      </c>
      <c r="Q39" s="11"/>
      <c r="R39" s="10">
        <f t="shared" si="10"/>
        <v>0.10625</v>
      </c>
      <c r="S39" s="10">
        <f t="shared" si="11"/>
        <v>2.890823443536712E-3</v>
      </c>
      <c r="T39" s="10">
        <f t="shared" si="12"/>
        <v>0.18300000000000002</v>
      </c>
      <c r="U39" s="10">
        <f t="shared" si="13"/>
        <v>4.9790182603973495E-3</v>
      </c>
    </row>
  </sheetData>
  <mergeCells count="10">
    <mergeCell ref="D4:G4"/>
    <mergeCell ref="L4:M4"/>
    <mergeCell ref="N4:O4"/>
    <mergeCell ref="N22:O22"/>
    <mergeCell ref="C5:C6"/>
    <mergeCell ref="D5:E5"/>
    <mergeCell ref="F5:G5"/>
    <mergeCell ref="L22:M22"/>
    <mergeCell ref="D25:E25"/>
    <mergeCell ref="F2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2024-10-03T04:14:28Z</dcterms:created>
  <dcterms:modified xsi:type="dcterms:W3CDTF">2024-10-23T00:26:37Z</dcterms:modified>
</cp:coreProperties>
</file>