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6b3aa2be4278d7/Documents/"/>
    </mc:Choice>
  </mc:AlternateContent>
  <xr:revisionPtr revIDLastSave="204" documentId="8_{FA9BF439-F872-444F-996F-46A1F8F91870}" xr6:coauthVersionLast="43" xr6:coauthVersionMax="43" xr10:uidLastSave="{907E9183-9766-4FD4-A4FB-F6660D2A906F}"/>
  <bookViews>
    <workbookView xWindow="3480" yWindow="1455" windowWidth="20820" windowHeight="9825" xr2:uid="{4C39933F-810B-47A4-B181-70FC18FA6994}"/>
  </bookViews>
  <sheets>
    <sheet name="Ingregients" sheetId="3" r:id="rId1"/>
    <sheet name="元シート" sheetId="2" r:id="rId2"/>
    <sheet name="Dummy" sheetId="5" r:id="rId3"/>
    <sheet name="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4" i="3" l="1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F204" i="3"/>
  <c r="D204" i="3"/>
  <c r="C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D203" i="3"/>
  <c r="C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D202" i="3"/>
  <c r="C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C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C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C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C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C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C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C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C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F193" i="3"/>
  <c r="D193" i="3"/>
  <c r="C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C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F191" i="3"/>
  <c r="D191" i="3"/>
  <c r="C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F190" i="3"/>
  <c r="D190" i="3"/>
  <c r="C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C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C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C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C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C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F184" i="3"/>
  <c r="D184" i="3"/>
  <c r="C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F183" i="3"/>
  <c r="D183" i="3"/>
  <c r="C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C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C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F180" i="3"/>
  <c r="D180" i="3"/>
  <c r="C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C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C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F177" i="3"/>
  <c r="D177" i="3"/>
  <c r="C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C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C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F174" i="3"/>
  <c r="D174" i="3"/>
  <c r="C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F173" i="3"/>
  <c r="D173" i="3"/>
  <c r="C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C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F171" i="3"/>
  <c r="D171" i="3"/>
  <c r="C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C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C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C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C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C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C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F164" i="3"/>
  <c r="D164" i="3"/>
  <c r="C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C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C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C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F160" i="3"/>
  <c r="D160" i="3"/>
  <c r="C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C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C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C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F156" i="3"/>
  <c r="D156" i="3"/>
  <c r="C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C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C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C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F152" i="3"/>
  <c r="D152" i="3"/>
  <c r="C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F151" i="3"/>
  <c r="D151" i="3"/>
  <c r="C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F150" i="3"/>
  <c r="D150" i="3"/>
  <c r="C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F149" i="3"/>
  <c r="D149" i="3"/>
  <c r="C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C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C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C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C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C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F143" i="3"/>
  <c r="D143" i="3"/>
  <c r="C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C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C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C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F139" i="3"/>
  <c r="D139" i="3"/>
  <c r="C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F138" i="3"/>
  <c r="D138" i="3"/>
  <c r="C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C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C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C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F134" i="3"/>
  <c r="D134" i="3"/>
  <c r="C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C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F132" i="3"/>
  <c r="D132" i="3"/>
  <c r="C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C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F130" i="3"/>
  <c r="D130" i="3"/>
  <c r="C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C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F128" i="3"/>
  <c r="D128" i="3"/>
  <c r="C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C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F126" i="3"/>
  <c r="D126" i="3"/>
  <c r="C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C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C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F123" i="3"/>
  <c r="D123" i="3"/>
  <c r="C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C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C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F120" i="3"/>
  <c r="D120" i="3"/>
  <c r="C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F119" i="3"/>
  <c r="D119" i="3"/>
  <c r="C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C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C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F116" i="3"/>
  <c r="D116" i="3"/>
  <c r="C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C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C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C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C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C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C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C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C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C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C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F105" i="3"/>
  <c r="D105" i="3"/>
  <c r="C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C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F103" i="3"/>
  <c r="D103" i="3"/>
  <c r="C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C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C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C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C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F98" i="3"/>
  <c r="D98" i="3"/>
  <c r="C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C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C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C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C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C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C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C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C90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F89" i="3"/>
  <c r="D89" i="3"/>
  <c r="C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C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F87" i="3"/>
  <c r="D87" i="3"/>
  <c r="C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F86" i="3"/>
  <c r="D86" i="3"/>
  <c r="C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C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F84" i="3"/>
  <c r="D84" i="3"/>
  <c r="C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F83" i="3"/>
  <c r="D83" i="3"/>
  <c r="C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F82" i="3"/>
  <c r="D82" i="3"/>
  <c r="C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C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C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C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C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F77" i="3"/>
  <c r="D77" i="3"/>
  <c r="C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F76" i="3"/>
  <c r="D76" i="3"/>
  <c r="C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C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C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F73" i="3"/>
  <c r="D73" i="3"/>
  <c r="C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C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C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C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C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C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C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F66" i="3"/>
  <c r="D66" i="3"/>
  <c r="C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C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F64" i="3"/>
  <c r="D64" i="3"/>
  <c r="C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F63" i="3"/>
  <c r="D63" i="3"/>
  <c r="C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C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F61" i="3"/>
  <c r="D61" i="3"/>
  <c r="C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C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C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F58" i="3"/>
  <c r="D58" i="3"/>
  <c r="C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F57" i="3"/>
  <c r="D57" i="3"/>
  <c r="C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F56" i="3"/>
  <c r="D56" i="3"/>
  <c r="C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C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C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C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C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C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F50" i="3"/>
  <c r="D50" i="3"/>
  <c r="C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F49" i="3"/>
  <c r="D49" i="3"/>
  <c r="C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C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C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C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C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C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C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C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C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F40" i="3"/>
  <c r="D40" i="3"/>
  <c r="C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F39" i="3"/>
  <c r="D39" i="3"/>
  <c r="C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F38" i="3"/>
  <c r="D38" i="3"/>
  <c r="C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F37" i="3"/>
  <c r="D37" i="3"/>
  <c r="C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C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C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F34" i="3"/>
  <c r="D34" i="3"/>
  <c r="C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C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C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C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C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C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F28" i="3"/>
  <c r="D28" i="3"/>
  <c r="C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C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C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C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F24" i="3"/>
  <c r="D24" i="3"/>
  <c r="C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C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C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C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C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C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F18" i="3"/>
  <c r="D18" i="3"/>
  <c r="C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C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C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C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C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C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C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C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C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C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F8" i="3"/>
  <c r="D8" i="3"/>
  <c r="C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F7" i="3"/>
  <c r="D7" i="3"/>
  <c r="C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C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F5" i="3"/>
  <c r="D5" i="3"/>
  <c r="C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F4" i="3"/>
  <c r="D4" i="3"/>
  <c r="C4" i="3"/>
  <c r="AB3" i="3"/>
  <c r="AA3" i="3"/>
  <c r="Z3" i="3"/>
  <c r="Y3" i="3"/>
  <c r="X3" i="3"/>
  <c r="W3" i="3"/>
  <c r="V3" i="3"/>
  <c r="U3" i="3"/>
  <c r="T3" i="3"/>
  <c r="S3" i="3"/>
  <c r="R3" i="3"/>
  <c r="P3" i="3"/>
  <c r="O3" i="3"/>
  <c r="N3" i="3"/>
  <c r="K3" i="3"/>
  <c r="Q3" i="3"/>
  <c r="M3" i="3"/>
  <c r="L3" i="3"/>
  <c r="J3" i="3"/>
  <c r="I3" i="3"/>
  <c r="H3" i="3"/>
  <c r="F3" i="3"/>
  <c r="D3" i="3"/>
  <c r="C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B4" i="3"/>
  <c r="B3" i="3"/>
</calcChain>
</file>

<file path=xl/sharedStrings.xml><?xml version="1.0" encoding="utf-8"?>
<sst xmlns="http://schemas.openxmlformats.org/spreadsheetml/2006/main" count="794" uniqueCount="216">
  <si>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</si>
  <si>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</si>
  <si>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</si>
  <si>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</si>
  <si>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</si>
  <si>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</si>
  <si>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</si>
  <si>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</si>
  <si>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</si>
  <si>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</si>
  <si>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</si>
  <si>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</si>
  <si>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</si>
  <si>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</si>
  <si>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</si>
  <si>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</si>
  <si>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</si>
  <si>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</si>
  <si>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</si>
  <si>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</si>
  <si>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</si>
  <si>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</si>
  <si>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</si>
  <si>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</si>
  <si>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</si>
  <si>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</si>
  <si>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</si>
  <si>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</si>
  <si>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</si>
  <si>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</si>
  <si>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</si>
  <si>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</si>
  <si>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</si>
  <si>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</si>
  <si>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</si>
  <si>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</si>
  <si>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</si>
  <si>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</si>
  <si>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</si>
  <si>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</si>
  <si>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</si>
  <si>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</si>
  <si>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</si>
  <si>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</si>
  <si>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</si>
  <si>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</si>
  <si>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</si>
  <si>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</si>
  <si>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</si>
  <si>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</si>
  <si>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</si>
  <si>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</si>
  <si>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</si>
  <si>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</si>
  <si>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</si>
  <si>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</si>
  <si>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</si>
  <si>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</si>
  <si>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</si>
  <si>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</si>
  <si>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</si>
  <si>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</si>
  <si>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</si>
  <si>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</si>
  <si>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</si>
  <si>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</si>
  <si>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</si>
  <si>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</si>
  <si>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</si>
  <si>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</si>
  <si>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</si>
  <si>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</si>
  <si>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</si>
  <si>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</si>
  <si>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</si>
  <si>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</si>
  <si>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</si>
  <si>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</si>
  <si>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</si>
  <si>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</si>
  <si>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</si>
  <si>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</si>
  <si>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</si>
  <si>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</si>
  <si>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</si>
  <si>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</si>
  <si>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</si>
  <si>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</si>
  <si>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</si>
  <si>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</si>
  <si>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</si>
  <si>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</si>
  <si>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</si>
  <si>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</si>
  <si>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</si>
  <si>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</si>
  <si>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</si>
  <si>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</si>
  <si>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</si>
  <si>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</si>
  <si>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</si>
  <si>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</si>
  <si>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</si>
  <si>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</si>
  <si>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</si>
  <si>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</si>
  <si>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</si>
  <si>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</si>
  <si>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</si>
  <si>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</si>
  <si>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</si>
  <si>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</si>
  <si>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</si>
  <si>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</si>
  <si>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</si>
  <si>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</si>
  <si>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</si>
  <si>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</si>
  <si>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</si>
  <si>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</si>
  <si>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</si>
  <si>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</si>
  <si>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</si>
  <si>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</si>
  <si>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</si>
  <si>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</si>
  <si>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</si>
  <si>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</si>
  <si>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</si>
  <si>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</si>
  <si>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</si>
  <si>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</si>
  <si>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</si>
  <si>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</si>
  <si>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</si>
  <si>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</si>
  <si>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</si>
  <si>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</si>
  <si>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</si>
  <si>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</si>
  <si>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</si>
  <si>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</si>
  <si>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</si>
  <si>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id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</si>
  <si>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</si>
  <si>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</si>
  <si>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</si>
  <si>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</si>
  <si>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</si>
  <si>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</si>
  <si>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</si>
  <si>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</si>
  <si>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</si>
  <si>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</si>
  <si>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</si>
  <si>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</si>
  <si>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</si>
  <si>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</si>
  <si>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</si>
  <si>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Lipid</t>
  </si>
  <si>
    <t>Sugar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</si>
  <si>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</si>
  <si>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</si>
  <si>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</si>
  <si>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</si>
  <si>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</si>
  <si>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</si>
  <si>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</si>
  <si>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</si>
  <si>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</si>
  <si>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</si>
  <si>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</si>
  <si>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</si>
  <si>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</si>
  <si>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</si>
  <si>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</si>
  <si>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</si>
  <si>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</si>
  <si>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</si>
  <si>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</si>
  <si>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</si>
  <si>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</si>
  <si>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</si>
  <si>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</si>
  <si>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</si>
  <si>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</si>
  <si>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</si>
  <si>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</si>
  <si>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</si>
  <si>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</si>
  <si>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</si>
  <si>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コースコード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</si>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</sst>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family val="2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family val="2"/>
        <scheme val="none"/>
      </font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CA539-36A2-4036-9B44-9753253F3BEA}" name="org_table" displayName="org_table" ref="A4:M206" totalsRowShown="0" headerRowDxfId="14" dataDxfId="15">
  <autoFilter ref="A4:M206" xr:uid="{7AFD621E-384D-415F-ACBB-7EAC419E7426}"/>
  <tableColumns count="13">
    <tableColumn id="1" xr3:uid="{342F524A-17BA-4DEB-A0B6-6B50C50FE1AF}" name="No" dataDxfId="17"/>
    <tableColumn id="11" xr3:uid="{D5193192-3F06-4709-B472-EE1AF3402AB4}" name="category" dataDxfId="5"/>
    <tableColumn id="2" xr3:uid="{AB54DEFD-688E-433A-AD3A-49CEB3A62DD3}" name="商品名" dataDxfId="16"/>
    <tableColumn id="3" xr3:uid="{206D3E5B-9B9E-44E7-B723-43F2B940BF90}" name="盛" dataDxfId="13"/>
    <tableColumn id="13" xr3:uid="{58FB4932-E8F4-4524-93F6-3CF543491B83}" name="表示名" dataDxfId="3">
      <calculatedColumnFormula>org_table[[#This Row],[商品名]]&amp;" "&amp;org_table[[#This Row],[盛]]</calculatedColumnFormula>
    </tableColumn>
    <tableColumn id="12" xr3:uid="{E236B988-35D4-406A-A689-FF22012B010A}" name="size" dataDxfId="4"/>
    <tableColumn id="4" xr3:uid="{CDC4BAA5-27CF-481A-9229-0A85444B9AA1}" name="熱量" dataDxfId="12"/>
    <tableColumn id="5" xr3:uid="{490AF229-81E8-4C1E-A802-B7DC0F3C4DB6}" name="蛋白質" dataDxfId="11"/>
    <tableColumn id="6" xr3:uid="{7FD898EE-BB5D-46BA-8A62-8040637D0742}" name="脂質" dataDxfId="10"/>
    <tableColumn id="7" xr3:uid="{9CC69F05-B18D-4F27-BCEA-CBCC2E439E2F}" name="炭水化物" dataDxfId="9"/>
    <tableColumn id="8" xr3:uid="{B33410ED-1852-4277-BC8F-038CC65D58EE}" name="食塩相当量" dataDxfId="8"/>
    <tableColumn id="9" xr3:uid="{38BCFFC2-03E3-4958-B3FC-8F29B5168D22}" name="カリウム" dataDxfId="7"/>
    <tableColumn id="10" xr3:uid="{C549D9D2-3F4C-48E0-8DE8-ACC8B04900BF}" name="リン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C1899-F35C-44D2-9E8C-F3B5AA7A4C58}" name="dummy_data" displayName="dummy_data" ref="A1:S203" totalsRowShown="0" headerRowDxfId="1">
  <autoFilter ref="A1:S203" xr:uid="{8D7DABE3-33C7-484B-91FC-8B8F75C3EBCC}"/>
  <tableColumns count="19">
    <tableColumn id="1" xr3:uid="{717DC965-E870-4311-B6E1-CDC0DB8D2F53}" name="No" dataDxfId="2"/>
    <tableColumn id="19" xr3:uid="{A07D3E8A-684A-4303-AE63-5701E1F6A5E6}" name="Dietary fiber" dataDxfId="0"/>
    <tableColumn id="2" xr3:uid="{6C072BF8-1A8C-4FDA-9A30-F54E9B786034}" name="sodium"/>
    <tableColumn id="3" xr3:uid="{B73B9A99-0AD5-4742-9ADB-9133A205A043}" name="potassium"/>
    <tableColumn id="4" xr3:uid="{BC2DE7D9-50C5-4CD3-B09A-AC58295DA2DA}" name="calcium"/>
    <tableColumn id="5" xr3:uid="{4C66C1E5-0984-40D5-AA7C-F579E20BDD8C}" name="iron"/>
    <tableColumn id="6" xr3:uid="{509E4D4E-3A0C-44AB-BAA0-55BE988AC729}" name="magnesium"/>
    <tableColumn id="7" xr3:uid="{6FD6BD0F-1E09-4717-9D19-C2B5702A0648}" name="Rin"/>
    <tableColumn id="8" xr3:uid="{2F2D5404-D52B-422F-8F4B-612BFA9C0E08}" name="Vitamin A"/>
    <tableColumn id="9" xr3:uid="{E21E82E6-C57C-44C5-BAD0-5DE2213BF46E}" name="Vitamin B1"/>
    <tableColumn id="10" xr3:uid="{852557E2-A6A1-46AA-96E6-7CBA22760EDA}" name="Vitamin B2"/>
    <tableColumn id="11" xr3:uid="{DE5D810E-FE0F-4A47-8933-4FE1A656F732}" name="Vitamin B6"/>
    <tableColumn id="12" xr3:uid="{5464D353-2BC6-445E-AFCB-0F1DBCB3881B}" name="Vitamin B12"/>
    <tableColumn id="13" xr3:uid="{2C73255A-AB8B-4C6A-92E2-6319757D3E1B}" name="Niacin"/>
    <tableColumn id="14" xr3:uid="{F4213932-F268-4DC7-9201-21A52F53CAB0}" name="Pantothenic acid"/>
    <tableColumn id="15" xr3:uid="{551EA518-80BC-4AA6-BADF-41F30E864152}" name="Folic acid"/>
    <tableColumn id="16" xr3:uid="{360F6072-ABA4-447A-8150-DB11A1B0E687}" name="Vitamin C"/>
    <tableColumn id="17" xr3:uid="{494CEDEF-2BEA-4DCC-9F18-F15B3D4A5ACD}" name="Vitamin D"/>
    <tableColumn id="18" xr3:uid="{16C2EEB3-75A2-472D-AC1F-CD87398B8E26}" name="Vitamin 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EAA00-A31C-4D16-85E8-94C3E4D872CB}" name="Categories" displayName="Categories" ref="A2:B10" totalsRowShown="0">
  <autoFilter ref="A2:B10" xr:uid="{EFCCFC47-0C27-4563-BC0E-1E77C4309AF9}"/>
  <tableColumns count="2">
    <tableColumn id="1" xr3:uid="{BFF7994C-34BD-49EE-B719-F754317EEB4C}" name="code"/>
    <tableColumn id="2" xr3:uid="{04A333AF-08D3-4B54-8812-B779A9DBE3DF}" name="category_nam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BBA3D-D76B-48DE-9039-772DD28D8EA8}" name="SizeCodes" displayName="SizeCodes" ref="D2:E5" totalsRowShown="0">
  <autoFilter ref="D2:E5" xr:uid="{0CFDCAA4-86F0-4DEA-92D3-D8AF58E60A50}"/>
  <tableColumns count="2">
    <tableColumn id="1" xr3:uid="{7D3B5CB1-7A7D-43FD-B0FE-8D8CE9ED48A3}" name="code"/>
    <tableColumn id="2" xr3:uid="{68B54868-AF7C-45F2-B9A0-54D7374E6108}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ttomotto.com/menu_list/info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3F58-96CB-46EF-B771-C9E1326FC884}">
  <dimension ref="A1:AB20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defaultRowHeight="13.5" x14ac:dyDescent="0.15"/>
  <cols>
    <col min="1" max="1" width="5.625" customWidth="1"/>
    <col min="2" max="2" width="13" bestFit="1" customWidth="1"/>
    <col min="3" max="3" width="43.875" bestFit="1" customWidth="1"/>
    <col min="4" max="4" width="10.875" bestFit="1" customWidth="1"/>
    <col min="5" max="5" width="13" bestFit="1" customWidth="1"/>
    <col min="6" max="6" width="10.875" bestFit="1" customWidth="1"/>
    <col min="7" max="7" width="5.875" bestFit="1" customWidth="1"/>
    <col min="8" max="8" width="10.875" bestFit="1" customWidth="1"/>
    <col min="9" max="10" width="5.875" bestFit="1" customWidth="1"/>
    <col min="11" max="11" width="14" bestFit="1" customWidth="1"/>
    <col min="12" max="12" width="10.875" bestFit="1" customWidth="1"/>
    <col min="13" max="13" width="9.875" bestFit="1" customWidth="1"/>
    <col min="14" max="14" width="10.875" bestFit="1" customWidth="1"/>
    <col min="15" max="15" width="4.875" bestFit="1" customWidth="1"/>
    <col min="16" max="16" width="13" bestFit="1" customWidth="1"/>
    <col min="17" max="17" width="4.875" bestFit="1" customWidth="1"/>
    <col min="18" max="18" width="10.875" bestFit="1" customWidth="1"/>
    <col min="19" max="21" width="13" bestFit="1" customWidth="1"/>
    <col min="22" max="22" width="15" bestFit="1" customWidth="1"/>
    <col min="23" max="23" width="10.875" bestFit="1" customWidth="1"/>
    <col min="24" max="24" width="17.125" bestFit="1" customWidth="1"/>
    <col min="25" max="28" width="10.875" bestFit="1" customWidth="1"/>
  </cols>
  <sheetData>
    <row r="1" spans="1:28" x14ac:dyDescent="0.15">
      <c r="A1" t="s">
        <v>7</v>
      </c>
      <c r="B1" t="s">
        <v>191</v>
      </c>
      <c r="C1" t="s">
        <v>180</v>
      </c>
      <c r="D1" t="s">
        <v>192</v>
      </c>
      <c r="E1" t="s">
        <v>193</v>
      </c>
      <c r="F1" s="3" t="s">
        <v>194</v>
      </c>
      <c r="G1" s="3" t="s">
        <v>195</v>
      </c>
      <c r="H1" s="3" t="s">
        <v>196</v>
      </c>
      <c r="I1" s="3" t="s">
        <v>2</v>
      </c>
      <c r="J1" s="3" t="s">
        <v>197</v>
      </c>
      <c r="K1" s="3" t="s">
        <v>198</v>
      </c>
      <c r="L1" s="3" t="s">
        <v>199</v>
      </c>
      <c r="M1" s="3" t="s">
        <v>14</v>
      </c>
      <c r="N1" s="3" t="s">
        <v>200</v>
      </c>
      <c r="O1" s="3" t="s">
        <v>201</v>
      </c>
      <c r="P1" s="3" t="s">
        <v>202</v>
      </c>
      <c r="Q1" s="3" t="s">
        <v>16</v>
      </c>
      <c r="R1" s="3" t="s">
        <v>203</v>
      </c>
      <c r="S1" s="3" t="s">
        <v>204</v>
      </c>
      <c r="T1" s="3" t="s">
        <v>205</v>
      </c>
      <c r="U1" s="3" t="s">
        <v>206</v>
      </c>
      <c r="V1" s="3" t="s">
        <v>207</v>
      </c>
      <c r="W1" s="3" t="s">
        <v>208</v>
      </c>
      <c r="X1" s="3" t="s">
        <v>209</v>
      </c>
      <c r="Y1" s="3" t="s">
        <v>210</v>
      </c>
      <c r="Z1" s="3" t="s">
        <v>211</v>
      </c>
      <c r="AA1" s="3" t="s">
        <v>212</v>
      </c>
      <c r="AB1" s="3" t="s">
        <v>213</v>
      </c>
    </row>
    <row r="2" spans="1:28" x14ac:dyDescent="0.15">
      <c r="A2" t="s">
        <v>143</v>
      </c>
      <c r="B2" t="s">
        <v>179</v>
      </c>
      <c r="C2" t="s">
        <v>8</v>
      </c>
      <c r="D2" t="s">
        <v>9</v>
      </c>
      <c r="E2" t="s">
        <v>145</v>
      </c>
      <c r="F2" s="3" t="s">
        <v>156</v>
      </c>
      <c r="G2" s="3" t="s">
        <v>157</v>
      </c>
      <c r="H2" s="3" t="s">
        <v>158</v>
      </c>
      <c r="I2" s="3" t="s">
        <v>159</v>
      </c>
      <c r="J2" s="3" t="s">
        <v>160</v>
      </c>
      <c r="K2" s="3" t="s">
        <v>161</v>
      </c>
      <c r="L2" s="3" t="s">
        <v>162</v>
      </c>
      <c r="M2" s="3" t="s">
        <v>163</v>
      </c>
      <c r="N2" s="3" t="s">
        <v>164</v>
      </c>
      <c r="O2" s="3" t="s">
        <v>165</v>
      </c>
      <c r="P2" s="3" t="s">
        <v>166</v>
      </c>
      <c r="Q2" s="3" t="s">
        <v>167</v>
      </c>
      <c r="R2" s="3" t="s">
        <v>168</v>
      </c>
      <c r="S2" s="3" t="s">
        <v>169</v>
      </c>
      <c r="T2" s="3" t="s">
        <v>170</v>
      </c>
      <c r="U2" s="3" t="s">
        <v>171</v>
      </c>
      <c r="V2" s="3" t="s">
        <v>172</v>
      </c>
      <c r="W2" s="3" t="s">
        <v>173</v>
      </c>
      <c r="X2" s="3" t="s">
        <v>174</v>
      </c>
      <c r="Y2" s="3" t="s">
        <v>175</v>
      </c>
      <c r="Z2" s="3" t="s">
        <v>176</v>
      </c>
      <c r="AA2" s="3" t="s">
        <v>177</v>
      </c>
      <c r="AB2" s="3" t="s">
        <v>178</v>
      </c>
    </row>
    <row r="3" spans="1:28" x14ac:dyDescent="0.15">
      <c r="A3">
        <v>1</v>
      </c>
      <c r="B3" t="str">
        <f>UPPER(LEFT(VLOOKUP(A3,org_table[],2,TRUE),3))&amp;"-"&amp;TEXT(A3,"0000")</f>
        <v>PLU-0001</v>
      </c>
      <c r="C3" t="str">
        <f>VLOOKUP(A3,org_table[],COLUMN(org_table[表示名]),FALSE)</f>
        <v>プラスベジから揚弁当(4コ入り) ライス普通盛</v>
      </c>
      <c r="D3" t="str">
        <f>VLOOKUP(VLOOKUP(A3,org_table[],COLUMN(org_table[category]),FALSE),Categories[],2,FALSE)</f>
        <v>野菜増</v>
      </c>
      <c r="E3" t="str">
        <f>_xlfn.IFNA(VLOOKUP(VLOOKUP(A3,org_table[],COLUMN(org_table[size]),FALSE),SizeCodes[],2,FALSE),"-")</f>
        <v>ライス普通盛</v>
      </c>
      <c r="F3">
        <f>VLOOKUP(A3,org_table[],COLUMN(org_table[熱量]),FALSE)</f>
        <v>765</v>
      </c>
      <c r="H3">
        <f>VLOOKUP(A3,org_table[],COLUMN(org_table[蛋白質]),FALSE)</f>
        <v>31.8</v>
      </c>
      <c r="I3">
        <f>VLOOKUP(A3,org_table[],COLUMN(org_table[脂質]),FALSE)</f>
        <v>21.1</v>
      </c>
      <c r="J3">
        <f>VLOOKUP(A3,org_table[],COLUMN(org_table[炭水化物]),FALSE)</f>
        <v>112</v>
      </c>
      <c r="K3">
        <f>VLOOKUP(A3,dummy_data[],COLUMN(dummy_data[Dietary fiber]),TRUE)</f>
        <v>20</v>
      </c>
      <c r="L3">
        <f>VLOOKUP(A3,org_table[],COLUMN(org_table[食塩相当量]),FALSE)</f>
        <v>2.7</v>
      </c>
      <c r="M3">
        <f>VLOOKUP(A3,org_table[],COLUMN(org_table[カリウム]),FALSE)</f>
        <v>630</v>
      </c>
      <c r="N3">
        <f>VLOOKUP(A3,dummy_data[],COLUMN(dummy_data[calcium]),TRUE)</f>
        <v>1</v>
      </c>
      <c r="O3">
        <f>VLOOKUP(A3,dummy_data[],COLUMN(dummy_data[iron]),TRUE)</f>
        <v>2</v>
      </c>
      <c r="P3">
        <f>VLOOKUP(A3,dummy_data[],COLUMN(dummy_data[magnesium]),TRUE)</f>
        <v>3</v>
      </c>
      <c r="Q3">
        <f>VLOOKUP(A3,org_table[],COLUMN(org_table[リン]),FALSE)</f>
        <v>270</v>
      </c>
      <c r="R3">
        <f>VLOOKUP(A3,dummy_data[],COLUMN(dummy_data[Vitamin A]),TRUE)</f>
        <v>5</v>
      </c>
      <c r="S3">
        <f>VLOOKUP(A3,dummy_data[],COLUMN(dummy_data[Vitamin B1]),TRUE)</f>
        <v>6</v>
      </c>
      <c r="T3">
        <f>VLOOKUP(A3,dummy_data[],COLUMN(dummy_data[Vitamin B2]),TRUE)</f>
        <v>7</v>
      </c>
      <c r="U3">
        <f>VLOOKUP(A3,dummy_data[],COLUMN(dummy_data[Vitamin B6]),TRUE)</f>
        <v>8</v>
      </c>
      <c r="V3">
        <f>VLOOKUP(A3,dummy_data[],COLUMN(dummy_data[Vitamin B12]),TRUE)</f>
        <v>9</v>
      </c>
      <c r="W3">
        <f>VLOOKUP(A3,dummy_data[],COLUMN(dummy_data[Niacin]),TRUE)</f>
        <v>10</v>
      </c>
      <c r="X3">
        <f>VLOOKUP(A3,dummy_data[],COLUMN(dummy_data[Pantothenic acid]),TRUE)</f>
        <v>11</v>
      </c>
      <c r="Y3">
        <f>VLOOKUP(A3,dummy_data[],COLUMN(dummy_data[Folic acid]),TRUE)</f>
        <v>12</v>
      </c>
      <c r="Z3">
        <f>VLOOKUP(A3,dummy_data[],COLUMN(dummy_data[Vitamin C]),TRUE)</f>
        <v>13</v>
      </c>
      <c r="AA3">
        <f>VLOOKUP(A3,dummy_data[],COLUMN(dummy_data[Vitamin D]),TRUE)</f>
        <v>14</v>
      </c>
      <c r="AB3">
        <f>VLOOKUP(A3,dummy_data[],COLUMN(dummy_data[Vitamin E]),TRUE)</f>
        <v>15</v>
      </c>
    </row>
    <row r="4" spans="1:28" x14ac:dyDescent="0.15">
      <c r="A4">
        <v>2</v>
      </c>
      <c r="B4" t="str">
        <f>UPPER(LEFT(VLOOKUP(A4,org_table[],2,TRUE),3))&amp;"-"&amp;TEXT(A4,"0000")</f>
        <v>PLU-0002</v>
      </c>
      <c r="C4" t="str">
        <f>VLOOKUP(A4,org_table[],COLUMN(org_table[表示名]),FALSE)</f>
        <v>プラスベジから揚弁当(4コ入り) ライス大盛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ライス大盛</v>
      </c>
      <c r="F4">
        <f>VLOOKUP(A4,org_table[],COLUMN(org_table[熱量]),FALSE)</f>
        <v>916</v>
      </c>
      <c r="H4">
        <f>VLOOKUP(A4,org_table[],COLUMN(org_table[蛋白質]),FALSE)</f>
        <v>33.799999999999997</v>
      </c>
      <c r="I4">
        <f>VLOOKUP(A4,org_table[],COLUMN(org_table[脂質]),FALSE)</f>
        <v>21.4</v>
      </c>
      <c r="J4">
        <f>VLOOKUP(A4,org_table[],COLUMN(org_table[炭水化物]),FALSE)</f>
        <v>147</v>
      </c>
      <c r="K4">
        <f>VLOOKUP(A4,dummy_data[],COLUMN(dummy_data[Dietary fiber]),TRUE)</f>
        <v>21</v>
      </c>
      <c r="L4">
        <f>VLOOKUP(A4,org_table[],COLUMN(org_table[食塩相当量]),FALSE)</f>
        <v>2.7</v>
      </c>
      <c r="M4">
        <f>VLOOKUP(A4,org_table[],COLUMN(org_table[カリウム]),FALSE)</f>
        <v>651</v>
      </c>
      <c r="N4">
        <f>VLOOKUP(A4,dummy_data[],COLUMN(dummy_data[calcium]),TRUE)</f>
        <v>1</v>
      </c>
      <c r="O4">
        <f>VLOOKUP(A4,dummy_data[],COLUMN(dummy_data[iron]),TRUE)</f>
        <v>1</v>
      </c>
      <c r="P4">
        <f>VLOOKUP(A4,dummy_data[],COLUMN(dummy_data[magnesium]),TRUE)</f>
        <v>2</v>
      </c>
      <c r="Q4">
        <f>VLOOKUP(A4,org_table[],COLUMN(org_table[リン]),FALSE)</f>
        <v>296</v>
      </c>
      <c r="R4">
        <f>VLOOKUP(A4,dummy_data[],COLUMN(dummy_data[Vitamin A]),TRUE)</f>
        <v>1</v>
      </c>
      <c r="S4">
        <f>VLOOKUP(A4,dummy_data[],COLUMN(dummy_data[Vitamin B1]),TRUE)</f>
        <v>1</v>
      </c>
      <c r="T4">
        <f>VLOOKUP(A4,dummy_data[],COLUMN(dummy_data[Vitamin B2]),TRUE)</f>
        <v>1</v>
      </c>
      <c r="U4">
        <f>VLOOKUP(A4,dummy_data[],COLUMN(dummy_data[Vitamin B6]),TRUE)</f>
        <v>1</v>
      </c>
      <c r="V4">
        <f>VLOOKUP(A4,dummy_data[],COLUMN(dummy_data[Vitamin B12]),TRUE)</f>
        <v>1</v>
      </c>
      <c r="W4">
        <f>VLOOKUP(A4,dummy_data[],COLUMN(dummy_data[Niacin]),TRUE)</f>
        <v>1</v>
      </c>
      <c r="X4">
        <f>VLOOKUP(A4,dummy_data[],COLUMN(dummy_data[Pantothenic acid]),TRUE)</f>
        <v>1</v>
      </c>
      <c r="Y4">
        <f>VLOOKUP(A4,dummy_data[],COLUMN(dummy_data[Folic acid]),TRUE)</f>
        <v>1</v>
      </c>
      <c r="Z4">
        <f>VLOOKUP(A4,dummy_data[],COLUMN(dummy_data[Vitamin C]),TRUE)</f>
        <v>1</v>
      </c>
      <c r="AA4">
        <f>VLOOKUP(A4,dummy_data[],COLUMN(dummy_data[Vitamin D]),TRUE)</f>
        <v>1</v>
      </c>
      <c r="AB4">
        <f>VLOOKUP(A4,dummy_data[],COLUMN(dummy_data[Vitamin E]),TRUE)</f>
        <v>1</v>
      </c>
    </row>
    <row r="5" spans="1:28" x14ac:dyDescent="0.15">
      <c r="A5">
        <v>3</v>
      </c>
      <c r="B5" t="str">
        <f>UPPER(LEFT(VLOOKUP(A5,org_table[],2,TRUE),3))&amp;"-"&amp;TEXT(A5,"0000")</f>
        <v>PLU-0003</v>
      </c>
      <c r="C5" t="str">
        <f>VLOOKUP(A5,org_table[],COLUMN(org_table[表示名]),FALSE)</f>
        <v>プラスベジから揚弁当(4コ入り) ライス小盛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ライス小盛</v>
      </c>
      <c r="F5">
        <f>VLOOKUP(A5,org_table[],COLUMN(org_table[熱量]),FALSE)</f>
        <v>659</v>
      </c>
      <c r="H5">
        <f>VLOOKUP(A5,org_table[],COLUMN(org_table[蛋白質]),FALSE)</f>
        <v>30.4</v>
      </c>
      <c r="I5">
        <f>VLOOKUP(A5,org_table[],COLUMN(org_table[脂質]),FALSE)</f>
        <v>20.9</v>
      </c>
      <c r="J5">
        <f>VLOOKUP(A5,org_table[],COLUMN(org_table[炭水化物]),FALSE)</f>
        <v>87.5</v>
      </c>
      <c r="K5">
        <f>VLOOKUP(A5,dummy_data[],COLUMN(dummy_data[Dietary fiber]),TRUE)</f>
        <v>20</v>
      </c>
      <c r="L5">
        <f>VLOOKUP(A5,org_table[],COLUMN(org_table[食塩相当量]),FALSE)</f>
        <v>2.7</v>
      </c>
      <c r="M5">
        <f>VLOOKUP(A5,org_table[],COLUMN(org_table[カリウム]),FALSE)</f>
        <v>615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252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</row>
    <row r="6" spans="1:28" x14ac:dyDescent="0.15">
      <c r="A6">
        <v>4</v>
      </c>
      <c r="B6" t="str">
        <f>UPPER(LEFT(VLOOKUP(A6,org_table[],2,TRUE),3))&amp;"-"&amp;TEXT(A6,"0000")</f>
        <v>PLU-0004</v>
      </c>
      <c r="C6" t="str">
        <f>VLOOKUP(A6,org_table[],COLUMN(org_table[表示名]),FALSE)</f>
        <v>プラスベジ特から揚弁当(6コ入り) ライス普通盛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ライス普通盛</v>
      </c>
      <c r="F6">
        <f>VLOOKUP(A6,org_table[],COLUMN(org_table[熱量]),FALSE)</f>
        <v>925</v>
      </c>
      <c r="H6">
        <f>VLOOKUP(A6,org_table[],COLUMN(org_table[蛋白質]),FALSE)</f>
        <v>44.4</v>
      </c>
      <c r="I6">
        <f>VLOOKUP(A6,org_table[],COLUMN(org_table[脂質]),FALSE)</f>
        <v>29.3</v>
      </c>
      <c r="J6">
        <f>VLOOKUP(A6,org_table[],COLUMN(org_table[炭水化物]),FALSE)</f>
        <v>121</v>
      </c>
      <c r="K6">
        <f>VLOOKUP(A6,dummy_data[],COLUMN(dummy_data[Dietary fiber]),TRUE)</f>
        <v>21</v>
      </c>
      <c r="L6">
        <f>VLOOKUP(A6,org_table[],COLUMN(org_table[食塩相当量]),FALSE)</f>
        <v>3.6</v>
      </c>
      <c r="M6">
        <f>VLOOKUP(A6,org_table[],COLUMN(org_table[カリウム]),FALSE)</f>
        <v>850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360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</row>
    <row r="7" spans="1:28" x14ac:dyDescent="0.15">
      <c r="A7">
        <v>5</v>
      </c>
      <c r="B7" t="str">
        <f>UPPER(LEFT(VLOOKUP(A7,org_table[],2,TRUE),3))&amp;"-"&amp;TEXT(A7,"0000")</f>
        <v>PLU-0005</v>
      </c>
      <c r="C7" t="str">
        <f>VLOOKUP(A7,org_table[],COLUMN(org_table[表示名]),FALSE)</f>
        <v>プラスベジ特から揚弁当(6コ入り) ライス大盛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ライス大盛</v>
      </c>
      <c r="F7">
        <f>VLOOKUP(A7,org_table[],COLUMN(org_table[熱量]),FALSE)</f>
        <v>1076</v>
      </c>
      <c r="H7">
        <f>VLOOKUP(A7,org_table[],COLUMN(org_table[蛋白質]),FALSE)</f>
        <v>46.4</v>
      </c>
      <c r="I7">
        <f>VLOOKUP(A7,org_table[],COLUMN(org_table[脂質]),FALSE)</f>
        <v>29.6</v>
      </c>
      <c r="J7">
        <f>VLOOKUP(A7,org_table[],COLUMN(org_table[炭水化物]),FALSE)</f>
        <v>156</v>
      </c>
      <c r="K7">
        <f>VLOOKUP(A7,dummy_data[],COLUMN(dummy_data[Dietary fiber]),TRUE)</f>
        <v>20</v>
      </c>
      <c r="L7">
        <f>VLOOKUP(A7,org_table[],COLUMN(org_table[食塩相当量]),FALSE)</f>
        <v>3.6</v>
      </c>
      <c r="M7">
        <f>VLOOKUP(A7,org_table[],COLUMN(org_table[カリウム]),FALSE)</f>
        <v>871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386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</row>
    <row r="8" spans="1:28" x14ac:dyDescent="0.15">
      <c r="A8">
        <v>6</v>
      </c>
      <c r="B8" t="str">
        <f>UPPER(LEFT(VLOOKUP(A8,org_table[],2,TRUE),3))&amp;"-"&amp;TEXT(A8,"0000")</f>
        <v>PLU-0006</v>
      </c>
      <c r="C8" t="str">
        <f>VLOOKUP(A8,org_table[],COLUMN(org_table[表示名]),FALSE)</f>
        <v>プラスベジ特から揚弁当(6コ入り) ライス小盛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ライス小盛</v>
      </c>
      <c r="F8">
        <f>VLOOKUP(A8,org_table[],COLUMN(org_table[熱量]),FALSE)</f>
        <v>819</v>
      </c>
      <c r="H8">
        <f>VLOOKUP(A8,org_table[],COLUMN(org_table[蛋白質]),FALSE)</f>
        <v>43</v>
      </c>
      <c r="I8">
        <f>VLOOKUP(A8,org_table[],COLUMN(org_table[脂質]),FALSE)</f>
        <v>29.1</v>
      </c>
      <c r="J8">
        <f>VLOOKUP(A8,org_table[],COLUMN(org_table[炭水化物]),FALSE)</f>
        <v>96.5</v>
      </c>
      <c r="K8">
        <f>VLOOKUP(A8,dummy_data[],COLUMN(dummy_data[Dietary fiber]),TRUE)</f>
        <v>21</v>
      </c>
      <c r="L8">
        <f>VLOOKUP(A8,org_table[],COLUMN(org_table[食塩相当量]),FALSE)</f>
        <v>3.6</v>
      </c>
      <c r="M8">
        <f>VLOOKUP(A8,org_table[],COLUMN(org_table[カリウム]),FALSE)</f>
        <v>835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342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</row>
    <row r="9" spans="1:28" x14ac:dyDescent="0.15">
      <c r="A9">
        <v>7</v>
      </c>
      <c r="B9" t="str">
        <f>UPPER(LEFT(VLOOKUP(A9,org_table[],2,TRUE),3))&amp;"-"&amp;TEXT(A9,"0000")</f>
        <v>PLU-0007</v>
      </c>
      <c r="C9" t="str">
        <f>VLOOKUP(A9,org_table[],COLUMN(org_table[表示名]),FALSE)</f>
        <v>プラスベジカルビ焼肉弁当 ライス普通盛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ライス普通盛</v>
      </c>
      <c r="F9">
        <f>VLOOKUP(A9,org_table[],COLUMN(org_table[熱量]),FALSE)</f>
        <v>884</v>
      </c>
      <c r="H9">
        <f>VLOOKUP(A9,org_table[],COLUMN(org_table[蛋白質]),FALSE)</f>
        <v>24.6</v>
      </c>
      <c r="I9">
        <f>VLOOKUP(A9,org_table[],COLUMN(org_table[脂質]),FALSE)</f>
        <v>38.700000000000003</v>
      </c>
      <c r="J9">
        <f>VLOOKUP(A9,org_table[],COLUMN(org_table[炭水化物]),FALSE)</f>
        <v>109.2</v>
      </c>
      <c r="K9">
        <f>VLOOKUP(A9,dummy_data[],COLUMN(dummy_data[Dietary fiber]),TRUE)</f>
        <v>20</v>
      </c>
      <c r="L9">
        <f>VLOOKUP(A9,org_table[],COLUMN(org_table[食塩相当量]),FALSE)</f>
        <v>3.7</v>
      </c>
      <c r="M9">
        <f>VLOOKUP(A9,org_table[],COLUMN(org_table[カリウム]),FALSE)</f>
        <v>543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243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</row>
    <row r="10" spans="1:28" x14ac:dyDescent="0.15">
      <c r="A10">
        <v>8</v>
      </c>
      <c r="B10" t="str">
        <f>UPPER(LEFT(VLOOKUP(A10,org_table[],2,TRUE),3))&amp;"-"&amp;TEXT(A10,"0000")</f>
        <v>PLU-0008</v>
      </c>
      <c r="C10" t="str">
        <f>VLOOKUP(A10,org_table[],COLUMN(org_table[表示名]),FALSE)</f>
        <v>プラスベジカルビ焼肉弁当 ライス大盛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ライス大盛</v>
      </c>
      <c r="F10">
        <f>VLOOKUP(A10,org_table[],COLUMN(org_table[熱量]),FALSE)</f>
        <v>1035</v>
      </c>
      <c r="H10">
        <f>VLOOKUP(A10,org_table[],COLUMN(org_table[蛋白質]),FALSE)</f>
        <v>26.6</v>
      </c>
      <c r="I10">
        <f>VLOOKUP(A10,org_table[],COLUMN(org_table[脂質]),FALSE)</f>
        <v>39</v>
      </c>
      <c r="J10">
        <f>VLOOKUP(A10,org_table[],COLUMN(org_table[炭水化物]),FALSE)</f>
        <v>144.19999999999999</v>
      </c>
      <c r="K10">
        <f>VLOOKUP(A10,dummy_data[],COLUMN(dummy_data[Dietary fiber]),TRUE)</f>
        <v>21</v>
      </c>
      <c r="L10">
        <f>VLOOKUP(A10,org_table[],COLUMN(org_table[食塩相当量]),FALSE)</f>
        <v>3.7</v>
      </c>
      <c r="M10">
        <f>VLOOKUP(A10,org_table[],COLUMN(org_table[カリウム]),FALSE)</f>
        <v>564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269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</row>
    <row r="11" spans="1:28" x14ac:dyDescent="0.15">
      <c r="A11">
        <v>9</v>
      </c>
      <c r="B11" t="str">
        <f>UPPER(LEFT(VLOOKUP(A11,org_table[],2,TRUE),3))&amp;"-"&amp;TEXT(A11,"0000")</f>
        <v>PLU-0009</v>
      </c>
      <c r="C11" t="str">
        <f>VLOOKUP(A11,org_table[],COLUMN(org_table[表示名]),FALSE)</f>
        <v>プラスベジカルビ焼肉弁当 ライス小盛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ライス小盛</v>
      </c>
      <c r="F11">
        <f>VLOOKUP(A11,org_table[],COLUMN(org_table[熱量]),FALSE)</f>
        <v>778</v>
      </c>
      <c r="H11">
        <f>VLOOKUP(A11,org_table[],COLUMN(org_table[蛋白質]),FALSE)</f>
        <v>23.2</v>
      </c>
      <c r="I11">
        <f>VLOOKUP(A11,org_table[],COLUMN(org_table[脂質]),FALSE)</f>
        <v>38.5</v>
      </c>
      <c r="J11">
        <f>VLOOKUP(A11,org_table[],COLUMN(org_table[炭水化物]),FALSE)</f>
        <v>84.7</v>
      </c>
      <c r="K11">
        <f>VLOOKUP(A11,dummy_data[],COLUMN(dummy_data[Dietary fiber]),TRUE)</f>
        <v>20</v>
      </c>
      <c r="L11">
        <f>VLOOKUP(A11,org_table[],COLUMN(org_table[食塩相当量]),FALSE)</f>
        <v>3.7</v>
      </c>
      <c r="M11">
        <f>VLOOKUP(A11,org_table[],COLUMN(org_table[カリウム]),FALSE)</f>
        <v>528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225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</row>
    <row r="12" spans="1:28" x14ac:dyDescent="0.15">
      <c r="A12">
        <v>10</v>
      </c>
      <c r="B12" t="str">
        <f>UPPER(LEFT(VLOOKUP(A12,org_table[],2,TRUE),3))&amp;"-"&amp;TEXT(A12,"0000")</f>
        <v>PLU-0010</v>
      </c>
      <c r="C12" t="str">
        <f>VLOOKUP(A12,org_table[],COLUMN(org_table[表示名]),FALSE)</f>
        <v>プラスべジWカルビ焼肉弁当(肉2倍) ライス普通盛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ライス普通盛</v>
      </c>
      <c r="F12">
        <f>VLOOKUP(A12,org_table[],COLUMN(org_table[熱量]),FALSE)</f>
        <v>1270</v>
      </c>
      <c r="H12">
        <f>VLOOKUP(A12,org_table[],COLUMN(org_table[蛋白質]),FALSE)</f>
        <v>40.4</v>
      </c>
      <c r="I12">
        <f>VLOOKUP(A12,org_table[],COLUMN(org_table[脂質]),FALSE)</f>
        <v>69.099999999999994</v>
      </c>
      <c r="J12">
        <f>VLOOKUP(A12,org_table[],COLUMN(org_table[炭水化物]),FALSE)</f>
        <v>121.4</v>
      </c>
      <c r="K12">
        <f>VLOOKUP(A12,dummy_data[],COLUMN(dummy_data[Dietary fiber]),TRUE)</f>
        <v>21</v>
      </c>
      <c r="L12">
        <f>VLOOKUP(A12,org_table[],COLUMN(org_table[食塩相当量]),FALSE)</f>
        <v>6.1</v>
      </c>
      <c r="M12">
        <f>VLOOKUP(A12,org_table[],COLUMN(org_table[カリウム]),FALSE)</f>
        <v>843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373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</row>
    <row r="13" spans="1:28" x14ac:dyDescent="0.15">
      <c r="A13">
        <v>11</v>
      </c>
      <c r="B13" t="str">
        <f>UPPER(LEFT(VLOOKUP(A13,org_table[],2,TRUE),3))&amp;"-"&amp;TEXT(A13,"0000")</f>
        <v>PLU-0011</v>
      </c>
      <c r="C13" t="str">
        <f>VLOOKUP(A13,org_table[],COLUMN(org_table[表示名]),FALSE)</f>
        <v>プラスべジWカルビ焼肉弁当(肉2倍) ライス大盛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ライス大盛</v>
      </c>
      <c r="F13">
        <f>VLOOKUP(A13,org_table[],COLUMN(org_table[熱量]),FALSE)</f>
        <v>1421</v>
      </c>
      <c r="H13">
        <f>VLOOKUP(A13,org_table[],COLUMN(org_table[蛋白質]),FALSE)</f>
        <v>42.4</v>
      </c>
      <c r="I13">
        <f>VLOOKUP(A13,org_table[],COLUMN(org_table[脂質]),FALSE)</f>
        <v>69.400000000000006</v>
      </c>
      <c r="J13">
        <f>VLOOKUP(A13,org_table[],COLUMN(org_table[炭水化物]),FALSE)</f>
        <v>156.4</v>
      </c>
      <c r="K13">
        <f>VLOOKUP(A13,dummy_data[],COLUMN(dummy_data[Dietary fiber]),TRUE)</f>
        <v>20</v>
      </c>
      <c r="L13">
        <f>VLOOKUP(A13,org_table[],COLUMN(org_table[食塩相当量]),FALSE)</f>
        <v>6.1</v>
      </c>
      <c r="M13">
        <f>VLOOKUP(A13,org_table[],COLUMN(org_table[カリウム]),FALSE)</f>
        <v>864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399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</row>
    <row r="14" spans="1:28" x14ac:dyDescent="0.15">
      <c r="A14">
        <v>12</v>
      </c>
      <c r="B14" t="str">
        <f>UPPER(LEFT(VLOOKUP(A14,org_table[],2,TRUE),3))&amp;"-"&amp;TEXT(A14,"0000")</f>
        <v>PLU-0012</v>
      </c>
      <c r="C14" t="str">
        <f>VLOOKUP(A14,org_table[],COLUMN(org_table[表示名]),FALSE)</f>
        <v>プラスべジWカルビ焼肉弁当(肉2倍) ライス小盛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ライス小盛</v>
      </c>
      <c r="F14">
        <f>VLOOKUP(A14,org_table[],COLUMN(org_table[熱量]),FALSE)</f>
        <v>1164</v>
      </c>
      <c r="H14">
        <f>VLOOKUP(A14,org_table[],COLUMN(org_table[蛋白質]),FALSE)</f>
        <v>39</v>
      </c>
      <c r="I14">
        <f>VLOOKUP(A14,org_table[],COLUMN(org_table[脂質]),FALSE)</f>
        <v>68.900000000000006</v>
      </c>
      <c r="J14">
        <f>VLOOKUP(A14,org_table[],COLUMN(org_table[炭水化物]),FALSE)</f>
        <v>96.9</v>
      </c>
      <c r="K14">
        <f>VLOOKUP(A14,dummy_data[],COLUMN(dummy_data[Dietary fiber]),TRUE)</f>
        <v>21</v>
      </c>
      <c r="L14">
        <f>VLOOKUP(A14,org_table[],COLUMN(org_table[食塩相当量]),FALSE)</f>
        <v>6.1</v>
      </c>
      <c r="M14">
        <f>VLOOKUP(A14,org_table[],COLUMN(org_table[カリウム]),FALSE)</f>
        <v>828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355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</row>
    <row r="15" spans="1:28" x14ac:dyDescent="0.15">
      <c r="A15">
        <v>13</v>
      </c>
      <c r="B15" t="str">
        <f>UPPER(LEFT(VLOOKUP(A15,org_table[],2,TRUE),3))&amp;"-"&amp;TEXT(A15,"0000")</f>
        <v>PLU-0013</v>
      </c>
      <c r="C15" t="str">
        <f>VLOOKUP(A15,org_table[],COLUMN(org_table[表示名]),FALSE)</f>
        <v>プラスべジチキン南蛮弁当 ライス普通盛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ライス普通盛</v>
      </c>
      <c r="F15">
        <f>VLOOKUP(A15,org_table[],COLUMN(org_table[熱量]),FALSE)</f>
        <v>867</v>
      </c>
      <c r="H15">
        <f>VLOOKUP(A15,org_table[],COLUMN(org_table[蛋白質]),FALSE)</f>
        <v>25.4</v>
      </c>
      <c r="I15">
        <f>VLOOKUP(A15,org_table[],COLUMN(org_table[脂質]),FALSE)</f>
        <v>29.9</v>
      </c>
      <c r="J15">
        <f>VLOOKUP(A15,org_table[],COLUMN(org_table[炭水化物]),FALSE)</f>
        <v>122.9</v>
      </c>
      <c r="K15">
        <f>VLOOKUP(A15,dummy_data[],COLUMN(dummy_data[Dietary fiber]),TRUE)</f>
        <v>20</v>
      </c>
      <c r="L15">
        <f>VLOOKUP(A15,org_table[],COLUMN(org_table[食塩相当量]),FALSE)</f>
        <v>2.7</v>
      </c>
      <c r="M15">
        <f>VLOOKUP(A15,org_table[],COLUMN(org_table[カリウム]),FALSE)</f>
        <v>567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363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</row>
    <row r="16" spans="1:28" x14ac:dyDescent="0.15">
      <c r="A16">
        <v>14</v>
      </c>
      <c r="B16" t="str">
        <f>UPPER(LEFT(VLOOKUP(A16,org_table[],2,TRUE),3))&amp;"-"&amp;TEXT(A16,"0000")</f>
        <v>PLU-0014</v>
      </c>
      <c r="C16" t="str">
        <f>VLOOKUP(A16,org_table[],COLUMN(org_table[表示名]),FALSE)</f>
        <v>プラスべジチキン南蛮弁当 ライス大盛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ライス大盛</v>
      </c>
      <c r="F16">
        <f>VLOOKUP(A16,org_table[],COLUMN(org_table[熱量]),FALSE)</f>
        <v>1018</v>
      </c>
      <c r="H16">
        <f>VLOOKUP(A16,org_table[],COLUMN(org_table[蛋白質]),FALSE)</f>
        <v>27.4</v>
      </c>
      <c r="I16">
        <f>VLOOKUP(A16,org_table[],COLUMN(org_table[脂質]),FALSE)</f>
        <v>30.2</v>
      </c>
      <c r="J16">
        <f>VLOOKUP(A16,org_table[],COLUMN(org_table[炭水化物]),FALSE)</f>
        <v>157.9</v>
      </c>
      <c r="K16">
        <f>VLOOKUP(A16,dummy_data[],COLUMN(dummy_data[Dietary fiber]),TRUE)</f>
        <v>21</v>
      </c>
      <c r="L16">
        <f>VLOOKUP(A16,org_table[],COLUMN(org_table[食塩相当量]),FALSE)</f>
        <v>2.7</v>
      </c>
      <c r="M16">
        <f>VLOOKUP(A16,org_table[],COLUMN(org_table[カリウム]),FALSE)</f>
        <v>588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389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</row>
    <row r="17" spans="1:28" x14ac:dyDescent="0.15">
      <c r="A17">
        <v>15</v>
      </c>
      <c r="B17" t="str">
        <f>UPPER(LEFT(VLOOKUP(A17,org_table[],2,TRUE),3))&amp;"-"&amp;TEXT(A17,"0000")</f>
        <v>PLU-0015</v>
      </c>
      <c r="C17" t="str">
        <f>VLOOKUP(A17,org_table[],COLUMN(org_table[表示名]),FALSE)</f>
        <v>プラスべジチキン南蛮弁当 ライス小盛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ライス小盛</v>
      </c>
      <c r="F17">
        <f>VLOOKUP(A17,org_table[],COLUMN(org_table[熱量]),FALSE)</f>
        <v>761</v>
      </c>
      <c r="H17">
        <f>VLOOKUP(A17,org_table[],COLUMN(org_table[蛋白質]),FALSE)</f>
        <v>24</v>
      </c>
      <c r="I17">
        <f>VLOOKUP(A17,org_table[],COLUMN(org_table[脂質]),FALSE)</f>
        <v>29.7</v>
      </c>
      <c r="J17">
        <f>VLOOKUP(A17,org_table[],COLUMN(org_table[炭水化物]),FALSE)</f>
        <v>98.4</v>
      </c>
      <c r="K17">
        <f>VLOOKUP(A17,dummy_data[],COLUMN(dummy_data[Dietary fiber]),TRUE)</f>
        <v>20</v>
      </c>
      <c r="L17">
        <f>VLOOKUP(A17,org_table[],COLUMN(org_table[食塩相当量]),FALSE)</f>
        <v>2.7</v>
      </c>
      <c r="M17">
        <f>VLOOKUP(A17,org_table[],COLUMN(org_table[カリウム]),FALSE)</f>
        <v>552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345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</row>
    <row r="18" spans="1:28" x14ac:dyDescent="0.15">
      <c r="A18">
        <v>16</v>
      </c>
      <c r="B18" t="str">
        <f>UPPER(LEFT(VLOOKUP(A18,org_table[],2,TRUE),3))&amp;"-"&amp;TEXT(A18,"0000")</f>
        <v>PLU-0016</v>
      </c>
      <c r="C18" t="str">
        <f>VLOOKUP(A18,org_table[],COLUMN(org_table[表示名]),FALSE)</f>
        <v>プラスべジしょうが焼き弁当 ライス普通盛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ライス普通盛</v>
      </c>
      <c r="F18">
        <f>VLOOKUP(A18,org_table[],COLUMN(org_table[熱量]),FALSE)</f>
        <v>903</v>
      </c>
      <c r="H18">
        <f>VLOOKUP(A18,org_table[],COLUMN(org_table[蛋白質]),FALSE)</f>
        <v>26.9</v>
      </c>
      <c r="I18">
        <f>VLOOKUP(A18,org_table[],COLUMN(org_table[脂質]),FALSE)</f>
        <v>40.700000000000003</v>
      </c>
      <c r="J18">
        <f>VLOOKUP(A18,org_table[],COLUMN(org_table[炭水化物]),FALSE)</f>
        <v>107</v>
      </c>
      <c r="K18">
        <f>VLOOKUP(A18,dummy_data[],COLUMN(dummy_data[Dietary fiber]),TRUE)</f>
        <v>21</v>
      </c>
      <c r="L18">
        <f>VLOOKUP(A18,org_table[],COLUMN(org_table[食塩相当量]),FALSE)</f>
        <v>2.8</v>
      </c>
      <c r="M18">
        <f>VLOOKUP(A18,org_table[],COLUMN(org_table[カリウム]),FALSE)</f>
        <v>596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216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</row>
    <row r="19" spans="1:28" x14ac:dyDescent="0.15">
      <c r="A19">
        <v>17</v>
      </c>
      <c r="B19" t="str">
        <f>UPPER(LEFT(VLOOKUP(A19,org_table[],2,TRUE),3))&amp;"-"&amp;TEXT(A19,"0000")</f>
        <v>PLU-0017</v>
      </c>
      <c r="C19" t="str">
        <f>VLOOKUP(A19,org_table[],COLUMN(org_table[表示名]),FALSE)</f>
        <v>プラスべジしょうが焼き弁当 ライス大盛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ライス大盛</v>
      </c>
      <c r="F19">
        <f>VLOOKUP(A19,org_table[],COLUMN(org_table[熱量]),FALSE)</f>
        <v>1054</v>
      </c>
      <c r="H19">
        <f>VLOOKUP(A19,org_table[],COLUMN(org_table[蛋白質]),FALSE)</f>
        <v>28.9</v>
      </c>
      <c r="I19">
        <f>VLOOKUP(A19,org_table[],COLUMN(org_table[脂質]),FALSE)</f>
        <v>41</v>
      </c>
      <c r="J19">
        <f>VLOOKUP(A19,org_table[],COLUMN(org_table[炭水化物]),FALSE)</f>
        <v>142</v>
      </c>
      <c r="K19">
        <f>VLOOKUP(A19,dummy_data[],COLUMN(dummy_data[Dietary fiber]),TRUE)</f>
        <v>20</v>
      </c>
      <c r="L19">
        <f>VLOOKUP(A19,org_table[],COLUMN(org_table[食塩相当量]),FALSE)</f>
        <v>2.8</v>
      </c>
      <c r="M19">
        <f>VLOOKUP(A19,org_table[],COLUMN(org_table[カリウム]),FALSE)</f>
        <v>617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242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</row>
    <row r="20" spans="1:28" x14ac:dyDescent="0.15">
      <c r="A20">
        <v>18</v>
      </c>
      <c r="B20" t="str">
        <f>UPPER(LEFT(VLOOKUP(A20,org_table[],2,TRUE),3))&amp;"-"&amp;TEXT(A20,"0000")</f>
        <v>PLU-0018</v>
      </c>
      <c r="C20" t="str">
        <f>VLOOKUP(A20,org_table[],COLUMN(org_table[表示名]),FALSE)</f>
        <v>プラスべジしょうが焼き弁当 ライス小盛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ライス小盛</v>
      </c>
      <c r="F20">
        <f>VLOOKUP(A20,org_table[],COLUMN(org_table[熱量]),FALSE)</f>
        <v>797</v>
      </c>
      <c r="H20">
        <f>VLOOKUP(A20,org_table[],COLUMN(org_table[蛋白質]),FALSE)</f>
        <v>25.5</v>
      </c>
      <c r="I20">
        <f>VLOOKUP(A20,org_table[],COLUMN(org_table[脂質]),FALSE)</f>
        <v>40.5</v>
      </c>
      <c r="J20">
        <f>VLOOKUP(A20,org_table[],COLUMN(org_table[炭水化物]),FALSE)</f>
        <v>82.5</v>
      </c>
      <c r="K20">
        <f>VLOOKUP(A20,dummy_data[],COLUMN(dummy_data[Dietary fiber]),TRUE)</f>
        <v>21</v>
      </c>
      <c r="L20">
        <f>VLOOKUP(A20,org_table[],COLUMN(org_table[食塩相当量]),FALSE)</f>
        <v>2.8</v>
      </c>
      <c r="M20">
        <f>VLOOKUP(A20,org_table[],COLUMN(org_table[カリウム]),FALSE)</f>
        <v>581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198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</row>
    <row r="21" spans="1:28" x14ac:dyDescent="0.15">
      <c r="A21">
        <v>19</v>
      </c>
      <c r="B21" t="str">
        <f>UPPER(LEFT(VLOOKUP(A21,org_table[],2,TRUE),3))&amp;"-"&amp;TEXT(A21,"0000")</f>
        <v>PLU-0019</v>
      </c>
      <c r="C21" t="str">
        <f>VLOOKUP(A21,org_table[],COLUMN(org_table[表示名]),FALSE)</f>
        <v>プラスべジおろしチキン竜田弁当（香味醤油） ライス普通盛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ライス普通盛</v>
      </c>
      <c r="F21">
        <f>VLOOKUP(A21,org_table[],COLUMN(org_table[熱量]),FALSE)</f>
        <v>879</v>
      </c>
      <c r="H21">
        <f>VLOOKUP(A21,org_table[],COLUMN(org_table[蛋白質]),FALSE)</f>
        <v>20.100000000000001</v>
      </c>
      <c r="I21">
        <f>VLOOKUP(A21,org_table[],COLUMN(org_table[脂質]),FALSE)</f>
        <v>34.5</v>
      </c>
      <c r="J21">
        <f>VLOOKUP(A21,org_table[],COLUMN(org_table[炭水化物]),FALSE)</f>
        <v>119.4</v>
      </c>
      <c r="K21">
        <f>VLOOKUP(A21,dummy_data[],COLUMN(dummy_data[Dietary fiber]),TRUE)</f>
        <v>20</v>
      </c>
      <c r="L21">
        <f>VLOOKUP(A21,org_table[],COLUMN(org_table[食塩相当量]),FALSE)</f>
        <v>2.8</v>
      </c>
      <c r="M21">
        <f>VLOOKUP(A21,org_table[],COLUMN(org_table[カリウム]),FALSE)</f>
        <v>551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241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</row>
    <row r="22" spans="1:28" x14ac:dyDescent="0.15">
      <c r="A22">
        <v>20</v>
      </c>
      <c r="B22" t="str">
        <f>UPPER(LEFT(VLOOKUP(A22,org_table[],2,TRUE),3))&amp;"-"&amp;TEXT(A22,"0000")</f>
        <v>PLU-0020</v>
      </c>
      <c r="C22" t="str">
        <f>VLOOKUP(A22,org_table[],COLUMN(org_table[表示名]),FALSE)</f>
        <v>プラスべジおろしチキン竜田弁当（香味醤油） ライス大盛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ライス大盛</v>
      </c>
      <c r="F22">
        <f>VLOOKUP(A22,org_table[],COLUMN(org_table[熱量]),FALSE)</f>
        <v>1030</v>
      </c>
      <c r="H22">
        <f>VLOOKUP(A22,org_table[],COLUMN(org_table[蛋白質]),FALSE)</f>
        <v>22.1</v>
      </c>
      <c r="I22">
        <f>VLOOKUP(A22,org_table[],COLUMN(org_table[脂質]),FALSE)</f>
        <v>34.799999999999997</v>
      </c>
      <c r="J22">
        <f>VLOOKUP(A22,org_table[],COLUMN(org_table[炭水化物]),FALSE)</f>
        <v>154.4</v>
      </c>
      <c r="K22">
        <f>VLOOKUP(A22,dummy_data[],COLUMN(dummy_data[Dietary fiber]),TRUE)</f>
        <v>21</v>
      </c>
      <c r="L22">
        <f>VLOOKUP(A22,org_table[],COLUMN(org_table[食塩相当量]),FALSE)</f>
        <v>2.8</v>
      </c>
      <c r="M22">
        <f>VLOOKUP(A22,org_table[],COLUMN(org_table[カリウム]),FALSE)</f>
        <v>572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267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</row>
    <row r="23" spans="1:28" x14ac:dyDescent="0.15">
      <c r="A23">
        <v>21</v>
      </c>
      <c r="B23" t="str">
        <f>UPPER(LEFT(VLOOKUP(A23,org_table[],2,TRUE),3))&amp;"-"&amp;TEXT(A23,"0000")</f>
        <v>PLU-0021</v>
      </c>
      <c r="C23" t="str">
        <f>VLOOKUP(A23,org_table[],COLUMN(org_table[表示名]),FALSE)</f>
        <v>プラスべジおろしチキン竜田弁当（香味醤油） ライス小盛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ライス小盛</v>
      </c>
      <c r="F23">
        <f>VLOOKUP(A23,org_table[],COLUMN(org_table[熱量]),FALSE)</f>
        <v>773</v>
      </c>
      <c r="H23">
        <f>VLOOKUP(A23,org_table[],COLUMN(org_table[蛋白質]),FALSE)</f>
        <v>18.7</v>
      </c>
      <c r="I23">
        <f>VLOOKUP(A23,org_table[],COLUMN(org_table[脂質]),FALSE)</f>
        <v>34.299999999999997</v>
      </c>
      <c r="J23">
        <f>VLOOKUP(A23,org_table[],COLUMN(org_table[炭水化物]),FALSE)</f>
        <v>94.9</v>
      </c>
      <c r="K23">
        <f>VLOOKUP(A23,dummy_data[],COLUMN(dummy_data[Dietary fiber]),TRUE)</f>
        <v>20</v>
      </c>
      <c r="L23">
        <f>VLOOKUP(A23,org_table[],COLUMN(org_table[食塩相当量]),FALSE)</f>
        <v>2.8</v>
      </c>
      <c r="M23">
        <f>VLOOKUP(A23,org_table[],COLUMN(org_table[カリウム]),FALSE)</f>
        <v>536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223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</row>
    <row r="24" spans="1:28" x14ac:dyDescent="0.15">
      <c r="A24">
        <v>22</v>
      </c>
      <c r="B24" t="str">
        <f>UPPER(LEFT(VLOOKUP(A24,org_table[],2,TRUE),3))&amp;"-"&amp;TEXT(A24,"0000")</f>
        <v>PLU-0022</v>
      </c>
      <c r="C24" t="str">
        <f>VLOOKUP(A24,org_table[],COLUMN(org_table[表示名]),FALSE)</f>
        <v>プラスべジおろしチキン竜田弁当（和風ぽん酢） ライス普通盛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ライス普通盛</v>
      </c>
      <c r="F24">
        <f>VLOOKUP(A24,org_table[],COLUMN(org_table[熱量]),FALSE)</f>
        <v>866</v>
      </c>
      <c r="H24">
        <f>VLOOKUP(A24,org_table[],COLUMN(org_table[蛋白質]),FALSE)</f>
        <v>20.3</v>
      </c>
      <c r="I24">
        <f>VLOOKUP(A24,org_table[],COLUMN(org_table[脂質]),FALSE)</f>
        <v>32.9</v>
      </c>
      <c r="J24">
        <f>VLOOKUP(A24,org_table[],COLUMN(org_table[炭水化物]),FALSE)</f>
        <v>119.5</v>
      </c>
      <c r="K24">
        <f>VLOOKUP(A24,dummy_data[],COLUMN(dummy_data[Dietary fiber]),TRUE)</f>
        <v>21</v>
      </c>
      <c r="L24">
        <f>VLOOKUP(A24,org_table[],COLUMN(org_table[食塩相当量]),FALSE)</f>
        <v>3.7</v>
      </c>
      <c r="M24">
        <f>VLOOKUP(A24,org_table[],COLUMN(org_table[カリウム]),FALSE)</f>
        <v>553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241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</row>
    <row r="25" spans="1:28" x14ac:dyDescent="0.15">
      <c r="A25">
        <v>23</v>
      </c>
      <c r="B25" t="str">
        <f>UPPER(LEFT(VLOOKUP(A25,org_table[],2,TRUE),3))&amp;"-"&amp;TEXT(A25,"0000")</f>
        <v>PLU-0023</v>
      </c>
      <c r="C25" t="str">
        <f>VLOOKUP(A25,org_table[],COLUMN(org_table[表示名]),FALSE)</f>
        <v>プラスべジおろしチキン竜田弁当（和風ぽん酢） ライス大盛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ライス大盛</v>
      </c>
      <c r="F25">
        <f>VLOOKUP(A25,org_table[],COLUMN(org_table[熱量]),FALSE)</f>
        <v>1017</v>
      </c>
      <c r="H25">
        <f>VLOOKUP(A25,org_table[],COLUMN(org_table[蛋白質]),FALSE)</f>
        <v>22.3</v>
      </c>
      <c r="I25">
        <f>VLOOKUP(A25,org_table[],COLUMN(org_table[脂質]),FALSE)</f>
        <v>33.200000000000003</v>
      </c>
      <c r="J25">
        <f>VLOOKUP(A25,org_table[],COLUMN(org_table[炭水化物]),FALSE)</f>
        <v>154.5</v>
      </c>
      <c r="K25">
        <f>VLOOKUP(A25,dummy_data[],COLUMN(dummy_data[Dietary fiber]),TRUE)</f>
        <v>20</v>
      </c>
      <c r="L25">
        <f>VLOOKUP(A25,org_table[],COLUMN(org_table[食塩相当量]),FALSE)</f>
        <v>3.7</v>
      </c>
      <c r="M25">
        <f>VLOOKUP(A25,org_table[],COLUMN(org_table[カリウム]),FALSE)</f>
        <v>574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267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</row>
    <row r="26" spans="1:28" x14ac:dyDescent="0.15">
      <c r="A26">
        <v>24</v>
      </c>
      <c r="B26" t="str">
        <f>UPPER(LEFT(VLOOKUP(A26,org_table[],2,TRUE),3))&amp;"-"&amp;TEXT(A26,"0000")</f>
        <v>PLU-0024</v>
      </c>
      <c r="C26" t="str">
        <f>VLOOKUP(A26,org_table[],COLUMN(org_table[表示名]),FALSE)</f>
        <v>プラスべジおろしチキン竜田弁当（和風ぽん酢） ライス小盛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ライス小盛</v>
      </c>
      <c r="F26">
        <f>VLOOKUP(A26,org_table[],COLUMN(org_table[熱量]),FALSE)</f>
        <v>760</v>
      </c>
      <c r="H26">
        <f>VLOOKUP(A26,org_table[],COLUMN(org_table[蛋白質]),FALSE)</f>
        <v>18.899999999999999</v>
      </c>
      <c r="I26">
        <f>VLOOKUP(A26,org_table[],COLUMN(org_table[脂質]),FALSE)</f>
        <v>32.700000000000003</v>
      </c>
      <c r="J26">
        <f>VLOOKUP(A26,org_table[],COLUMN(org_table[炭水化物]),FALSE)</f>
        <v>95</v>
      </c>
      <c r="K26">
        <f>VLOOKUP(A26,dummy_data[],COLUMN(dummy_data[Dietary fiber]),TRUE)</f>
        <v>21</v>
      </c>
      <c r="L26">
        <f>VLOOKUP(A26,org_table[],COLUMN(org_table[食塩相当量]),FALSE)</f>
        <v>3.7</v>
      </c>
      <c r="M26">
        <f>VLOOKUP(A26,org_table[],COLUMN(org_table[カリウム]),FALSE)</f>
        <v>538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223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</row>
    <row r="27" spans="1:28" x14ac:dyDescent="0.15">
      <c r="A27">
        <v>25</v>
      </c>
      <c r="B27" t="str">
        <f>UPPER(LEFT(VLOOKUP(A27,org_table[],2,TRUE),3))&amp;"-"&amp;TEXT(A27,"0000")</f>
        <v>PLU-0025</v>
      </c>
      <c r="C27" t="str">
        <f>VLOOKUP(A27,org_table[],COLUMN(org_table[表示名]),FALSE)</f>
        <v>プラスべジしゃけ塩焼き弁当 ライス普通盛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ライス普通盛</v>
      </c>
      <c r="F27">
        <f>VLOOKUP(A27,org_table[],COLUMN(org_table[熱量]),FALSE)</f>
        <v>746</v>
      </c>
      <c r="H27">
        <f>VLOOKUP(A27,org_table[],COLUMN(org_table[蛋白質]),FALSE)</f>
        <v>28.2</v>
      </c>
      <c r="I27">
        <f>VLOOKUP(A27,org_table[],COLUMN(org_table[脂質]),FALSE)</f>
        <v>24</v>
      </c>
      <c r="J27">
        <f>VLOOKUP(A27,org_table[],COLUMN(org_table[炭水化物]),FALSE)</f>
        <v>104.2</v>
      </c>
      <c r="K27">
        <f>VLOOKUP(A27,dummy_data[],COLUMN(dummy_data[Dietary fiber]),TRUE)</f>
        <v>20</v>
      </c>
      <c r="L27">
        <f>VLOOKUP(A27,org_table[],COLUMN(org_table[食塩相当量]),FALSE)</f>
        <v>2.9</v>
      </c>
      <c r="M27">
        <f>VLOOKUP(A27,org_table[],COLUMN(org_table[カリウム]),FALSE)</f>
        <v>617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341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</row>
    <row r="28" spans="1:28" x14ac:dyDescent="0.15">
      <c r="A28">
        <v>26</v>
      </c>
      <c r="B28" t="str">
        <f>UPPER(LEFT(VLOOKUP(A28,org_table[],2,TRUE),3))&amp;"-"&amp;TEXT(A28,"0000")</f>
        <v>PLU-0026</v>
      </c>
      <c r="C28" t="str">
        <f>VLOOKUP(A28,org_table[],COLUMN(org_table[表示名]),FALSE)</f>
        <v>プラスべジしゃけ塩焼き弁当 ライス大盛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ライス大盛</v>
      </c>
      <c r="F28">
        <f>VLOOKUP(A28,org_table[],COLUMN(org_table[熱量]),FALSE)</f>
        <v>897</v>
      </c>
      <c r="H28">
        <f>VLOOKUP(A28,org_table[],COLUMN(org_table[蛋白質]),FALSE)</f>
        <v>30.2</v>
      </c>
      <c r="I28">
        <f>VLOOKUP(A28,org_table[],COLUMN(org_table[脂質]),FALSE)</f>
        <v>24.3</v>
      </c>
      <c r="J28">
        <f>VLOOKUP(A28,org_table[],COLUMN(org_table[炭水化物]),FALSE)</f>
        <v>139.19999999999999</v>
      </c>
      <c r="K28">
        <f>VLOOKUP(A28,dummy_data[],COLUMN(dummy_data[Dietary fiber]),TRUE)</f>
        <v>21</v>
      </c>
      <c r="L28">
        <f>VLOOKUP(A28,org_table[],COLUMN(org_table[食塩相当量]),FALSE)</f>
        <v>2.9</v>
      </c>
      <c r="M28">
        <f>VLOOKUP(A28,org_table[],COLUMN(org_table[カリウム]),FALSE)</f>
        <v>638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367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</row>
    <row r="29" spans="1:28" x14ac:dyDescent="0.15">
      <c r="A29">
        <v>27</v>
      </c>
      <c r="B29" t="str">
        <f>UPPER(LEFT(VLOOKUP(A29,org_table[],2,TRUE),3))&amp;"-"&amp;TEXT(A29,"0000")</f>
        <v>PLU-0027</v>
      </c>
      <c r="C29" t="str">
        <f>VLOOKUP(A29,org_table[],COLUMN(org_table[表示名]),FALSE)</f>
        <v>プラスべジしゃけ塩焼き弁当 ライス小盛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ライス小盛</v>
      </c>
      <c r="F29">
        <f>VLOOKUP(A29,org_table[],COLUMN(org_table[熱量]),FALSE)</f>
        <v>640</v>
      </c>
      <c r="H29">
        <f>VLOOKUP(A29,org_table[],COLUMN(org_table[蛋白質]),FALSE)</f>
        <v>26.8</v>
      </c>
      <c r="I29">
        <f>VLOOKUP(A29,org_table[],COLUMN(org_table[脂質]),FALSE)</f>
        <v>23.8</v>
      </c>
      <c r="J29">
        <f>VLOOKUP(A29,org_table[],COLUMN(org_table[炭水化物]),FALSE)</f>
        <v>79.7</v>
      </c>
      <c r="K29">
        <f>VLOOKUP(A29,dummy_data[],COLUMN(dummy_data[Dietary fiber]),TRUE)</f>
        <v>20</v>
      </c>
      <c r="L29">
        <f>VLOOKUP(A29,org_table[],COLUMN(org_table[食塩相当量]),FALSE)</f>
        <v>2.9</v>
      </c>
      <c r="M29">
        <f>VLOOKUP(A29,org_table[],COLUMN(org_table[カリウム]),FALSE)</f>
        <v>602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323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</row>
    <row r="30" spans="1:28" x14ac:dyDescent="0.15">
      <c r="A30">
        <v>28</v>
      </c>
      <c r="B30" t="str">
        <f>UPPER(LEFT(VLOOKUP(A30,org_table[],2,TRUE),3))&amp;"-"&amp;TEXT(A30,"0000")</f>
        <v>PLU-0028</v>
      </c>
      <c r="C30" t="str">
        <f>VLOOKUP(A30,org_table[],COLUMN(org_table[表示名]),FALSE)</f>
        <v>プラスべジさば塩焼き弁当 ライス普通盛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ライス普通盛</v>
      </c>
      <c r="F30">
        <f>VLOOKUP(A30,org_table[],COLUMN(org_table[熱量]),FALSE)</f>
        <v>886</v>
      </c>
      <c r="H30">
        <f>VLOOKUP(A30,org_table[],COLUMN(org_table[蛋白質]),FALSE)</f>
        <v>35.299999999999997</v>
      </c>
      <c r="I30">
        <f>VLOOKUP(A30,org_table[],COLUMN(org_table[脂質]),FALSE)</f>
        <v>36.5</v>
      </c>
      <c r="J30">
        <f>VLOOKUP(A30,org_table[],COLUMN(org_table[炭水化物]),FALSE)</f>
        <v>104.1</v>
      </c>
      <c r="K30">
        <f>VLOOKUP(A30,dummy_data[],COLUMN(dummy_data[Dietary fiber]),TRUE)</f>
        <v>21</v>
      </c>
      <c r="L30">
        <f>VLOOKUP(A30,org_table[],COLUMN(org_table[食塩相当量]),FALSE)</f>
        <v>3.4</v>
      </c>
      <c r="M30">
        <f>VLOOKUP(A30,org_table[],COLUMN(org_table[カリウム]),FALSE)</f>
        <v>767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400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</row>
    <row r="31" spans="1:28" x14ac:dyDescent="0.15">
      <c r="A31">
        <v>29</v>
      </c>
      <c r="B31" t="str">
        <f>UPPER(LEFT(VLOOKUP(A31,org_table[],2,TRUE),3))&amp;"-"&amp;TEXT(A31,"0000")</f>
        <v>PLU-0029</v>
      </c>
      <c r="C31" t="str">
        <f>VLOOKUP(A31,org_table[],COLUMN(org_table[表示名]),FALSE)</f>
        <v>プラスべジさば塩焼き弁当 ライス大盛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ライス大盛</v>
      </c>
      <c r="F31">
        <f>VLOOKUP(A31,org_table[],COLUMN(org_table[熱量]),FALSE)</f>
        <v>1037</v>
      </c>
      <c r="H31">
        <f>VLOOKUP(A31,org_table[],COLUMN(org_table[蛋白質]),FALSE)</f>
        <v>37.299999999999997</v>
      </c>
      <c r="I31">
        <f>VLOOKUP(A31,org_table[],COLUMN(org_table[脂質]),FALSE)</f>
        <v>36.799999999999997</v>
      </c>
      <c r="J31">
        <f>VLOOKUP(A31,org_table[],COLUMN(org_table[炭水化物]),FALSE)</f>
        <v>139.1</v>
      </c>
      <c r="K31">
        <f>VLOOKUP(A31,dummy_data[],COLUMN(dummy_data[Dietary fiber]),TRUE)</f>
        <v>20</v>
      </c>
      <c r="L31">
        <f>VLOOKUP(A31,org_table[],COLUMN(org_table[食塩相当量]),FALSE)</f>
        <v>3.4</v>
      </c>
      <c r="M31">
        <f>VLOOKUP(A31,org_table[],COLUMN(org_table[カリウム]),FALSE)</f>
        <v>788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426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</row>
    <row r="32" spans="1:28" x14ac:dyDescent="0.15">
      <c r="A32">
        <v>30</v>
      </c>
      <c r="B32" t="str">
        <f>UPPER(LEFT(VLOOKUP(A32,org_table[],2,TRUE),3))&amp;"-"&amp;TEXT(A32,"0000")</f>
        <v>PLU-0030</v>
      </c>
      <c r="C32" t="str">
        <f>VLOOKUP(A32,org_table[],COLUMN(org_table[表示名]),FALSE)</f>
        <v>プラスべジさば塩焼き弁当 ライス小盛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ライス小盛</v>
      </c>
      <c r="F32">
        <f>VLOOKUP(A32,org_table[],COLUMN(org_table[熱量]),FALSE)</f>
        <v>780</v>
      </c>
      <c r="H32">
        <f>VLOOKUP(A32,org_table[],COLUMN(org_table[蛋白質]),FALSE)</f>
        <v>33.9</v>
      </c>
      <c r="I32">
        <f>VLOOKUP(A32,org_table[],COLUMN(org_table[脂質]),FALSE)</f>
        <v>36.299999999999997</v>
      </c>
      <c r="J32">
        <f>VLOOKUP(A32,org_table[],COLUMN(org_table[炭水化物]),FALSE)</f>
        <v>79.599999999999994</v>
      </c>
      <c r="K32">
        <f>VLOOKUP(A32,dummy_data[],COLUMN(dummy_data[Dietary fiber]),TRUE)</f>
        <v>21</v>
      </c>
      <c r="L32">
        <f>VLOOKUP(A32,org_table[],COLUMN(org_table[食塩相当量]),FALSE)</f>
        <v>3.4</v>
      </c>
      <c r="M32">
        <f>VLOOKUP(A32,org_table[],COLUMN(org_table[カリウム]),FALSE)</f>
        <v>752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382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</row>
    <row r="33" spans="1:28" x14ac:dyDescent="0.15">
      <c r="A33">
        <v>31</v>
      </c>
      <c r="B33" t="str">
        <f>UPPER(LEFT(VLOOKUP(A33,org_table[],2,TRUE),3))&amp;"-"&amp;TEXT(A33,"0000")</f>
        <v>PLU-0031</v>
      </c>
      <c r="C33" t="str">
        <f>VLOOKUP(A33,org_table[],COLUMN(org_table[表示名]),FALSE)</f>
        <v>プラスべジロースとんかつ弁当 ライス普通盛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ライス普通盛</v>
      </c>
      <c r="F33">
        <f>VLOOKUP(A33,org_table[],COLUMN(org_table[熱量]),FALSE)</f>
        <v>890</v>
      </c>
      <c r="H33">
        <f>VLOOKUP(A33,org_table[],COLUMN(org_table[蛋白質]),FALSE)</f>
        <v>23.6</v>
      </c>
      <c r="I33">
        <f>VLOOKUP(A33,org_table[],COLUMN(org_table[脂質]),FALSE)</f>
        <v>29.8</v>
      </c>
      <c r="J33">
        <f>VLOOKUP(A33,org_table[],COLUMN(org_table[炭水化物]),FALSE)</f>
        <v>131.4</v>
      </c>
      <c r="K33">
        <f>VLOOKUP(A33,dummy_data[],COLUMN(dummy_data[Dietary fiber]),TRUE)</f>
        <v>20</v>
      </c>
      <c r="L33">
        <f>VLOOKUP(A33,org_table[],COLUMN(org_table[食塩相当量]),FALSE)</f>
        <v>2.5</v>
      </c>
      <c r="M33">
        <f>VLOOKUP(A33,org_table[],COLUMN(org_table[カリウム]),FALSE)</f>
        <v>559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279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</row>
    <row r="34" spans="1:28" x14ac:dyDescent="0.15">
      <c r="A34">
        <v>32</v>
      </c>
      <c r="B34" t="str">
        <f>UPPER(LEFT(VLOOKUP(A34,org_table[],2,TRUE),3))&amp;"-"&amp;TEXT(A34,"0000")</f>
        <v>PLU-0032</v>
      </c>
      <c r="C34" t="str">
        <f>VLOOKUP(A34,org_table[],COLUMN(org_table[表示名]),FALSE)</f>
        <v>プラスべジロースとんかつ弁当 ライス大盛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ライス大盛</v>
      </c>
      <c r="F34">
        <f>VLOOKUP(A34,org_table[],COLUMN(org_table[熱量]),FALSE)</f>
        <v>1041</v>
      </c>
      <c r="H34">
        <f>VLOOKUP(A34,org_table[],COLUMN(org_table[蛋白質]),FALSE)</f>
        <v>25.6</v>
      </c>
      <c r="I34">
        <f>VLOOKUP(A34,org_table[],COLUMN(org_table[脂質]),FALSE)</f>
        <v>30.1</v>
      </c>
      <c r="J34">
        <f>VLOOKUP(A34,org_table[],COLUMN(org_table[炭水化物]),FALSE)</f>
        <v>166.4</v>
      </c>
      <c r="K34">
        <f>VLOOKUP(A34,dummy_data[],COLUMN(dummy_data[Dietary fiber]),TRUE)</f>
        <v>21</v>
      </c>
      <c r="L34">
        <f>VLOOKUP(A34,org_table[],COLUMN(org_table[食塩相当量]),FALSE)</f>
        <v>2.5</v>
      </c>
      <c r="M34">
        <f>VLOOKUP(A34,org_table[],COLUMN(org_table[カリウム]),FALSE)</f>
        <v>580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305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</row>
    <row r="35" spans="1:28" x14ac:dyDescent="0.15">
      <c r="A35">
        <v>33</v>
      </c>
      <c r="B35" t="str">
        <f>UPPER(LEFT(VLOOKUP(A35,org_table[],2,TRUE),3))&amp;"-"&amp;TEXT(A35,"0000")</f>
        <v>PLU-0033</v>
      </c>
      <c r="C35" t="str">
        <f>VLOOKUP(A35,org_table[],COLUMN(org_table[表示名]),FALSE)</f>
        <v>プラスべジロースとんかつ弁当 ライス小盛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ライス小盛</v>
      </c>
      <c r="F35">
        <f>VLOOKUP(A35,org_table[],COLUMN(org_table[熱量]),FALSE)</f>
        <v>784</v>
      </c>
      <c r="H35">
        <f>VLOOKUP(A35,org_table[],COLUMN(org_table[蛋白質]),FALSE)</f>
        <v>22.2</v>
      </c>
      <c r="I35">
        <f>VLOOKUP(A35,org_table[],COLUMN(org_table[脂質]),FALSE)</f>
        <v>29.6</v>
      </c>
      <c r="J35">
        <f>VLOOKUP(A35,org_table[],COLUMN(org_table[炭水化物]),FALSE)</f>
        <v>106.9</v>
      </c>
      <c r="K35">
        <f>VLOOKUP(A35,dummy_data[],COLUMN(dummy_data[Dietary fiber]),TRUE)</f>
        <v>20</v>
      </c>
      <c r="L35">
        <f>VLOOKUP(A35,org_table[],COLUMN(org_table[食塩相当量]),FALSE)</f>
        <v>2.5</v>
      </c>
      <c r="M35">
        <f>VLOOKUP(A35,org_table[],COLUMN(org_table[カリウム]),FALSE)</f>
        <v>544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261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</row>
    <row r="36" spans="1:28" x14ac:dyDescent="0.15">
      <c r="A36">
        <v>34</v>
      </c>
      <c r="B36" t="str">
        <f>UPPER(LEFT(VLOOKUP(A36,org_table[],2,TRUE),3))&amp;"-"&amp;TEXT(A36,"0000")</f>
        <v>PLU-0034</v>
      </c>
      <c r="C36" t="str">
        <f>VLOOKUP(A36,org_table[],COLUMN(org_table[表示名]),FALSE)</f>
        <v>プラスべジ4種のこぼれチーズハンバーグステーキ弁当 ライス普通盛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ライス普通盛</v>
      </c>
      <c r="F36">
        <f>VLOOKUP(A36,org_table[],COLUMN(org_table[熱量]),FALSE)</f>
        <v>896</v>
      </c>
      <c r="H36">
        <f>VLOOKUP(A36,org_table[],COLUMN(org_table[蛋白質]),FALSE)</f>
        <v>30.3</v>
      </c>
      <c r="I36">
        <f>VLOOKUP(A36,org_table[],COLUMN(org_table[脂質]),FALSE)</f>
        <v>36.6</v>
      </c>
      <c r="J36">
        <f>VLOOKUP(A36,org_table[],COLUMN(org_table[炭水化物]),FALSE)</f>
        <v>110.6</v>
      </c>
      <c r="K36">
        <f>VLOOKUP(A36,dummy_data[],COLUMN(dummy_data[Dietary fiber]),TRUE)</f>
        <v>21</v>
      </c>
      <c r="L36">
        <f>VLOOKUP(A36,org_table[],COLUMN(org_table[食塩相当量]),FALSE)</f>
        <v>3.4</v>
      </c>
      <c r="M36">
        <f>VLOOKUP(A36,org_table[],COLUMN(org_table[カリウム]),FALSE)</f>
        <v>661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425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</row>
    <row r="37" spans="1:28" x14ac:dyDescent="0.15">
      <c r="A37">
        <v>35</v>
      </c>
      <c r="B37" t="str">
        <f>UPPER(LEFT(VLOOKUP(A37,org_table[],2,TRUE),3))&amp;"-"&amp;TEXT(A37,"0000")</f>
        <v>PLU-0035</v>
      </c>
      <c r="C37" t="str">
        <f>VLOOKUP(A37,org_table[],COLUMN(org_table[表示名]),FALSE)</f>
        <v>プラスべジ4種のこぼれチーズハンバーグステーキ弁当 ライス大盛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ライス大盛</v>
      </c>
      <c r="F37">
        <f>VLOOKUP(A37,org_table[],COLUMN(org_table[熱量]),FALSE)</f>
        <v>1047</v>
      </c>
      <c r="H37">
        <f>VLOOKUP(A37,org_table[],COLUMN(org_table[蛋白質]),FALSE)</f>
        <v>32.299999999999997</v>
      </c>
      <c r="I37">
        <f>VLOOKUP(A37,org_table[],COLUMN(org_table[脂質]),FALSE)</f>
        <v>36.9</v>
      </c>
      <c r="J37">
        <f>VLOOKUP(A37,org_table[],COLUMN(org_table[炭水化物]),FALSE)</f>
        <v>145.6</v>
      </c>
      <c r="K37">
        <f>VLOOKUP(A37,dummy_data[],COLUMN(dummy_data[Dietary fiber]),TRUE)</f>
        <v>20</v>
      </c>
      <c r="L37">
        <f>VLOOKUP(A37,org_table[],COLUMN(org_table[食塩相当量]),FALSE)</f>
        <v>3.4</v>
      </c>
      <c r="M37">
        <f>VLOOKUP(A37,org_table[],COLUMN(org_table[カリウム]),FALSE)</f>
        <v>682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451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</row>
    <row r="38" spans="1:28" x14ac:dyDescent="0.15">
      <c r="A38">
        <v>36</v>
      </c>
      <c r="B38" t="str">
        <f>UPPER(LEFT(VLOOKUP(A38,org_table[],2,TRUE),3))&amp;"-"&amp;TEXT(A38,"0000")</f>
        <v>PLU-0036</v>
      </c>
      <c r="C38" t="str">
        <f>VLOOKUP(A38,org_table[],COLUMN(org_table[表示名]),FALSE)</f>
        <v>プラスべジ4種のこぼれチーズハンバーグステーキ弁当 ライス小盛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ライス小盛</v>
      </c>
      <c r="F38">
        <f>VLOOKUP(A38,org_table[],COLUMN(org_table[熱量]),FALSE)</f>
        <v>790</v>
      </c>
      <c r="H38">
        <f>VLOOKUP(A38,org_table[],COLUMN(org_table[蛋白質]),FALSE)</f>
        <v>28.9</v>
      </c>
      <c r="I38">
        <f>VLOOKUP(A38,org_table[],COLUMN(org_table[脂質]),FALSE)</f>
        <v>36.4</v>
      </c>
      <c r="J38">
        <f>VLOOKUP(A38,org_table[],COLUMN(org_table[炭水化物]),FALSE)</f>
        <v>86.1</v>
      </c>
      <c r="K38">
        <f>VLOOKUP(A38,dummy_data[],COLUMN(dummy_data[Dietary fiber]),TRUE)</f>
        <v>21</v>
      </c>
      <c r="L38">
        <f>VLOOKUP(A38,org_table[],COLUMN(org_table[食塩相当量]),FALSE)</f>
        <v>3.4</v>
      </c>
      <c r="M38">
        <f>VLOOKUP(A38,org_table[],COLUMN(org_table[カリウム]),FALSE)</f>
        <v>646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407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</row>
    <row r="39" spans="1:28" x14ac:dyDescent="0.15">
      <c r="A39">
        <v>37</v>
      </c>
      <c r="B39" t="str">
        <f>UPPER(LEFT(VLOOKUP(A39,org_table[],2,TRUE),3))&amp;"-"&amp;TEXT(A39,"0000")</f>
        <v>PLU-0037</v>
      </c>
      <c r="C39" t="str">
        <f>VLOOKUP(A39,org_table[],COLUMN(org_table[表示名]),FALSE)</f>
        <v>プラスべジデミグラスハンバーグステーキ弁当 ライス普通盛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ライス普通盛</v>
      </c>
      <c r="F39">
        <f>VLOOKUP(A39,org_table[],COLUMN(org_table[熱量]),FALSE)</f>
        <v>779</v>
      </c>
      <c r="H39">
        <f>VLOOKUP(A39,org_table[],COLUMN(org_table[蛋白質]),FALSE)</f>
        <v>24.4</v>
      </c>
      <c r="I39">
        <f>VLOOKUP(A39,org_table[],COLUMN(org_table[脂質]),FALSE)</f>
        <v>26.8</v>
      </c>
      <c r="J39">
        <f>VLOOKUP(A39,org_table[],COLUMN(org_table[炭水化物]),FALSE)</f>
        <v>109.7</v>
      </c>
      <c r="K39">
        <f>VLOOKUP(A39,dummy_data[],COLUMN(dummy_data[Dietary fiber]),TRUE)</f>
        <v>20</v>
      </c>
      <c r="L39">
        <f>VLOOKUP(A39,org_table[],COLUMN(org_table[食塩相当量]),FALSE)</f>
        <v>2.4</v>
      </c>
      <c r="M39">
        <f>VLOOKUP(A39,org_table[],COLUMN(org_table[カリウム]),FALSE)</f>
        <v>641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233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</row>
    <row r="40" spans="1:28" x14ac:dyDescent="0.15">
      <c r="A40">
        <v>38</v>
      </c>
      <c r="B40" t="str">
        <f>UPPER(LEFT(VLOOKUP(A40,org_table[],2,TRUE),3))&amp;"-"&amp;TEXT(A40,"0000")</f>
        <v>PLU-0038</v>
      </c>
      <c r="C40" t="str">
        <f>VLOOKUP(A40,org_table[],COLUMN(org_table[表示名]),FALSE)</f>
        <v>プラスべジデミグラスハンバーグステーキ弁当 ライス大盛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ライス大盛</v>
      </c>
      <c r="F40">
        <f>VLOOKUP(A40,org_table[],COLUMN(org_table[熱量]),FALSE)</f>
        <v>930</v>
      </c>
      <c r="H40">
        <f>VLOOKUP(A40,org_table[],COLUMN(org_table[蛋白質]),FALSE)</f>
        <v>26.4</v>
      </c>
      <c r="I40">
        <f>VLOOKUP(A40,org_table[],COLUMN(org_table[脂質]),FALSE)</f>
        <v>27.1</v>
      </c>
      <c r="J40">
        <f>VLOOKUP(A40,org_table[],COLUMN(org_table[炭水化物]),FALSE)</f>
        <v>144.69999999999999</v>
      </c>
      <c r="K40">
        <f>VLOOKUP(A40,dummy_data[],COLUMN(dummy_data[Dietary fiber]),TRUE)</f>
        <v>21</v>
      </c>
      <c r="L40">
        <f>VLOOKUP(A40,org_table[],COLUMN(org_table[食塩相当量]),FALSE)</f>
        <v>2.4</v>
      </c>
      <c r="M40">
        <f>VLOOKUP(A40,org_table[],COLUMN(org_table[カリウム]),FALSE)</f>
        <v>662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259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</row>
    <row r="41" spans="1:28" x14ac:dyDescent="0.15">
      <c r="A41">
        <v>39</v>
      </c>
      <c r="B41" t="str">
        <f>UPPER(LEFT(VLOOKUP(A41,org_table[],2,TRUE),3))&amp;"-"&amp;TEXT(A41,"0000")</f>
        <v>PLU-0039</v>
      </c>
      <c r="C41" t="str">
        <f>VLOOKUP(A41,org_table[],COLUMN(org_table[表示名]),FALSE)</f>
        <v>プラスべジデミグラスハンバーグステーキ弁当 ライス小盛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ライス小盛</v>
      </c>
      <c r="F41">
        <f>VLOOKUP(A41,org_table[],COLUMN(org_table[熱量]),FALSE)</f>
        <v>673</v>
      </c>
      <c r="H41">
        <f>VLOOKUP(A41,org_table[],COLUMN(org_table[蛋白質]),FALSE)</f>
        <v>23</v>
      </c>
      <c r="I41">
        <f>VLOOKUP(A41,org_table[],COLUMN(org_table[脂質]),FALSE)</f>
        <v>26.6</v>
      </c>
      <c r="J41">
        <f>VLOOKUP(A41,org_table[],COLUMN(org_table[炭水化物]),FALSE)</f>
        <v>85.2</v>
      </c>
      <c r="K41">
        <f>VLOOKUP(A41,dummy_data[],COLUMN(dummy_data[Dietary fiber]),TRUE)</f>
        <v>20</v>
      </c>
      <c r="L41">
        <f>VLOOKUP(A41,org_table[],COLUMN(org_table[食塩相当量]),FALSE)</f>
        <v>2.4</v>
      </c>
      <c r="M41">
        <f>VLOOKUP(A41,org_table[],COLUMN(org_table[カリウム]),FALSE)</f>
        <v>626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215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</row>
    <row r="42" spans="1:28" x14ac:dyDescent="0.15">
      <c r="A42">
        <v>40</v>
      </c>
      <c r="B42" t="str">
        <f>UPPER(LEFT(VLOOKUP(A42,org_table[],2,TRUE),3))&amp;"-"&amp;TEXT(A42,"0000")</f>
        <v>PLU-0040</v>
      </c>
      <c r="C42" t="str">
        <f>VLOOKUP(A42,org_table[],COLUMN(org_table[表示名]),FALSE)</f>
        <v>プラスべジ和風おろしハンバーグステーキ弁当 ライス普通盛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ライス普通盛</v>
      </c>
      <c r="F42">
        <f>VLOOKUP(A42,org_table[],COLUMN(org_table[熱量]),FALSE)</f>
        <v>774</v>
      </c>
      <c r="H42">
        <f>VLOOKUP(A42,org_table[],COLUMN(org_table[蛋白質]),FALSE)</f>
        <v>24.4</v>
      </c>
      <c r="I42">
        <f>VLOOKUP(A42,org_table[],COLUMN(org_table[脂質]),FALSE)</f>
        <v>25.3</v>
      </c>
      <c r="J42">
        <f>VLOOKUP(A42,org_table[],COLUMN(org_table[炭水化物]),FALSE)</f>
        <v>111.9</v>
      </c>
      <c r="K42">
        <f>VLOOKUP(A42,dummy_data[],COLUMN(dummy_data[Dietary fiber]),TRUE)</f>
        <v>21</v>
      </c>
      <c r="L42">
        <f>VLOOKUP(A42,org_table[],COLUMN(org_table[食塩相当量]),FALSE)</f>
        <v>3.6</v>
      </c>
      <c r="M42">
        <f>VLOOKUP(A42,org_table[],COLUMN(org_table[カリウム]),FALSE)</f>
        <v>713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243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</row>
    <row r="43" spans="1:28" x14ac:dyDescent="0.15">
      <c r="A43">
        <v>41</v>
      </c>
      <c r="B43" t="str">
        <f>UPPER(LEFT(VLOOKUP(A43,org_table[],2,TRUE),3))&amp;"-"&amp;TEXT(A43,"0000")</f>
        <v>PLU-0041</v>
      </c>
      <c r="C43" t="str">
        <f>VLOOKUP(A43,org_table[],COLUMN(org_table[表示名]),FALSE)</f>
        <v>プラスべジ和風おろしハンバーグステーキ弁当 ライス大盛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ライス大盛</v>
      </c>
      <c r="F43">
        <f>VLOOKUP(A43,org_table[],COLUMN(org_table[熱量]),FALSE)</f>
        <v>925</v>
      </c>
      <c r="H43">
        <f>VLOOKUP(A43,org_table[],COLUMN(org_table[蛋白質]),FALSE)</f>
        <v>26.4</v>
      </c>
      <c r="I43">
        <f>VLOOKUP(A43,org_table[],COLUMN(org_table[脂質]),FALSE)</f>
        <v>25.6</v>
      </c>
      <c r="J43">
        <f>VLOOKUP(A43,org_table[],COLUMN(org_table[炭水化物]),FALSE)</f>
        <v>146.9</v>
      </c>
      <c r="K43">
        <f>VLOOKUP(A43,dummy_data[],COLUMN(dummy_data[Dietary fiber]),TRUE)</f>
        <v>20</v>
      </c>
      <c r="L43">
        <f>VLOOKUP(A43,org_table[],COLUMN(org_table[食塩相当量]),FALSE)</f>
        <v>3.6</v>
      </c>
      <c r="M43">
        <f>VLOOKUP(A43,org_table[],COLUMN(org_table[カリウム]),FALSE)</f>
        <v>734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269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</row>
    <row r="44" spans="1:28" x14ac:dyDescent="0.15">
      <c r="A44">
        <v>42</v>
      </c>
      <c r="B44" t="str">
        <f>UPPER(LEFT(VLOOKUP(A44,org_table[],2,TRUE),3))&amp;"-"&amp;TEXT(A44,"0000")</f>
        <v>PLU-0042</v>
      </c>
      <c r="C44" t="str">
        <f>VLOOKUP(A44,org_table[],COLUMN(org_table[表示名]),FALSE)</f>
        <v>プラスべジ和風おろしハンバーグステーキ弁当 ライス小盛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ライス小盛</v>
      </c>
      <c r="F44">
        <f>VLOOKUP(A44,org_table[],COLUMN(org_table[熱量]),FALSE)</f>
        <v>668</v>
      </c>
      <c r="H44">
        <f>VLOOKUP(A44,org_table[],COLUMN(org_table[蛋白質]),FALSE)</f>
        <v>23</v>
      </c>
      <c r="I44">
        <f>VLOOKUP(A44,org_table[],COLUMN(org_table[脂質]),FALSE)</f>
        <v>25.1</v>
      </c>
      <c r="J44">
        <f>VLOOKUP(A44,org_table[],COLUMN(org_table[炭水化物]),FALSE)</f>
        <v>87.4</v>
      </c>
      <c r="K44">
        <f>VLOOKUP(A44,dummy_data[],COLUMN(dummy_data[Dietary fiber]),TRUE)</f>
        <v>21</v>
      </c>
      <c r="L44">
        <f>VLOOKUP(A44,org_table[],COLUMN(org_table[食塩相当量]),FALSE)</f>
        <v>3.6</v>
      </c>
      <c r="M44">
        <f>VLOOKUP(A44,org_table[],COLUMN(org_table[カリウム]),FALSE)</f>
        <v>698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225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</row>
    <row r="45" spans="1:28" x14ac:dyDescent="0.15">
      <c r="A45">
        <v>43</v>
      </c>
      <c r="B45" t="str">
        <f>UPPER(LEFT(VLOOKUP(A45,org_table[],2,TRUE),3))&amp;"-"&amp;TEXT(A45,"0000")</f>
        <v>PLU-0043</v>
      </c>
      <c r="C45" t="str">
        <f>VLOOKUP(A45,org_table[],COLUMN(org_table[表示名]),FALSE)</f>
        <v>野菜が摂れるビビンバ(半熟たまご付) ライス普通盛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ライス普通盛</v>
      </c>
      <c r="F45">
        <f>VLOOKUP(A45,org_table[],COLUMN(org_table[熱量]),FALSE)</f>
        <v>782</v>
      </c>
      <c r="H45">
        <f>VLOOKUP(A45,org_table[],COLUMN(org_table[蛋白質]),FALSE)</f>
        <v>23.1</v>
      </c>
      <c r="I45">
        <f>VLOOKUP(A45,org_table[],COLUMN(org_table[脂質]),FALSE)</f>
        <v>24.7</v>
      </c>
      <c r="J45">
        <f>VLOOKUP(A45,org_table[],COLUMN(org_table[炭水化物]),FALSE)</f>
        <v>115.6</v>
      </c>
      <c r="K45">
        <f>VLOOKUP(A45,dummy_data[],COLUMN(dummy_data[Dietary fiber]),TRUE)</f>
        <v>20</v>
      </c>
      <c r="L45">
        <f>VLOOKUP(A45,org_table[],COLUMN(org_table[食塩相当量]),FALSE)</f>
        <v>5.8</v>
      </c>
      <c r="M45">
        <f>VLOOKUP(A45,org_table[],COLUMN(org_table[カリウム]),FALSE)</f>
        <v>558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315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</row>
    <row r="46" spans="1:28" x14ac:dyDescent="0.15">
      <c r="A46">
        <v>44</v>
      </c>
      <c r="B46" t="str">
        <f>UPPER(LEFT(VLOOKUP(A46,org_table[],2,TRUE),3))&amp;"-"&amp;TEXT(A46,"0000")</f>
        <v>PLU-0044</v>
      </c>
      <c r="C46" t="str">
        <f>VLOOKUP(A46,org_table[],COLUMN(org_table[表示名]),FALSE)</f>
        <v>野菜が摂れるビビンバ(半熟たまご付) ライス大盛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ライス大盛</v>
      </c>
      <c r="F46">
        <f>VLOOKUP(A46,org_table[],COLUMN(org_table[熱量]),FALSE)</f>
        <v>933</v>
      </c>
      <c r="H46">
        <f>VLOOKUP(A46,org_table[],COLUMN(org_table[蛋白質]),FALSE)</f>
        <v>25.1</v>
      </c>
      <c r="I46">
        <f>VLOOKUP(A46,org_table[],COLUMN(org_table[脂質]),FALSE)</f>
        <v>25</v>
      </c>
      <c r="J46">
        <f>VLOOKUP(A46,org_table[],COLUMN(org_table[炭水化物]),FALSE)</f>
        <v>150.6</v>
      </c>
      <c r="K46">
        <f>VLOOKUP(A46,dummy_data[],COLUMN(dummy_data[Dietary fiber]),TRUE)</f>
        <v>21</v>
      </c>
      <c r="L46">
        <f>VLOOKUP(A46,org_table[],COLUMN(org_table[食塩相当量]),FALSE)</f>
        <v>5.8</v>
      </c>
      <c r="M46">
        <f>VLOOKUP(A46,org_table[],COLUMN(org_table[カリウム]),FALSE)</f>
        <v>579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341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</row>
    <row r="47" spans="1:28" x14ac:dyDescent="0.15">
      <c r="A47">
        <v>45</v>
      </c>
      <c r="B47" t="str">
        <f>UPPER(LEFT(VLOOKUP(A47,org_table[],2,TRUE),3))&amp;"-"&amp;TEXT(A47,"0000")</f>
        <v>PLU-0045</v>
      </c>
      <c r="C47" t="str">
        <f>VLOOKUP(A47,org_table[],COLUMN(org_table[表示名]),FALSE)</f>
        <v>野菜が摂れる肉増しビビンバ(半熟たまご付き) ライス普通盛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ライス普通盛</v>
      </c>
      <c r="F47">
        <f>VLOOKUP(A47,org_table[],COLUMN(org_table[熱量]),FALSE)</f>
        <v>1039</v>
      </c>
      <c r="H47">
        <f>VLOOKUP(A47,org_table[],COLUMN(org_table[蛋白質]),FALSE)</f>
        <v>33.6</v>
      </c>
      <c r="I47">
        <f>VLOOKUP(A47,org_table[],COLUMN(org_table[脂質]),FALSE)</f>
        <v>45</v>
      </c>
      <c r="J47">
        <f>VLOOKUP(A47,org_table[],COLUMN(org_table[炭水化物]),FALSE)</f>
        <v>123.7</v>
      </c>
      <c r="K47">
        <f>VLOOKUP(A47,dummy_data[],COLUMN(dummy_data[Dietary fiber]),TRUE)</f>
        <v>20</v>
      </c>
      <c r="L47">
        <f>VLOOKUP(A47,org_table[],COLUMN(org_table[食塩相当量]),FALSE)</f>
        <v>7.4</v>
      </c>
      <c r="M47">
        <f>VLOOKUP(A47,org_table[],COLUMN(org_table[カリウム]),FALSE)</f>
        <v>758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402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</row>
    <row r="48" spans="1:28" x14ac:dyDescent="0.15">
      <c r="A48">
        <v>46</v>
      </c>
      <c r="B48" t="str">
        <f>UPPER(LEFT(VLOOKUP(A48,org_table[],2,TRUE),3))&amp;"-"&amp;TEXT(A48,"0000")</f>
        <v>PLU-0046</v>
      </c>
      <c r="C48" t="str">
        <f>VLOOKUP(A48,org_table[],COLUMN(org_table[表示名]),FALSE)</f>
        <v>野菜が摂れる肉増しビビンバ(半熟たまご付き) ライス大盛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ライス大盛</v>
      </c>
      <c r="F48">
        <f>VLOOKUP(A48,org_table[],COLUMN(org_table[熱量]),FALSE)</f>
        <v>1190</v>
      </c>
      <c r="H48">
        <f>VLOOKUP(A48,org_table[],COLUMN(org_table[蛋白質]),FALSE)</f>
        <v>35.6</v>
      </c>
      <c r="I48">
        <f>VLOOKUP(A48,org_table[],COLUMN(org_table[脂質]),FALSE)</f>
        <v>45.3</v>
      </c>
      <c r="J48">
        <f>VLOOKUP(A48,org_table[],COLUMN(org_table[炭水化物]),FALSE)</f>
        <v>158.69999999999999</v>
      </c>
      <c r="K48">
        <f>VLOOKUP(A48,dummy_data[],COLUMN(dummy_data[Dietary fiber]),TRUE)</f>
        <v>21</v>
      </c>
      <c r="L48">
        <f>VLOOKUP(A48,org_table[],COLUMN(org_table[食塩相当量]),FALSE)</f>
        <v>7.4</v>
      </c>
      <c r="M48">
        <f>VLOOKUP(A48,org_table[],COLUMN(org_table[カリウム]),FALSE)</f>
        <v>779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428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</row>
    <row r="49" spans="1:28" x14ac:dyDescent="0.15">
      <c r="A49">
        <v>47</v>
      </c>
      <c r="B49" t="str">
        <f>UPPER(LEFT(VLOOKUP(A49,org_table[],2,TRUE),3))&amp;"-"&amp;TEXT(A49,"0000")</f>
        <v>PLU-0047</v>
      </c>
      <c r="C49" t="str">
        <f>VLOOKUP(A49,org_table[],COLUMN(org_table[表示名]),FALSE)</f>
        <v>野菜が摂れるビビンバ(半熟たまごなし) ライス普通盛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ライス普通盛</v>
      </c>
      <c r="F49">
        <f>VLOOKUP(A49,org_table[],COLUMN(org_table[熱量]),FALSE)</f>
        <v>706</v>
      </c>
      <c r="H49">
        <f>VLOOKUP(A49,org_table[],COLUMN(org_table[蛋白質]),FALSE)</f>
        <v>16.899999999999999</v>
      </c>
      <c r="I49">
        <f>VLOOKUP(A49,org_table[],COLUMN(org_table[脂質]),FALSE)</f>
        <v>19.5</v>
      </c>
      <c r="J49">
        <f>VLOOKUP(A49,org_table[],COLUMN(org_table[炭水化物]),FALSE)</f>
        <v>115.4</v>
      </c>
      <c r="K49">
        <f>VLOOKUP(A49,dummy_data[],COLUMN(dummy_data[Dietary fiber]),TRUE)</f>
        <v>20</v>
      </c>
      <c r="L49">
        <f>VLOOKUP(A49,org_table[],COLUMN(org_table[食塩相当量]),FALSE)</f>
        <v>5.6</v>
      </c>
      <c r="M49">
        <f>VLOOKUP(A49,org_table[],COLUMN(org_table[カリウム]),FALSE)</f>
        <v>493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225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</row>
    <row r="50" spans="1:28" x14ac:dyDescent="0.15">
      <c r="A50">
        <v>48</v>
      </c>
      <c r="B50" t="str">
        <f>UPPER(LEFT(VLOOKUP(A50,org_table[],2,TRUE),3))&amp;"-"&amp;TEXT(A50,"0000")</f>
        <v>PLU-0048</v>
      </c>
      <c r="C50" t="str">
        <f>VLOOKUP(A50,org_table[],COLUMN(org_table[表示名]),FALSE)</f>
        <v>野菜が摂れるビビンバ(半熟たまごなし) ライス大盛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ライス大盛</v>
      </c>
      <c r="F50">
        <f>VLOOKUP(A50,org_table[],COLUMN(org_table[熱量]),FALSE)</f>
        <v>857</v>
      </c>
      <c r="H50">
        <f>VLOOKUP(A50,org_table[],COLUMN(org_table[蛋白質]),FALSE)</f>
        <v>18.899999999999999</v>
      </c>
      <c r="I50">
        <f>VLOOKUP(A50,org_table[],COLUMN(org_table[脂質]),FALSE)</f>
        <v>19.8</v>
      </c>
      <c r="J50">
        <f>VLOOKUP(A50,org_table[],COLUMN(org_table[炭水化物]),FALSE)</f>
        <v>150.4</v>
      </c>
      <c r="K50">
        <f>VLOOKUP(A50,dummy_data[],COLUMN(dummy_data[Dietary fiber]),TRUE)</f>
        <v>21</v>
      </c>
      <c r="L50">
        <f>VLOOKUP(A50,org_table[],COLUMN(org_table[食塩相当量]),FALSE)</f>
        <v>5.6</v>
      </c>
      <c r="M50">
        <f>VLOOKUP(A50,org_table[],COLUMN(org_table[カリウム]),FALSE)</f>
        <v>514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251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</row>
    <row r="51" spans="1:28" x14ac:dyDescent="0.15">
      <c r="A51">
        <v>49</v>
      </c>
      <c r="B51" t="str">
        <f>UPPER(LEFT(VLOOKUP(A51,org_table[],2,TRUE),3))&amp;"-"&amp;TEXT(A51,"0000")</f>
        <v>PLU-0049</v>
      </c>
      <c r="C51" t="str">
        <f>VLOOKUP(A51,org_table[],COLUMN(org_table[表示名]),FALSE)</f>
        <v>野菜が摂れる肉増しビビンバ(半熟たまごなし) ライス普通盛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ライス普通盛</v>
      </c>
      <c r="F51">
        <f>VLOOKUP(A51,org_table[],COLUMN(org_table[熱量]),FALSE)</f>
        <v>963</v>
      </c>
      <c r="H51">
        <f>VLOOKUP(A51,org_table[],COLUMN(org_table[蛋白質]),FALSE)</f>
        <v>27.4</v>
      </c>
      <c r="I51">
        <f>VLOOKUP(A51,org_table[],COLUMN(org_table[脂質]),FALSE)</f>
        <v>39.799999999999997</v>
      </c>
      <c r="J51">
        <f>VLOOKUP(A51,org_table[],COLUMN(org_table[炭水化物]),FALSE)</f>
        <v>123.5</v>
      </c>
      <c r="K51">
        <f>VLOOKUP(A51,dummy_data[],COLUMN(dummy_data[Dietary fiber]),TRUE)</f>
        <v>20</v>
      </c>
      <c r="L51">
        <f>VLOOKUP(A51,org_table[],COLUMN(org_table[食塩相当量]),FALSE)</f>
        <v>7.2</v>
      </c>
      <c r="M51">
        <f>VLOOKUP(A51,org_table[],COLUMN(org_table[カリウム]),FALSE)</f>
        <v>693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312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</row>
    <row r="52" spans="1:28" x14ac:dyDescent="0.15">
      <c r="A52">
        <v>50</v>
      </c>
      <c r="B52" t="str">
        <f>UPPER(LEFT(VLOOKUP(A52,org_table[],2,TRUE),3))&amp;"-"&amp;TEXT(A52,"0000")</f>
        <v>PLU-0050</v>
      </c>
      <c r="C52" t="str">
        <f>VLOOKUP(A52,org_table[],COLUMN(org_table[表示名]),FALSE)</f>
        <v>野菜が摂れる肉増しビビンバ(半熟たまごなし) ライス大盛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ライス大盛</v>
      </c>
      <c r="F52">
        <f>VLOOKUP(A52,org_table[],COLUMN(org_table[熱量]),FALSE)</f>
        <v>1114</v>
      </c>
      <c r="H52">
        <f>VLOOKUP(A52,org_table[],COLUMN(org_table[蛋白質]),FALSE)</f>
        <v>29.4</v>
      </c>
      <c r="I52">
        <f>VLOOKUP(A52,org_table[],COLUMN(org_table[脂質]),FALSE)</f>
        <v>40.1</v>
      </c>
      <c r="J52">
        <f>VLOOKUP(A52,org_table[],COLUMN(org_table[炭水化物]),FALSE)</f>
        <v>158.5</v>
      </c>
      <c r="K52">
        <f>VLOOKUP(A52,dummy_data[],COLUMN(dummy_data[Dietary fiber]),TRUE)</f>
        <v>21</v>
      </c>
      <c r="L52">
        <f>VLOOKUP(A52,org_table[],COLUMN(org_table[食塩相当量]),FALSE)</f>
        <v>7.2</v>
      </c>
      <c r="M52">
        <f>VLOOKUP(A52,org_table[],COLUMN(org_table[カリウム]),FALSE)</f>
        <v>714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338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</row>
    <row r="53" spans="1:28" x14ac:dyDescent="0.15">
      <c r="A53">
        <v>51</v>
      </c>
      <c r="B53" t="str">
        <f>UPPER(LEFT(VLOOKUP(A53,org_table[],2,TRUE),3))&amp;"-"&amp;TEXT(A53,"0000")</f>
        <v>DON-0051</v>
      </c>
      <c r="C53" t="str">
        <f>VLOOKUP(A53,org_table[],COLUMN(org_table[表示名]),FALSE)</f>
        <v>さっぱりおろしかつめし ライス普通盛</v>
      </c>
      <c r="D53" t="str">
        <f>VLOOKUP(VLOOKUP(A53,org_table[],COLUMN(org_table[category]),FALSE),Categories[],2,FALSE)</f>
        <v>丼ぶり</v>
      </c>
      <c r="E53" t="str">
        <f>_xlfn.IFNA(VLOOKUP(VLOOKUP(A53,org_table[],COLUMN(org_table[size]),FALSE),SizeCodes[],2,FALSE),"-")</f>
        <v>ライス普通盛</v>
      </c>
      <c r="F53">
        <f>VLOOKUP(A53,org_table[],COLUMN(org_table[熱量]),FALSE)</f>
        <v>840</v>
      </c>
      <c r="H53">
        <f>VLOOKUP(A53,org_table[],COLUMN(org_table[蛋白質]),FALSE)</f>
        <v>23.8</v>
      </c>
      <c r="I53">
        <f>VLOOKUP(A53,org_table[],COLUMN(org_table[脂質]),FALSE)</f>
        <v>26.1</v>
      </c>
      <c r="J53">
        <f>VLOOKUP(A53,org_table[],COLUMN(org_table[炭水化物]),FALSE)</f>
        <v>127.5</v>
      </c>
      <c r="K53">
        <f>VLOOKUP(A53,dummy_data[],COLUMN(dummy_data[Dietary fiber]),TRUE)</f>
        <v>20</v>
      </c>
      <c r="L53">
        <f>VLOOKUP(A53,org_table[],COLUMN(org_table[食塩相当量]),FALSE)</f>
        <v>3.2</v>
      </c>
      <c r="M53">
        <f>VLOOKUP(A53,org_table[],COLUMN(org_table[カリウム]),FALSE)</f>
        <v>536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307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</row>
    <row r="54" spans="1:28" x14ac:dyDescent="0.15">
      <c r="A54">
        <v>52</v>
      </c>
      <c r="B54" t="str">
        <f>UPPER(LEFT(VLOOKUP(A54,org_table[],2,TRUE),3))&amp;"-"&amp;TEXT(A54,"0000")</f>
        <v>DON-0052</v>
      </c>
      <c r="C54" t="str">
        <f>VLOOKUP(A54,org_table[],COLUMN(org_table[表示名]),FALSE)</f>
        <v>さっぱりおろしかつめし ライス大盛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ライス大盛</v>
      </c>
      <c r="F54">
        <f>VLOOKUP(A54,org_table[],COLUMN(org_table[熱量]),FALSE)</f>
        <v>991</v>
      </c>
      <c r="H54">
        <f>VLOOKUP(A54,org_table[],COLUMN(org_table[蛋白質]),FALSE)</f>
        <v>25.8</v>
      </c>
      <c r="I54">
        <f>VLOOKUP(A54,org_table[],COLUMN(org_table[脂質]),FALSE)</f>
        <v>26.4</v>
      </c>
      <c r="J54">
        <f>VLOOKUP(A54,org_table[],COLUMN(org_table[炭水化物]),FALSE)</f>
        <v>162.5</v>
      </c>
      <c r="K54">
        <f>VLOOKUP(A54,dummy_data[],COLUMN(dummy_data[Dietary fiber]),TRUE)</f>
        <v>21</v>
      </c>
      <c r="L54">
        <f>VLOOKUP(A54,org_table[],COLUMN(org_table[食塩相当量]),FALSE)</f>
        <v>3.2</v>
      </c>
      <c r="M54">
        <f>VLOOKUP(A54,org_table[],COLUMN(org_table[カリウム]),FALSE)</f>
        <v>557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333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</row>
    <row r="55" spans="1:28" x14ac:dyDescent="0.15">
      <c r="A55">
        <v>53</v>
      </c>
      <c r="B55" t="str">
        <f>UPPER(LEFT(VLOOKUP(A55,org_table[],2,TRUE),3))&amp;"-"&amp;TEXT(A55,"0000")</f>
        <v>DON-0053</v>
      </c>
      <c r="C55" t="str">
        <f>VLOOKUP(A55,org_table[],COLUMN(org_table[表示名]),FALSE)</f>
        <v>うな重 ライス普通盛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ライス普通盛</v>
      </c>
      <c r="F55">
        <f>VLOOKUP(A55,org_table[],COLUMN(org_table[熱量]),FALSE)</f>
        <v>711</v>
      </c>
      <c r="H55">
        <f>VLOOKUP(A55,org_table[],COLUMN(org_table[蛋白質]),FALSE)</f>
        <v>22.8</v>
      </c>
      <c r="I55">
        <f>VLOOKUP(A55,org_table[],COLUMN(org_table[脂質]),FALSE)</f>
        <v>25.5</v>
      </c>
      <c r="J55">
        <f>VLOOKUP(A55,org_table[],COLUMN(org_table[炭水化物]),FALSE)</f>
        <v>97.2</v>
      </c>
      <c r="K55">
        <f>VLOOKUP(A55,dummy_data[],COLUMN(dummy_data[Dietary fiber]),TRUE)</f>
        <v>20</v>
      </c>
      <c r="L55">
        <f>VLOOKUP(A55,org_table[],COLUMN(org_table[食塩相当量]),FALSE)</f>
        <v>2.8</v>
      </c>
      <c r="M55">
        <f>VLOOKUP(A55,org_table[],COLUMN(org_table[カリウム]),FALSE)</f>
        <v>290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273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</row>
    <row r="56" spans="1:28" x14ac:dyDescent="0.15">
      <c r="A56">
        <v>54</v>
      </c>
      <c r="B56" t="str">
        <f>UPPER(LEFT(VLOOKUP(A56,org_table[],2,TRUE),3))&amp;"-"&amp;TEXT(A56,"0000")</f>
        <v>DON-0054</v>
      </c>
      <c r="C56" t="str">
        <f>VLOOKUP(A56,org_table[],COLUMN(org_table[表示名]),FALSE)</f>
        <v>うな重 ライス大盛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ライス大盛</v>
      </c>
      <c r="F56">
        <f>VLOOKUP(A56,org_table[],COLUMN(org_table[熱量]),FALSE)</f>
        <v>862</v>
      </c>
      <c r="H56">
        <f>VLOOKUP(A56,org_table[],COLUMN(org_table[蛋白質]),FALSE)</f>
        <v>24.8</v>
      </c>
      <c r="I56">
        <f>VLOOKUP(A56,org_table[],COLUMN(org_table[脂質]),FALSE)</f>
        <v>25.8</v>
      </c>
      <c r="J56">
        <f>VLOOKUP(A56,org_table[],COLUMN(org_table[炭水化物]),FALSE)</f>
        <v>132.19999999999999</v>
      </c>
      <c r="K56">
        <f>VLOOKUP(A56,dummy_data[],COLUMN(dummy_data[Dietary fiber]),TRUE)</f>
        <v>21</v>
      </c>
      <c r="L56">
        <f>VLOOKUP(A56,org_table[],COLUMN(org_table[食塩相当量]),FALSE)</f>
        <v>2.8</v>
      </c>
      <c r="M56">
        <f>VLOOKUP(A56,org_table[],COLUMN(org_table[カリウム]),FALSE)</f>
        <v>311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299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</row>
    <row r="57" spans="1:28" x14ac:dyDescent="0.15">
      <c r="A57">
        <v>55</v>
      </c>
      <c r="B57" t="str">
        <f>UPPER(LEFT(VLOOKUP(A57,org_table[],2,TRUE),3))&amp;"-"&amp;TEXT(A57,"0000")</f>
        <v>DON-0055</v>
      </c>
      <c r="C57" t="str">
        <f>VLOOKUP(A57,org_table[],COLUMN(org_table[表示名]),FALSE)</f>
        <v>Wうな重 ライス普通盛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ライス普通盛</v>
      </c>
      <c r="F57">
        <f>VLOOKUP(A57,org_table[],COLUMN(org_table[熱量]),FALSE)</f>
        <v>975</v>
      </c>
      <c r="H57">
        <f>VLOOKUP(A57,org_table[],COLUMN(org_table[蛋白質]),FALSE)</f>
        <v>43.5</v>
      </c>
      <c r="I57">
        <f>VLOOKUP(A57,org_table[],COLUMN(org_table[脂質]),FALSE)</f>
        <v>44.4</v>
      </c>
      <c r="J57">
        <f>VLOOKUP(A57,org_table[],COLUMN(org_table[炭水化物]),FALSE)</f>
        <v>100</v>
      </c>
      <c r="K57">
        <f>VLOOKUP(A57,dummy_data[],COLUMN(dummy_data[Dietary fiber]),TRUE)</f>
        <v>20</v>
      </c>
      <c r="L57">
        <f>VLOOKUP(A57,org_table[],COLUMN(org_table[食塩相当量]),FALSE)</f>
        <v>4</v>
      </c>
      <c r="M57">
        <f>VLOOKUP(A57,org_table[],COLUMN(org_table[カリウム]),FALSE)</f>
        <v>560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543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</row>
    <row r="58" spans="1:28" x14ac:dyDescent="0.15">
      <c r="A58">
        <v>56</v>
      </c>
      <c r="B58" t="str">
        <f>UPPER(LEFT(VLOOKUP(A58,org_table[],2,TRUE),3))&amp;"-"&amp;TEXT(A58,"0000")</f>
        <v>DON-0056</v>
      </c>
      <c r="C58" t="str">
        <f>VLOOKUP(A58,org_table[],COLUMN(org_table[表示名]),FALSE)</f>
        <v>Wうな重 ライス大盛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ライス大盛</v>
      </c>
      <c r="F58">
        <f>VLOOKUP(A58,org_table[],COLUMN(org_table[熱量]),FALSE)</f>
        <v>1126</v>
      </c>
      <c r="H58">
        <f>VLOOKUP(A58,org_table[],COLUMN(org_table[蛋白質]),FALSE)</f>
        <v>45.5</v>
      </c>
      <c r="I58">
        <f>VLOOKUP(A58,org_table[],COLUMN(org_table[脂質]),FALSE)</f>
        <v>44.7</v>
      </c>
      <c r="J58">
        <f>VLOOKUP(A58,org_table[],COLUMN(org_table[炭水化物]),FALSE)</f>
        <v>135</v>
      </c>
      <c r="K58">
        <f>VLOOKUP(A58,dummy_data[],COLUMN(dummy_data[Dietary fiber]),TRUE)</f>
        <v>21</v>
      </c>
      <c r="L58">
        <f>VLOOKUP(A58,org_table[],COLUMN(org_table[食塩相当量]),FALSE)</f>
        <v>4</v>
      </c>
      <c r="M58">
        <f>VLOOKUP(A58,org_table[],COLUMN(org_table[カリウム]),FALSE)</f>
        <v>581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569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</row>
    <row r="59" spans="1:28" x14ac:dyDescent="0.15">
      <c r="A59">
        <v>57</v>
      </c>
      <c r="B59" t="str">
        <f>UPPER(LEFT(VLOOKUP(A59,org_table[],2,TRUE),3))&amp;"-"&amp;TEXT(A59,"0000")</f>
        <v>BEN-0057</v>
      </c>
      <c r="C59" t="str">
        <f>VLOOKUP(A59,org_table[],COLUMN(org_table[表示名]),FALSE)</f>
        <v>のり弁当 ライス普通盛</v>
      </c>
      <c r="D59" t="str">
        <f>VLOOKUP(VLOOKUP(A59,org_table[],COLUMN(org_table[category]),FALSE),Categories[],2,FALSE)</f>
        <v>弁当</v>
      </c>
      <c r="E59" t="str">
        <f>_xlfn.IFNA(VLOOKUP(VLOOKUP(A59,org_table[],COLUMN(org_table[size]),FALSE),SizeCodes[],2,FALSE),"-")</f>
        <v>ライス普通盛</v>
      </c>
      <c r="F59">
        <f>VLOOKUP(A59,org_table[],COLUMN(org_table[熱量]),FALSE)</f>
        <v>681</v>
      </c>
      <c r="H59">
        <f>VLOOKUP(A59,org_table[],COLUMN(org_table[蛋白質]),FALSE)</f>
        <v>16.5</v>
      </c>
      <c r="I59">
        <f>VLOOKUP(A59,org_table[],COLUMN(org_table[脂質]),FALSE)</f>
        <v>16.399999999999999</v>
      </c>
      <c r="J59">
        <f>VLOOKUP(A59,org_table[],COLUMN(org_table[炭水化物]),FALSE)</f>
        <v>116.6</v>
      </c>
      <c r="K59">
        <f>VLOOKUP(A59,dummy_data[],COLUMN(dummy_data[Dietary fiber]),TRUE)</f>
        <v>20</v>
      </c>
      <c r="L59">
        <f>VLOOKUP(A59,org_table[],COLUMN(org_table[食塩相当量]),FALSE)</f>
        <v>2.7</v>
      </c>
      <c r="M59">
        <f>VLOOKUP(A59,org_table[],COLUMN(org_table[カリウム]),FALSE)</f>
        <v>275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182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</row>
    <row r="60" spans="1:28" x14ac:dyDescent="0.15">
      <c r="A60">
        <v>58</v>
      </c>
      <c r="B60" t="str">
        <f>UPPER(LEFT(VLOOKUP(A60,org_table[],2,TRUE),3))&amp;"-"&amp;TEXT(A60,"0000")</f>
        <v>BEN-0058</v>
      </c>
      <c r="C60" t="str">
        <f>VLOOKUP(A60,org_table[],COLUMN(org_table[表示名]),FALSE)</f>
        <v>のり弁当 ライス大盛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ライス大盛</v>
      </c>
      <c r="F60">
        <f>VLOOKUP(A60,org_table[],COLUMN(org_table[熱量]),FALSE)</f>
        <v>832</v>
      </c>
      <c r="H60">
        <f>VLOOKUP(A60,org_table[],COLUMN(org_table[蛋白質]),FALSE)</f>
        <v>18.5</v>
      </c>
      <c r="I60">
        <f>VLOOKUP(A60,org_table[],COLUMN(org_table[脂質]),FALSE)</f>
        <v>16.7</v>
      </c>
      <c r="J60">
        <f>VLOOKUP(A60,org_table[],COLUMN(org_table[炭水化物]),FALSE)</f>
        <v>151.6</v>
      </c>
      <c r="K60">
        <f>VLOOKUP(A60,dummy_data[],COLUMN(dummy_data[Dietary fiber]),TRUE)</f>
        <v>21</v>
      </c>
      <c r="L60">
        <f>VLOOKUP(A60,org_table[],COLUMN(org_table[食塩相当量]),FALSE)</f>
        <v>2.7</v>
      </c>
      <c r="M60">
        <f>VLOOKUP(A60,org_table[],COLUMN(org_table[カリウム]),FALSE)</f>
        <v>296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208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</row>
    <row r="61" spans="1:28" x14ac:dyDescent="0.15">
      <c r="A61">
        <v>59</v>
      </c>
      <c r="B61" t="str">
        <f>UPPER(LEFT(VLOOKUP(A61,org_table[],2,TRUE),3))&amp;"-"&amp;TEXT(A61,"0000")</f>
        <v>BEN-0059</v>
      </c>
      <c r="C61" t="str">
        <f>VLOOKUP(A61,org_table[],COLUMN(org_table[表示名]),FALSE)</f>
        <v>特のりタル弁当 ライス普通盛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ライス普通盛</v>
      </c>
      <c r="F61">
        <f>VLOOKUP(A61,org_table[],COLUMN(org_table[熱量]),FALSE)</f>
        <v>902</v>
      </c>
      <c r="H61">
        <f>VLOOKUP(A61,org_table[],COLUMN(org_table[蛋白質]),FALSE)</f>
        <v>24.3</v>
      </c>
      <c r="I61">
        <f>VLOOKUP(A61,org_table[],COLUMN(org_table[脂質]),FALSE)</f>
        <v>33.700000000000003</v>
      </c>
      <c r="J61">
        <f>VLOOKUP(A61,org_table[],COLUMN(org_table[炭水化物]),FALSE)</f>
        <v>125.1</v>
      </c>
      <c r="K61">
        <f>VLOOKUP(A61,dummy_data[],COLUMN(dummy_data[Dietary fiber]),TRUE)</f>
        <v>20</v>
      </c>
      <c r="L61">
        <f>VLOOKUP(A61,org_table[],COLUMN(org_table[食塩相当量]),FALSE)</f>
        <v>3.3</v>
      </c>
      <c r="M61">
        <f>VLOOKUP(A61,org_table[],COLUMN(org_table[カリウム]),FALSE)</f>
        <v>432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298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</row>
    <row r="62" spans="1:28" x14ac:dyDescent="0.15">
      <c r="A62">
        <v>60</v>
      </c>
      <c r="B62" t="str">
        <f>UPPER(LEFT(VLOOKUP(A62,org_table[],2,TRUE),3))&amp;"-"&amp;TEXT(A62,"0000")</f>
        <v>BEN-0060</v>
      </c>
      <c r="C62" t="str">
        <f>VLOOKUP(A62,org_table[],COLUMN(org_table[表示名]),FALSE)</f>
        <v>特のりタル弁当 ライス大盛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ライス大盛</v>
      </c>
      <c r="F62">
        <f>VLOOKUP(A62,org_table[],COLUMN(org_table[熱量]),FALSE)</f>
        <v>1053</v>
      </c>
      <c r="H62">
        <f>VLOOKUP(A62,org_table[],COLUMN(org_table[蛋白質]),FALSE)</f>
        <v>26.3</v>
      </c>
      <c r="I62">
        <f>VLOOKUP(A62,org_table[],COLUMN(org_table[脂質]),FALSE)</f>
        <v>34</v>
      </c>
      <c r="J62">
        <f>VLOOKUP(A62,org_table[],COLUMN(org_table[炭水化物]),FALSE)</f>
        <v>160.1</v>
      </c>
      <c r="K62">
        <f>VLOOKUP(A62,dummy_data[],COLUMN(dummy_data[Dietary fiber]),TRUE)</f>
        <v>21</v>
      </c>
      <c r="L62">
        <f>VLOOKUP(A62,org_table[],COLUMN(org_table[食塩相当量]),FALSE)</f>
        <v>3.3</v>
      </c>
      <c r="M62">
        <f>VLOOKUP(A62,org_table[],COLUMN(org_table[カリウム]),FALSE)</f>
        <v>453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324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</row>
    <row r="63" spans="1:28" x14ac:dyDescent="0.15">
      <c r="A63">
        <v>61</v>
      </c>
      <c r="B63" t="str">
        <f>UPPER(LEFT(VLOOKUP(A63,org_table[],2,TRUE),3))&amp;"-"&amp;TEXT(A63,"0000")</f>
        <v>BEN-0061</v>
      </c>
      <c r="C63" t="str">
        <f>VLOOKUP(A63,org_table[],COLUMN(org_table[表示名]),FALSE)</f>
        <v>ロースかつ丼 ライス普通盛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ライス普通盛</v>
      </c>
      <c r="F63">
        <f>VLOOKUP(A63,org_table[],COLUMN(org_table[熱量]),FALSE)</f>
        <v>885</v>
      </c>
      <c r="H63">
        <f>VLOOKUP(A63,org_table[],COLUMN(org_table[蛋白質]),FALSE)</f>
        <v>27.4</v>
      </c>
      <c r="I63">
        <f>VLOOKUP(A63,org_table[],COLUMN(org_table[脂質]),FALSE)</f>
        <v>29.4</v>
      </c>
      <c r="J63">
        <f>VLOOKUP(A63,org_table[],COLUMN(org_table[炭水化物]),FALSE)</f>
        <v>127.7</v>
      </c>
      <c r="K63">
        <f>VLOOKUP(A63,dummy_data[],COLUMN(dummy_data[Dietary fiber]),TRUE)</f>
        <v>20</v>
      </c>
      <c r="L63">
        <f>VLOOKUP(A63,org_table[],COLUMN(org_table[食塩相当量]),FALSE)</f>
        <v>3.5</v>
      </c>
      <c r="M63">
        <f>VLOOKUP(A63,org_table[],COLUMN(org_table[カリウム]),FALSE)</f>
        <v>520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327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</row>
    <row r="64" spans="1:28" x14ac:dyDescent="0.15">
      <c r="A64">
        <v>62</v>
      </c>
      <c r="B64" t="str">
        <f>UPPER(LEFT(VLOOKUP(A64,org_table[],2,TRUE),3))&amp;"-"&amp;TEXT(A64,"0000")</f>
        <v>BEN-0062</v>
      </c>
      <c r="C64" t="str">
        <f>VLOOKUP(A64,org_table[],COLUMN(org_table[表示名]),FALSE)</f>
        <v>ロースかつ丼 ライス大盛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ライス大盛</v>
      </c>
      <c r="F64">
        <f>VLOOKUP(A64,org_table[],COLUMN(org_table[熱量]),FALSE)</f>
        <v>1036</v>
      </c>
      <c r="H64">
        <f>VLOOKUP(A64,org_table[],COLUMN(org_table[蛋白質]),FALSE)</f>
        <v>29.4</v>
      </c>
      <c r="I64">
        <f>VLOOKUP(A64,org_table[],COLUMN(org_table[脂質]),FALSE)</f>
        <v>29.7</v>
      </c>
      <c r="J64">
        <f>VLOOKUP(A64,org_table[],COLUMN(org_table[炭水化物]),FALSE)</f>
        <v>162.69999999999999</v>
      </c>
      <c r="K64">
        <f>VLOOKUP(A64,dummy_data[],COLUMN(dummy_data[Dietary fiber]),TRUE)</f>
        <v>21</v>
      </c>
      <c r="L64">
        <f>VLOOKUP(A64,org_table[],COLUMN(org_table[食塩相当量]),FALSE)</f>
        <v>3.5</v>
      </c>
      <c r="M64">
        <f>VLOOKUP(A64,org_table[],COLUMN(org_table[カリウム]),FALSE)</f>
        <v>541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353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</row>
    <row r="65" spans="1:28" x14ac:dyDescent="0.15">
      <c r="A65">
        <v>63</v>
      </c>
      <c r="B65" t="str">
        <f>UPPER(LEFT(VLOOKUP(A65,org_table[],2,TRUE),3))&amp;"-"&amp;TEXT(A65,"0000")</f>
        <v>BEN-0063</v>
      </c>
      <c r="C65" t="str">
        <f>VLOOKUP(A65,org_table[],COLUMN(org_table[表示名]),FALSE)</f>
        <v>から揚弁当(4コ入り) ライス普通盛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ライス普通盛</v>
      </c>
      <c r="F65">
        <f>VLOOKUP(A65,org_table[],COLUMN(org_table[熱量]),FALSE)</f>
        <v>750</v>
      </c>
      <c r="H65">
        <f>VLOOKUP(A65,org_table[],COLUMN(org_table[蛋白質]),FALSE)</f>
        <v>31.5</v>
      </c>
      <c r="I65">
        <f>VLOOKUP(A65,org_table[],COLUMN(org_table[脂質]),FALSE)</f>
        <v>19</v>
      </c>
      <c r="J65">
        <f>VLOOKUP(A65,org_table[],COLUMN(org_table[炭水化物]),FALSE)</f>
        <v>113.1</v>
      </c>
      <c r="K65">
        <f>VLOOKUP(A65,dummy_data[],COLUMN(dummy_data[Dietary fiber]),TRUE)</f>
        <v>20</v>
      </c>
      <c r="L65">
        <f>VLOOKUP(A65,org_table[],COLUMN(org_table[食塩相当量]),FALSE)</f>
        <v>2.8</v>
      </c>
      <c r="M65">
        <f>VLOOKUP(A65,org_table[],COLUMN(org_table[カリウム]),FALSE)</f>
        <v>551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259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</row>
    <row r="66" spans="1:28" x14ac:dyDescent="0.15">
      <c r="A66">
        <v>64</v>
      </c>
      <c r="B66" t="str">
        <f>UPPER(LEFT(VLOOKUP(A66,org_table[],2,TRUE),3))&amp;"-"&amp;TEXT(A66,"0000")</f>
        <v>BEN-0064</v>
      </c>
      <c r="C66" t="str">
        <f>VLOOKUP(A66,org_table[],COLUMN(org_table[表示名]),FALSE)</f>
        <v>から揚弁当(4コ入り) ライス大盛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ライス大盛</v>
      </c>
      <c r="F66">
        <f>VLOOKUP(A66,org_table[],COLUMN(org_table[熱量]),FALSE)</f>
        <v>901</v>
      </c>
      <c r="H66">
        <f>VLOOKUP(A66,org_table[],COLUMN(org_table[蛋白質]),FALSE)</f>
        <v>33.5</v>
      </c>
      <c r="I66">
        <f>VLOOKUP(A66,org_table[],COLUMN(org_table[脂質]),FALSE)</f>
        <v>19.3</v>
      </c>
      <c r="J66">
        <f>VLOOKUP(A66,org_table[],COLUMN(org_table[炭水化物]),FALSE)</f>
        <v>148.1</v>
      </c>
      <c r="K66">
        <f>VLOOKUP(A66,dummy_data[],COLUMN(dummy_data[Dietary fiber]),TRUE)</f>
        <v>21</v>
      </c>
      <c r="L66">
        <f>VLOOKUP(A66,org_table[],COLUMN(org_table[食塩相当量]),FALSE)</f>
        <v>2.8</v>
      </c>
      <c r="M66">
        <f>VLOOKUP(A66,org_table[],COLUMN(org_table[カリウム]),FALSE)</f>
        <v>572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285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</row>
    <row r="67" spans="1:28" x14ac:dyDescent="0.15">
      <c r="A67">
        <v>65</v>
      </c>
      <c r="B67" t="str">
        <f>UPPER(LEFT(VLOOKUP(A67,org_table[],2,TRUE),3))&amp;"-"&amp;TEXT(A67,"0000")</f>
        <v>BEN-0065</v>
      </c>
      <c r="C67" t="str">
        <f>VLOOKUP(A67,org_table[],COLUMN(org_table[表示名]),FALSE)</f>
        <v>から揚弁当(4コ入り) ライス小盛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ライス小盛</v>
      </c>
      <c r="F67">
        <f>VLOOKUP(A67,org_table[],COLUMN(org_table[熱量]),FALSE)</f>
        <v>644</v>
      </c>
      <c r="H67">
        <f>VLOOKUP(A67,org_table[],COLUMN(org_table[蛋白質]),FALSE)</f>
        <v>30.1</v>
      </c>
      <c r="I67">
        <f>VLOOKUP(A67,org_table[],COLUMN(org_table[脂質]),FALSE)</f>
        <v>18.8</v>
      </c>
      <c r="J67">
        <f>VLOOKUP(A67,org_table[],COLUMN(org_table[炭水化物]),FALSE)</f>
        <v>88.6</v>
      </c>
      <c r="K67">
        <f>VLOOKUP(A67,dummy_data[],COLUMN(dummy_data[Dietary fiber]),TRUE)</f>
        <v>20</v>
      </c>
      <c r="L67">
        <f>VLOOKUP(A67,org_table[],COLUMN(org_table[食塩相当量]),FALSE)</f>
        <v>2.8</v>
      </c>
      <c r="M67">
        <f>VLOOKUP(A67,org_table[],COLUMN(org_table[カリウム]),FALSE)</f>
        <v>536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241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</row>
    <row r="68" spans="1:28" x14ac:dyDescent="0.15">
      <c r="A68">
        <v>66</v>
      </c>
      <c r="B68" t="str">
        <f>UPPER(LEFT(VLOOKUP(A68,org_table[],2,TRUE),3))&amp;"-"&amp;TEXT(A68,"0000")</f>
        <v>BEN-0066</v>
      </c>
      <c r="C68" t="str">
        <f>VLOOKUP(A68,org_table[],COLUMN(org_table[表示名]),FALSE)</f>
        <v>特から揚弁当(6コ入り) ライス普通盛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ライス普通盛</v>
      </c>
      <c r="F68">
        <f>VLOOKUP(A68,org_table[],COLUMN(org_table[熱量]),FALSE)</f>
        <v>910</v>
      </c>
      <c r="H68">
        <f>VLOOKUP(A68,org_table[],COLUMN(org_table[蛋白質]),FALSE)</f>
        <v>44.1</v>
      </c>
      <c r="I68">
        <f>VLOOKUP(A68,org_table[],COLUMN(org_table[脂質]),FALSE)</f>
        <v>27.2</v>
      </c>
      <c r="J68">
        <f>VLOOKUP(A68,org_table[],COLUMN(org_table[炭水化物]),FALSE)</f>
        <v>122.1</v>
      </c>
      <c r="K68">
        <f>VLOOKUP(A68,dummy_data[],COLUMN(dummy_data[Dietary fiber]),TRUE)</f>
        <v>21</v>
      </c>
      <c r="L68">
        <f>VLOOKUP(A68,org_table[],COLUMN(org_table[食塩相当量]),FALSE)</f>
        <v>3.7</v>
      </c>
      <c r="M68">
        <f>VLOOKUP(A68,org_table[],COLUMN(org_table[カリウム]),FALSE)</f>
        <v>771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349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</row>
    <row r="69" spans="1:28" x14ac:dyDescent="0.15">
      <c r="A69">
        <v>67</v>
      </c>
      <c r="B69" t="str">
        <f>UPPER(LEFT(VLOOKUP(A69,org_table[],2,TRUE),3))&amp;"-"&amp;TEXT(A69,"0000")</f>
        <v>BEN-0067</v>
      </c>
      <c r="C69" t="str">
        <f>VLOOKUP(A69,org_table[],COLUMN(org_table[表示名]),FALSE)</f>
        <v>特から揚弁当(6コ入り) ライス大盛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ライス大盛</v>
      </c>
      <c r="F69">
        <f>VLOOKUP(A69,org_table[],COLUMN(org_table[熱量]),FALSE)</f>
        <v>1061</v>
      </c>
      <c r="H69">
        <f>VLOOKUP(A69,org_table[],COLUMN(org_table[蛋白質]),FALSE)</f>
        <v>46.1</v>
      </c>
      <c r="I69">
        <f>VLOOKUP(A69,org_table[],COLUMN(org_table[脂質]),FALSE)</f>
        <v>27.5</v>
      </c>
      <c r="J69">
        <f>VLOOKUP(A69,org_table[],COLUMN(org_table[炭水化物]),FALSE)</f>
        <v>157.1</v>
      </c>
      <c r="K69">
        <f>VLOOKUP(A69,dummy_data[],COLUMN(dummy_data[Dietary fiber]),TRUE)</f>
        <v>20</v>
      </c>
      <c r="L69">
        <f>VLOOKUP(A69,org_table[],COLUMN(org_table[食塩相当量]),FALSE)</f>
        <v>3.7</v>
      </c>
      <c r="M69">
        <f>VLOOKUP(A69,org_table[],COLUMN(org_table[カリウム]),FALSE)</f>
        <v>792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375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</row>
    <row r="70" spans="1:28" x14ac:dyDescent="0.15">
      <c r="A70">
        <v>68</v>
      </c>
      <c r="B70" t="str">
        <f>UPPER(LEFT(VLOOKUP(A70,org_table[],2,TRUE),3))&amp;"-"&amp;TEXT(A70,"0000")</f>
        <v>BEN-0068</v>
      </c>
      <c r="C70" t="str">
        <f>VLOOKUP(A70,org_table[],COLUMN(org_table[表示名]),FALSE)</f>
        <v>特から揚弁当(6コ入り) ライス小盛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ライス小盛</v>
      </c>
      <c r="F70">
        <f>VLOOKUP(A70,org_table[],COLUMN(org_table[熱量]),FALSE)</f>
        <v>804</v>
      </c>
      <c r="H70">
        <f>VLOOKUP(A70,org_table[],COLUMN(org_table[蛋白質]),FALSE)</f>
        <v>42.7</v>
      </c>
      <c r="I70">
        <f>VLOOKUP(A70,org_table[],COLUMN(org_table[脂質]),FALSE)</f>
        <v>27</v>
      </c>
      <c r="J70">
        <f>VLOOKUP(A70,org_table[],COLUMN(org_table[炭水化物]),FALSE)</f>
        <v>97.6</v>
      </c>
      <c r="K70">
        <f>VLOOKUP(A70,dummy_data[],COLUMN(dummy_data[Dietary fiber]),TRUE)</f>
        <v>21</v>
      </c>
      <c r="L70">
        <f>VLOOKUP(A70,org_table[],COLUMN(org_table[食塩相当量]),FALSE)</f>
        <v>3.7</v>
      </c>
      <c r="M70">
        <f>VLOOKUP(A70,org_table[],COLUMN(org_table[カリウム]),FALSE)</f>
        <v>756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331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</row>
    <row r="71" spans="1:28" x14ac:dyDescent="0.15">
      <c r="A71">
        <v>69</v>
      </c>
      <c r="B71" t="str">
        <f>UPPER(LEFT(VLOOKUP(A71,org_table[],2,TRUE),3))&amp;"-"&amp;TEXT(A71,"0000")</f>
        <v>BEN-0069</v>
      </c>
      <c r="C71" t="str">
        <f>VLOOKUP(A71,org_table[],COLUMN(org_table[表示名]),FALSE)</f>
        <v>チキン南蛮弁当 ライス普通盛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ライス普通盛</v>
      </c>
      <c r="F71">
        <f>VLOOKUP(A71,org_table[],COLUMN(org_table[熱量]),FALSE)</f>
        <v>852</v>
      </c>
      <c r="H71">
        <f>VLOOKUP(A71,org_table[],COLUMN(org_table[蛋白質]),FALSE)</f>
        <v>25.1</v>
      </c>
      <c r="I71">
        <f>VLOOKUP(A71,org_table[],COLUMN(org_table[脂質]),FALSE)</f>
        <v>27.8</v>
      </c>
      <c r="J71">
        <f>VLOOKUP(A71,org_table[],COLUMN(org_table[炭水化物]),FALSE)</f>
        <v>124</v>
      </c>
      <c r="K71">
        <f>VLOOKUP(A71,dummy_data[],COLUMN(dummy_data[Dietary fiber]),TRUE)</f>
        <v>20</v>
      </c>
      <c r="L71">
        <f>VLOOKUP(A71,org_table[],COLUMN(org_table[食塩相当量]),FALSE)</f>
        <v>2.8</v>
      </c>
      <c r="M71">
        <f>VLOOKUP(A71,org_table[],COLUMN(org_table[カリウム]),FALSE)</f>
        <v>488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352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</row>
    <row r="72" spans="1:28" x14ac:dyDescent="0.15">
      <c r="A72">
        <v>70</v>
      </c>
      <c r="B72" t="str">
        <f>UPPER(LEFT(VLOOKUP(A72,org_table[],2,TRUE),3))&amp;"-"&amp;TEXT(A72,"0000")</f>
        <v>BEN-0070</v>
      </c>
      <c r="C72" t="str">
        <f>VLOOKUP(A72,org_table[],COLUMN(org_table[表示名]),FALSE)</f>
        <v>チキン南蛮弁当 ライス大盛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ライス大盛</v>
      </c>
      <c r="F72">
        <f>VLOOKUP(A72,org_table[],COLUMN(org_table[熱量]),FALSE)</f>
        <v>1003</v>
      </c>
      <c r="H72">
        <f>VLOOKUP(A72,org_table[],COLUMN(org_table[蛋白質]),FALSE)</f>
        <v>27.1</v>
      </c>
      <c r="I72">
        <f>VLOOKUP(A72,org_table[],COLUMN(org_table[脂質]),FALSE)</f>
        <v>28.1</v>
      </c>
      <c r="J72">
        <f>VLOOKUP(A72,org_table[],COLUMN(org_table[炭水化物]),FALSE)</f>
        <v>159</v>
      </c>
      <c r="K72">
        <f>VLOOKUP(A72,dummy_data[],COLUMN(dummy_data[Dietary fiber]),TRUE)</f>
        <v>21</v>
      </c>
      <c r="L72">
        <f>VLOOKUP(A72,org_table[],COLUMN(org_table[食塩相当量]),FALSE)</f>
        <v>2.8</v>
      </c>
      <c r="M72">
        <f>VLOOKUP(A72,org_table[],COLUMN(org_table[カリウム]),FALSE)</f>
        <v>509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378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</row>
    <row r="73" spans="1:28" x14ac:dyDescent="0.15">
      <c r="A73">
        <v>71</v>
      </c>
      <c r="B73" t="str">
        <f>UPPER(LEFT(VLOOKUP(A73,org_table[],2,TRUE),3))&amp;"-"&amp;TEXT(A73,"0000")</f>
        <v>BEN-0071</v>
      </c>
      <c r="C73" t="str">
        <f>VLOOKUP(A73,org_table[],COLUMN(org_table[表示名]),FALSE)</f>
        <v>チキン南蛮弁当 ライス小盛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ライス小盛</v>
      </c>
      <c r="F73">
        <f>VLOOKUP(A73,org_table[],COLUMN(org_table[熱量]),FALSE)</f>
        <v>746</v>
      </c>
      <c r="H73">
        <f>VLOOKUP(A73,org_table[],COLUMN(org_table[蛋白質]),FALSE)</f>
        <v>23.7</v>
      </c>
      <c r="I73">
        <f>VLOOKUP(A73,org_table[],COLUMN(org_table[脂質]),FALSE)</f>
        <v>27.6</v>
      </c>
      <c r="J73">
        <f>VLOOKUP(A73,org_table[],COLUMN(org_table[炭水化物]),FALSE)</f>
        <v>99.5</v>
      </c>
      <c r="K73">
        <f>VLOOKUP(A73,dummy_data[],COLUMN(dummy_data[Dietary fiber]),TRUE)</f>
        <v>20</v>
      </c>
      <c r="L73">
        <f>VLOOKUP(A73,org_table[],COLUMN(org_table[食塩相当量]),FALSE)</f>
        <v>2.8</v>
      </c>
      <c r="M73">
        <f>VLOOKUP(A73,org_table[],COLUMN(org_table[カリウム]),FALSE)</f>
        <v>473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334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</row>
    <row r="74" spans="1:28" x14ac:dyDescent="0.15">
      <c r="A74">
        <v>72</v>
      </c>
      <c r="B74" t="str">
        <f>UPPER(LEFT(VLOOKUP(A74,org_table[],2,TRUE),3))&amp;"-"&amp;TEXT(A74,"0000")</f>
        <v>BEN-0072</v>
      </c>
      <c r="C74" t="str">
        <f>VLOOKUP(A74,org_table[],COLUMN(org_table[表示名]),FALSE)</f>
        <v>肉野菜炒め弁当 ライス普通盛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ライス普通盛</v>
      </c>
      <c r="F74">
        <f>VLOOKUP(A74,org_table[],COLUMN(org_table[熱量]),FALSE)</f>
        <v>743</v>
      </c>
      <c r="H74">
        <f>VLOOKUP(A74,org_table[],COLUMN(org_table[蛋白質]),FALSE)</f>
        <v>23.5</v>
      </c>
      <c r="I74">
        <f>VLOOKUP(A74,org_table[],COLUMN(org_table[脂質]),FALSE)</f>
        <v>21</v>
      </c>
      <c r="J74">
        <f>VLOOKUP(A74,org_table[],COLUMN(org_table[炭水化物]),FALSE)</f>
        <v>114.8</v>
      </c>
      <c r="K74">
        <f>VLOOKUP(A74,dummy_data[],COLUMN(dummy_data[Dietary fiber]),TRUE)</f>
        <v>21</v>
      </c>
      <c r="L74">
        <f>VLOOKUP(A74,org_table[],COLUMN(org_table[食塩相当量]),FALSE)</f>
        <v>5.4</v>
      </c>
      <c r="M74">
        <f>VLOOKUP(A74,org_table[],COLUMN(org_table[カリウム]),FALSE)</f>
        <v>873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265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</row>
    <row r="75" spans="1:28" x14ac:dyDescent="0.15">
      <c r="A75">
        <v>73</v>
      </c>
      <c r="B75" t="str">
        <f>UPPER(LEFT(VLOOKUP(A75,org_table[],2,TRUE),3))&amp;"-"&amp;TEXT(A75,"0000")</f>
        <v>BEN-0073</v>
      </c>
      <c r="C75" t="str">
        <f>VLOOKUP(A75,org_table[],COLUMN(org_table[表示名]),FALSE)</f>
        <v>肉野菜炒め弁当 ライス大盛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ライス大盛</v>
      </c>
      <c r="F75">
        <f>VLOOKUP(A75,org_table[],COLUMN(org_table[熱量]),FALSE)</f>
        <v>894</v>
      </c>
      <c r="H75">
        <f>VLOOKUP(A75,org_table[],COLUMN(org_table[蛋白質]),FALSE)</f>
        <v>25.5</v>
      </c>
      <c r="I75">
        <f>VLOOKUP(A75,org_table[],COLUMN(org_table[脂質]),FALSE)</f>
        <v>21.3</v>
      </c>
      <c r="J75">
        <f>VLOOKUP(A75,org_table[],COLUMN(org_table[炭水化物]),FALSE)</f>
        <v>149.80000000000001</v>
      </c>
      <c r="K75">
        <f>VLOOKUP(A75,dummy_data[],COLUMN(dummy_data[Dietary fiber]),TRUE)</f>
        <v>20</v>
      </c>
      <c r="L75">
        <f>VLOOKUP(A75,org_table[],COLUMN(org_table[食塩相当量]),FALSE)</f>
        <v>5.4</v>
      </c>
      <c r="M75">
        <f>VLOOKUP(A75,org_table[],COLUMN(org_table[カリウム]),FALSE)</f>
        <v>894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291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</row>
    <row r="76" spans="1:28" x14ac:dyDescent="0.15">
      <c r="A76">
        <v>74</v>
      </c>
      <c r="B76" t="str">
        <f>UPPER(LEFT(VLOOKUP(A76,org_table[],2,TRUE),3))&amp;"-"&amp;TEXT(A76,"0000")</f>
        <v>BEN-0074</v>
      </c>
      <c r="C76" t="str">
        <f>VLOOKUP(A76,org_table[],COLUMN(org_table[表示名]),FALSE)</f>
        <v>肉野菜炒め弁当 ライス小盛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ライス小盛</v>
      </c>
      <c r="F76">
        <f>VLOOKUP(A76,org_table[],COLUMN(org_table[熱量]),FALSE)</f>
        <v>637</v>
      </c>
      <c r="H76">
        <f>VLOOKUP(A76,org_table[],COLUMN(org_table[蛋白質]),FALSE)</f>
        <v>22.1</v>
      </c>
      <c r="I76">
        <f>VLOOKUP(A76,org_table[],COLUMN(org_table[脂質]),FALSE)</f>
        <v>20.8</v>
      </c>
      <c r="J76">
        <f>VLOOKUP(A76,org_table[],COLUMN(org_table[炭水化物]),FALSE)</f>
        <v>90.3</v>
      </c>
      <c r="K76">
        <f>VLOOKUP(A76,dummy_data[],COLUMN(dummy_data[Dietary fiber]),TRUE)</f>
        <v>21</v>
      </c>
      <c r="L76">
        <f>VLOOKUP(A76,org_table[],COLUMN(org_table[食塩相当量]),FALSE)</f>
        <v>5.4</v>
      </c>
      <c r="M76">
        <f>VLOOKUP(A76,org_table[],COLUMN(org_table[カリウム]),FALSE)</f>
        <v>858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247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</row>
    <row r="77" spans="1:28" x14ac:dyDescent="0.15">
      <c r="A77">
        <v>75</v>
      </c>
      <c r="B77" t="str">
        <f>UPPER(LEFT(VLOOKUP(A77,org_table[],2,TRUE),3))&amp;"-"&amp;TEXT(A77,"0000")</f>
        <v>BEN-0075</v>
      </c>
      <c r="C77" t="str">
        <f>VLOOKUP(A77,org_table[],COLUMN(org_table[表示名]),FALSE)</f>
        <v>しょうが焼き弁当 ライス普通盛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ライス普通盛</v>
      </c>
      <c r="F77">
        <f>VLOOKUP(A77,org_table[],COLUMN(org_table[熱量]),FALSE)</f>
        <v>888</v>
      </c>
      <c r="H77">
        <f>VLOOKUP(A77,org_table[],COLUMN(org_table[蛋白質]),FALSE)</f>
        <v>26.6</v>
      </c>
      <c r="I77">
        <f>VLOOKUP(A77,org_table[],COLUMN(org_table[脂質]),FALSE)</f>
        <v>38.6</v>
      </c>
      <c r="J77">
        <f>VLOOKUP(A77,org_table[],COLUMN(org_table[炭水化物]),FALSE)</f>
        <v>108.1</v>
      </c>
      <c r="K77">
        <f>VLOOKUP(A77,dummy_data[],COLUMN(dummy_data[Dietary fiber]),TRUE)</f>
        <v>20</v>
      </c>
      <c r="L77">
        <f>VLOOKUP(A77,org_table[],COLUMN(org_table[食塩相当量]),FALSE)</f>
        <v>2.9</v>
      </c>
      <c r="M77">
        <f>VLOOKUP(A77,org_table[],COLUMN(org_table[カリウム]),FALSE)</f>
        <v>517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205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</row>
    <row r="78" spans="1:28" x14ac:dyDescent="0.15">
      <c r="A78">
        <v>76</v>
      </c>
      <c r="B78" t="str">
        <f>UPPER(LEFT(VLOOKUP(A78,org_table[],2,TRUE),3))&amp;"-"&amp;TEXT(A78,"0000")</f>
        <v>BEN-0076</v>
      </c>
      <c r="C78" t="str">
        <f>VLOOKUP(A78,org_table[],COLUMN(org_table[表示名]),FALSE)</f>
        <v>しょうが焼き弁当 ライス大盛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ライス大盛</v>
      </c>
      <c r="F78">
        <f>VLOOKUP(A78,org_table[],COLUMN(org_table[熱量]),FALSE)</f>
        <v>1039</v>
      </c>
      <c r="H78">
        <f>VLOOKUP(A78,org_table[],COLUMN(org_table[蛋白質]),FALSE)</f>
        <v>28.6</v>
      </c>
      <c r="I78">
        <f>VLOOKUP(A78,org_table[],COLUMN(org_table[脂質]),FALSE)</f>
        <v>38.9</v>
      </c>
      <c r="J78">
        <f>VLOOKUP(A78,org_table[],COLUMN(org_table[炭水化物]),FALSE)</f>
        <v>143.1</v>
      </c>
      <c r="K78">
        <f>VLOOKUP(A78,dummy_data[],COLUMN(dummy_data[Dietary fiber]),TRUE)</f>
        <v>21</v>
      </c>
      <c r="L78">
        <f>VLOOKUP(A78,org_table[],COLUMN(org_table[食塩相当量]),FALSE)</f>
        <v>2.9</v>
      </c>
      <c r="M78">
        <f>VLOOKUP(A78,org_table[],COLUMN(org_table[カリウム]),FALSE)</f>
        <v>538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231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</row>
    <row r="79" spans="1:28" x14ac:dyDescent="0.15">
      <c r="A79">
        <v>77</v>
      </c>
      <c r="B79" t="str">
        <f>UPPER(LEFT(VLOOKUP(A79,org_table[],2,TRUE),3))&amp;"-"&amp;TEXT(A79,"0000")</f>
        <v>BEN-0077</v>
      </c>
      <c r="C79" t="str">
        <f>VLOOKUP(A79,org_table[],COLUMN(org_table[表示名]),FALSE)</f>
        <v>しょうが焼き弁当 ライス小盛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ライス小盛</v>
      </c>
      <c r="F79">
        <f>VLOOKUP(A79,org_table[],COLUMN(org_table[熱量]),FALSE)</f>
        <v>782</v>
      </c>
      <c r="H79">
        <f>VLOOKUP(A79,org_table[],COLUMN(org_table[蛋白質]),FALSE)</f>
        <v>25.2</v>
      </c>
      <c r="I79">
        <f>VLOOKUP(A79,org_table[],COLUMN(org_table[脂質]),FALSE)</f>
        <v>38.4</v>
      </c>
      <c r="J79">
        <f>VLOOKUP(A79,org_table[],COLUMN(org_table[炭水化物]),FALSE)</f>
        <v>83.6</v>
      </c>
      <c r="K79">
        <f>VLOOKUP(A79,dummy_data[],COLUMN(dummy_data[Dietary fiber]),TRUE)</f>
        <v>20</v>
      </c>
      <c r="L79">
        <f>VLOOKUP(A79,org_table[],COLUMN(org_table[食塩相当量]),FALSE)</f>
        <v>2.9</v>
      </c>
      <c r="M79">
        <f>VLOOKUP(A79,org_table[],COLUMN(org_table[カリウム]),FALSE)</f>
        <v>502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187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</row>
    <row r="80" spans="1:28" x14ac:dyDescent="0.15">
      <c r="A80">
        <v>78</v>
      </c>
      <c r="B80" t="str">
        <f>UPPER(LEFT(VLOOKUP(A80,org_table[],2,TRUE),3))&amp;"-"&amp;TEXT(A80,"0000")</f>
        <v>BEN-0078</v>
      </c>
      <c r="C80" t="str">
        <f>VLOOKUP(A80,org_table[],COLUMN(org_table[表示名]),FALSE)</f>
        <v>デミグラスハンバーグステーキ弁当 ライス普通盛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ライス普通盛</v>
      </c>
      <c r="F80">
        <f>VLOOKUP(A80,org_table[],COLUMN(org_table[熱量]),FALSE)</f>
        <v>764</v>
      </c>
      <c r="H80">
        <f>VLOOKUP(A80,org_table[],COLUMN(org_table[蛋白質]),FALSE)</f>
        <v>24.1</v>
      </c>
      <c r="I80">
        <f>VLOOKUP(A80,org_table[],COLUMN(org_table[脂質]),FALSE)</f>
        <v>24.7</v>
      </c>
      <c r="J80">
        <f>VLOOKUP(A80,org_table[],COLUMN(org_table[炭水化物]),FALSE)</f>
        <v>110.8</v>
      </c>
      <c r="K80">
        <f>VLOOKUP(A80,dummy_data[],COLUMN(dummy_data[Dietary fiber]),TRUE)</f>
        <v>21</v>
      </c>
      <c r="L80">
        <f>VLOOKUP(A80,org_table[],COLUMN(org_table[食塩相当量]),FALSE)</f>
        <v>2.6</v>
      </c>
      <c r="M80">
        <f>VLOOKUP(A80,org_table[],COLUMN(org_table[カリウム]),FALSE)</f>
        <v>562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222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</row>
    <row r="81" spans="1:28" x14ac:dyDescent="0.15">
      <c r="A81">
        <v>79</v>
      </c>
      <c r="B81" t="str">
        <f>UPPER(LEFT(VLOOKUP(A81,org_table[],2,TRUE),3))&amp;"-"&amp;TEXT(A81,"0000")</f>
        <v>BEN-0079</v>
      </c>
      <c r="C81" t="str">
        <f>VLOOKUP(A81,org_table[],COLUMN(org_table[表示名]),FALSE)</f>
        <v>デミグラスハンバーグステーキ弁当 ライス大盛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ライス大盛</v>
      </c>
      <c r="F81">
        <f>VLOOKUP(A81,org_table[],COLUMN(org_table[熱量]),FALSE)</f>
        <v>915</v>
      </c>
      <c r="H81">
        <f>VLOOKUP(A81,org_table[],COLUMN(org_table[蛋白質]),FALSE)</f>
        <v>26.1</v>
      </c>
      <c r="I81">
        <f>VLOOKUP(A81,org_table[],COLUMN(org_table[脂質]),FALSE)</f>
        <v>25</v>
      </c>
      <c r="J81">
        <f>VLOOKUP(A81,org_table[],COLUMN(org_table[炭水化物]),FALSE)</f>
        <v>145.80000000000001</v>
      </c>
      <c r="K81">
        <f>VLOOKUP(A81,dummy_data[],COLUMN(dummy_data[Dietary fiber]),TRUE)</f>
        <v>20</v>
      </c>
      <c r="L81">
        <f>VLOOKUP(A81,org_table[],COLUMN(org_table[食塩相当量]),FALSE)</f>
        <v>2.6</v>
      </c>
      <c r="M81">
        <f>VLOOKUP(A81,org_table[],COLUMN(org_table[カリウム]),FALSE)</f>
        <v>583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248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</row>
    <row r="82" spans="1:28" x14ac:dyDescent="0.15">
      <c r="A82">
        <v>80</v>
      </c>
      <c r="B82" t="str">
        <f>UPPER(LEFT(VLOOKUP(A82,org_table[],2,TRUE),3))&amp;"-"&amp;TEXT(A82,"0000")</f>
        <v>BEN-0080</v>
      </c>
      <c r="C82" t="str">
        <f>VLOOKUP(A82,org_table[],COLUMN(org_table[表示名]),FALSE)</f>
        <v>デミグラスハンバーグステーキ弁当 ライス小盛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ライス小盛</v>
      </c>
      <c r="F82">
        <f>VLOOKUP(A82,org_table[],COLUMN(org_table[熱量]),FALSE)</f>
        <v>658</v>
      </c>
      <c r="H82">
        <f>VLOOKUP(A82,org_table[],COLUMN(org_table[蛋白質]),FALSE)</f>
        <v>22.7</v>
      </c>
      <c r="I82">
        <f>VLOOKUP(A82,org_table[],COLUMN(org_table[脂質]),FALSE)</f>
        <v>24.5</v>
      </c>
      <c r="J82">
        <f>VLOOKUP(A82,org_table[],COLUMN(org_table[炭水化物]),FALSE)</f>
        <v>86.3</v>
      </c>
      <c r="K82">
        <f>VLOOKUP(A82,dummy_data[],COLUMN(dummy_data[Dietary fiber]),TRUE)</f>
        <v>21</v>
      </c>
      <c r="L82">
        <f>VLOOKUP(A82,org_table[],COLUMN(org_table[食塩相当量]),FALSE)</f>
        <v>2.6</v>
      </c>
      <c r="M82">
        <f>VLOOKUP(A82,org_table[],COLUMN(org_table[カリウム]),FALSE)</f>
        <v>547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204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</row>
    <row r="83" spans="1:28" x14ac:dyDescent="0.15">
      <c r="A83">
        <v>81</v>
      </c>
      <c r="B83" t="str">
        <f>UPPER(LEFT(VLOOKUP(A83,org_table[],2,TRUE),3))&amp;"-"&amp;TEXT(A83,"0000")</f>
        <v>BEN-0081</v>
      </c>
      <c r="C83" t="str">
        <f>VLOOKUP(A83,org_table[],COLUMN(org_table[表示名]),FALSE)</f>
        <v>4種のこぼれチーズハンバーグステーキ弁当 ライス普通盛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ライス普通盛</v>
      </c>
      <c r="F83">
        <f>VLOOKUP(A83,org_table[],COLUMN(org_table[熱量]),FALSE)</f>
        <v>881</v>
      </c>
      <c r="H83">
        <f>VLOOKUP(A83,org_table[],COLUMN(org_table[蛋白質]),FALSE)</f>
        <v>30</v>
      </c>
      <c r="I83">
        <f>VLOOKUP(A83,org_table[],COLUMN(org_table[脂質]),FALSE)</f>
        <v>34.5</v>
      </c>
      <c r="J83">
        <f>VLOOKUP(A83,org_table[],COLUMN(org_table[炭水化物]),FALSE)</f>
        <v>111.7</v>
      </c>
      <c r="K83">
        <f>VLOOKUP(A83,dummy_data[],COLUMN(dummy_data[Dietary fiber]),TRUE)</f>
        <v>20</v>
      </c>
      <c r="L83">
        <f>VLOOKUP(A83,org_table[],COLUMN(org_table[食塩相当量]),FALSE)</f>
        <v>3.5</v>
      </c>
      <c r="M83">
        <f>VLOOKUP(A83,org_table[],COLUMN(org_table[カリウム]),FALSE)</f>
        <v>582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414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</row>
    <row r="84" spans="1:28" x14ac:dyDescent="0.15">
      <c r="A84">
        <v>82</v>
      </c>
      <c r="B84" t="str">
        <f>UPPER(LEFT(VLOOKUP(A84,org_table[],2,TRUE),3))&amp;"-"&amp;TEXT(A84,"0000")</f>
        <v>BEN-0082</v>
      </c>
      <c r="C84" t="str">
        <f>VLOOKUP(A84,org_table[],COLUMN(org_table[表示名]),FALSE)</f>
        <v>4種のこぼれチーズハンバーグステーキ弁当 ライス大盛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ライス大盛</v>
      </c>
      <c r="F84">
        <f>VLOOKUP(A84,org_table[],COLUMN(org_table[熱量]),FALSE)</f>
        <v>1032</v>
      </c>
      <c r="H84">
        <f>VLOOKUP(A84,org_table[],COLUMN(org_table[蛋白質]),FALSE)</f>
        <v>32</v>
      </c>
      <c r="I84">
        <f>VLOOKUP(A84,org_table[],COLUMN(org_table[脂質]),FALSE)</f>
        <v>34.799999999999997</v>
      </c>
      <c r="J84">
        <f>VLOOKUP(A84,org_table[],COLUMN(org_table[炭水化物]),FALSE)</f>
        <v>146.69999999999999</v>
      </c>
      <c r="K84">
        <f>VLOOKUP(A84,dummy_data[],COLUMN(dummy_data[Dietary fiber]),TRUE)</f>
        <v>21</v>
      </c>
      <c r="L84">
        <f>VLOOKUP(A84,org_table[],COLUMN(org_table[食塩相当量]),FALSE)</f>
        <v>3.5</v>
      </c>
      <c r="M84">
        <f>VLOOKUP(A84,org_table[],COLUMN(org_table[カリウム]),FALSE)</f>
        <v>603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440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</row>
    <row r="85" spans="1:28" x14ac:dyDescent="0.15">
      <c r="A85">
        <v>83</v>
      </c>
      <c r="B85" t="str">
        <f>UPPER(LEFT(VLOOKUP(A85,org_table[],2,TRUE),3))&amp;"-"&amp;TEXT(A85,"0000")</f>
        <v>BEN-0083</v>
      </c>
      <c r="C85" t="str">
        <f>VLOOKUP(A85,org_table[],COLUMN(org_table[表示名]),FALSE)</f>
        <v>4種のこぼれチーズハンバーグステーキ弁当 ライス小盛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ライス小盛</v>
      </c>
      <c r="F85">
        <f>VLOOKUP(A85,org_table[],COLUMN(org_table[熱量]),FALSE)</f>
        <v>775</v>
      </c>
      <c r="H85">
        <f>VLOOKUP(A85,org_table[],COLUMN(org_table[蛋白質]),FALSE)</f>
        <v>28.6</v>
      </c>
      <c r="I85">
        <f>VLOOKUP(A85,org_table[],COLUMN(org_table[脂質]),FALSE)</f>
        <v>34.299999999999997</v>
      </c>
      <c r="J85">
        <f>VLOOKUP(A85,org_table[],COLUMN(org_table[炭水化物]),FALSE)</f>
        <v>87.2</v>
      </c>
      <c r="K85">
        <f>VLOOKUP(A85,dummy_data[],COLUMN(dummy_data[Dietary fiber]),TRUE)</f>
        <v>20</v>
      </c>
      <c r="L85">
        <f>VLOOKUP(A85,org_table[],COLUMN(org_table[食塩相当量]),FALSE)</f>
        <v>3.5</v>
      </c>
      <c r="M85">
        <f>VLOOKUP(A85,org_table[],COLUMN(org_table[カリウム]),FALSE)</f>
        <v>567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396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</row>
    <row r="86" spans="1:28" x14ac:dyDescent="0.15">
      <c r="A86">
        <v>84</v>
      </c>
      <c r="B86" t="str">
        <f>UPPER(LEFT(VLOOKUP(A86,org_table[],2,TRUE),3))&amp;"-"&amp;TEXT(A86,"0000")</f>
        <v>BEN-0084</v>
      </c>
      <c r="C86" t="str">
        <f>VLOOKUP(A86,org_table[],COLUMN(org_table[表示名]),FALSE)</f>
        <v>和風おろしハンバーグステーキ弁当 ライス普通盛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ライス普通盛</v>
      </c>
      <c r="F86">
        <f>VLOOKUP(A86,org_table[],COLUMN(org_table[熱量]),FALSE)</f>
        <v>759</v>
      </c>
      <c r="H86">
        <f>VLOOKUP(A86,org_table[],COLUMN(org_table[蛋白質]),FALSE)</f>
        <v>24.1</v>
      </c>
      <c r="I86">
        <f>VLOOKUP(A86,org_table[],COLUMN(org_table[脂質]),FALSE)</f>
        <v>23.2</v>
      </c>
      <c r="J86">
        <f>VLOOKUP(A86,org_table[],COLUMN(org_table[炭水化物]),FALSE)</f>
        <v>113</v>
      </c>
      <c r="K86">
        <f>VLOOKUP(A86,dummy_data[],COLUMN(dummy_data[Dietary fiber]),TRUE)</f>
        <v>21</v>
      </c>
      <c r="L86">
        <f>VLOOKUP(A86,org_table[],COLUMN(org_table[食塩相当量]),FALSE)</f>
        <v>3.8</v>
      </c>
      <c r="M86">
        <f>VLOOKUP(A86,org_table[],COLUMN(org_table[カリウム]),FALSE)</f>
        <v>634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232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</row>
    <row r="87" spans="1:28" x14ac:dyDescent="0.15">
      <c r="A87">
        <v>85</v>
      </c>
      <c r="B87" t="str">
        <f>UPPER(LEFT(VLOOKUP(A87,org_table[],2,TRUE),3))&amp;"-"&amp;TEXT(A87,"0000")</f>
        <v>BEN-0085</v>
      </c>
      <c r="C87" t="str">
        <f>VLOOKUP(A87,org_table[],COLUMN(org_table[表示名]),FALSE)</f>
        <v>和風おろしハンバーグステーキ弁当 ライス大盛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ライス大盛</v>
      </c>
      <c r="F87">
        <f>VLOOKUP(A87,org_table[],COLUMN(org_table[熱量]),FALSE)</f>
        <v>910</v>
      </c>
      <c r="H87">
        <f>VLOOKUP(A87,org_table[],COLUMN(org_table[蛋白質]),FALSE)</f>
        <v>26.1</v>
      </c>
      <c r="I87">
        <f>VLOOKUP(A87,org_table[],COLUMN(org_table[脂質]),FALSE)</f>
        <v>23.5</v>
      </c>
      <c r="J87">
        <f>VLOOKUP(A87,org_table[],COLUMN(org_table[炭水化物]),FALSE)</f>
        <v>148</v>
      </c>
      <c r="K87">
        <f>VLOOKUP(A87,dummy_data[],COLUMN(dummy_data[Dietary fiber]),TRUE)</f>
        <v>20</v>
      </c>
      <c r="L87">
        <f>VLOOKUP(A87,org_table[],COLUMN(org_table[食塩相当量]),FALSE)</f>
        <v>3.8</v>
      </c>
      <c r="M87">
        <f>VLOOKUP(A87,org_table[],COLUMN(org_table[カリウム]),FALSE)</f>
        <v>655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258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</row>
    <row r="88" spans="1:28" x14ac:dyDescent="0.15">
      <c r="A88">
        <v>86</v>
      </c>
      <c r="B88" t="str">
        <f>UPPER(LEFT(VLOOKUP(A88,org_table[],2,TRUE),3))&amp;"-"&amp;TEXT(A88,"0000")</f>
        <v>BEN-0086</v>
      </c>
      <c r="C88" t="str">
        <f>VLOOKUP(A88,org_table[],COLUMN(org_table[表示名]),FALSE)</f>
        <v>和風おろしハンバーグステーキ弁当 ライス小盛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ライス小盛</v>
      </c>
      <c r="F88">
        <f>VLOOKUP(A88,org_table[],COLUMN(org_table[熱量]),FALSE)</f>
        <v>653</v>
      </c>
      <c r="H88">
        <f>VLOOKUP(A88,org_table[],COLUMN(org_table[蛋白質]),FALSE)</f>
        <v>22.7</v>
      </c>
      <c r="I88">
        <f>VLOOKUP(A88,org_table[],COLUMN(org_table[脂質]),FALSE)</f>
        <v>23</v>
      </c>
      <c r="J88">
        <f>VLOOKUP(A88,org_table[],COLUMN(org_table[炭水化物]),FALSE)</f>
        <v>88.5</v>
      </c>
      <c r="K88">
        <f>VLOOKUP(A88,dummy_data[],COLUMN(dummy_data[Dietary fiber]),TRUE)</f>
        <v>21</v>
      </c>
      <c r="L88">
        <f>VLOOKUP(A88,org_table[],COLUMN(org_table[食塩相当量]),FALSE)</f>
        <v>3.8</v>
      </c>
      <c r="M88">
        <f>VLOOKUP(A88,org_table[],COLUMN(org_table[カリウム]),FALSE)</f>
        <v>619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214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</row>
    <row r="89" spans="1:28" x14ac:dyDescent="0.15">
      <c r="A89">
        <v>87</v>
      </c>
      <c r="B89" t="str">
        <f>UPPER(LEFT(VLOOKUP(A89,org_table[],2,TRUE),3))&amp;"-"&amp;TEXT(A89,"0000")</f>
        <v>BEN-0087</v>
      </c>
      <c r="C89" t="str">
        <f>VLOOKUP(A89,org_table[],COLUMN(org_table[表示名]),FALSE)</f>
        <v>ロースとんかつ弁当 ライス普通盛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ライス普通盛</v>
      </c>
      <c r="F89">
        <f>VLOOKUP(A89,org_table[],COLUMN(org_table[熱量]),FALSE)</f>
        <v>875</v>
      </c>
      <c r="H89">
        <f>VLOOKUP(A89,org_table[],COLUMN(org_table[蛋白質]),FALSE)</f>
        <v>23.3</v>
      </c>
      <c r="I89">
        <f>VLOOKUP(A89,org_table[],COLUMN(org_table[脂質]),FALSE)</f>
        <v>27.7</v>
      </c>
      <c r="J89">
        <f>VLOOKUP(A89,org_table[],COLUMN(org_table[炭水化物]),FALSE)</f>
        <v>132.5</v>
      </c>
      <c r="K89">
        <f>VLOOKUP(A89,dummy_data[],COLUMN(dummy_data[Dietary fiber]),TRUE)</f>
        <v>20</v>
      </c>
      <c r="L89">
        <f>VLOOKUP(A89,org_table[],COLUMN(org_table[食塩相当量]),FALSE)</f>
        <v>2.6</v>
      </c>
      <c r="M89">
        <f>VLOOKUP(A89,org_table[],COLUMN(org_table[カリウム]),FALSE)</f>
        <v>480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268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</row>
    <row r="90" spans="1:28" x14ac:dyDescent="0.15">
      <c r="A90">
        <v>88</v>
      </c>
      <c r="B90" t="str">
        <f>UPPER(LEFT(VLOOKUP(A90,org_table[],2,TRUE),3))&amp;"-"&amp;TEXT(A90,"0000")</f>
        <v>BEN-0088</v>
      </c>
      <c r="C90" t="str">
        <f>VLOOKUP(A90,org_table[],COLUMN(org_table[表示名]),FALSE)</f>
        <v>ロースとんかつ弁当 ライス大盛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ライス大盛</v>
      </c>
      <c r="F90">
        <f>VLOOKUP(A90,org_table[],COLUMN(org_table[熱量]),FALSE)</f>
        <v>1026</v>
      </c>
      <c r="H90">
        <f>VLOOKUP(A90,org_table[],COLUMN(org_table[蛋白質]),FALSE)</f>
        <v>25.3</v>
      </c>
      <c r="I90">
        <f>VLOOKUP(A90,org_table[],COLUMN(org_table[脂質]),FALSE)</f>
        <v>28</v>
      </c>
      <c r="J90">
        <f>VLOOKUP(A90,org_table[],COLUMN(org_table[炭水化物]),FALSE)</f>
        <v>167.5</v>
      </c>
      <c r="K90">
        <f>VLOOKUP(A90,dummy_data[],COLUMN(dummy_data[Dietary fiber]),TRUE)</f>
        <v>21</v>
      </c>
      <c r="L90">
        <f>VLOOKUP(A90,org_table[],COLUMN(org_table[食塩相当量]),FALSE)</f>
        <v>2.6</v>
      </c>
      <c r="M90">
        <f>VLOOKUP(A90,org_table[],COLUMN(org_table[カリウム]),FALSE)</f>
        <v>501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294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</row>
    <row r="91" spans="1:28" x14ac:dyDescent="0.15">
      <c r="A91">
        <v>89</v>
      </c>
      <c r="B91" t="str">
        <f>UPPER(LEFT(VLOOKUP(A91,org_table[],2,TRUE),3))&amp;"-"&amp;TEXT(A91,"0000")</f>
        <v>BEN-0089</v>
      </c>
      <c r="C91" t="str">
        <f>VLOOKUP(A91,org_table[],COLUMN(org_table[表示名]),FALSE)</f>
        <v>ロースとんかつ弁当 ライス小盛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ライス小盛</v>
      </c>
      <c r="F91">
        <f>VLOOKUP(A91,org_table[],COLUMN(org_table[熱量]),FALSE)</f>
        <v>769</v>
      </c>
      <c r="H91">
        <f>VLOOKUP(A91,org_table[],COLUMN(org_table[蛋白質]),FALSE)</f>
        <v>21.9</v>
      </c>
      <c r="I91">
        <f>VLOOKUP(A91,org_table[],COLUMN(org_table[脂質]),FALSE)</f>
        <v>27.5</v>
      </c>
      <c r="J91">
        <f>VLOOKUP(A91,org_table[],COLUMN(org_table[炭水化物]),FALSE)</f>
        <v>108</v>
      </c>
      <c r="K91">
        <f>VLOOKUP(A91,dummy_data[],COLUMN(dummy_data[Dietary fiber]),TRUE)</f>
        <v>20</v>
      </c>
      <c r="L91">
        <f>VLOOKUP(A91,org_table[],COLUMN(org_table[食塩相当量]),FALSE)</f>
        <v>2.6</v>
      </c>
      <c r="M91">
        <f>VLOOKUP(A91,org_table[],COLUMN(org_table[カリウム]),FALSE)</f>
        <v>465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250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</row>
    <row r="92" spans="1:28" x14ac:dyDescent="0.15">
      <c r="A92">
        <v>90</v>
      </c>
      <c r="B92" t="str">
        <f>UPPER(LEFT(VLOOKUP(A92,org_table[],2,TRUE),3))&amp;"-"&amp;TEXT(A92,"0000")</f>
        <v>BEN-0090</v>
      </c>
      <c r="C92" t="str">
        <f>VLOOKUP(A92,org_table[],COLUMN(org_table[表示名]),FALSE)</f>
        <v>ロースかつとじ弁当 ライス普通盛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ライス普通盛</v>
      </c>
      <c r="F92">
        <f>VLOOKUP(A92,org_table[],COLUMN(org_table[熱量]),FALSE)</f>
        <v>882</v>
      </c>
      <c r="H92">
        <f>VLOOKUP(A92,org_table[],COLUMN(org_table[蛋白質]),FALSE)</f>
        <v>27.3</v>
      </c>
      <c r="I92">
        <f>VLOOKUP(A92,org_table[],COLUMN(org_table[脂質]),FALSE)</f>
        <v>29.4</v>
      </c>
      <c r="J92">
        <f>VLOOKUP(A92,org_table[],COLUMN(org_table[炭水化物]),FALSE)</f>
        <v>126.9</v>
      </c>
      <c r="K92">
        <f>VLOOKUP(A92,dummy_data[],COLUMN(dummy_data[Dietary fiber]),TRUE)</f>
        <v>21</v>
      </c>
      <c r="L92">
        <f>VLOOKUP(A92,org_table[],COLUMN(org_table[食塩相当量]),FALSE)</f>
        <v>3.3</v>
      </c>
      <c r="M92">
        <f>VLOOKUP(A92,org_table[],COLUMN(org_table[カリウム]),FALSE)</f>
        <v>513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325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</row>
    <row r="93" spans="1:28" x14ac:dyDescent="0.15">
      <c r="A93">
        <v>91</v>
      </c>
      <c r="B93" t="str">
        <f>UPPER(LEFT(VLOOKUP(A93,org_table[],2,TRUE),3))&amp;"-"&amp;TEXT(A93,"0000")</f>
        <v>BEN-0091</v>
      </c>
      <c r="C93" t="str">
        <f>VLOOKUP(A93,org_table[],COLUMN(org_table[表示名]),FALSE)</f>
        <v>ロースかつとじ弁当 ライス大盛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ライス大盛</v>
      </c>
      <c r="F93">
        <f>VLOOKUP(A93,org_table[],COLUMN(org_table[熱量]),FALSE)</f>
        <v>1033</v>
      </c>
      <c r="H93">
        <f>VLOOKUP(A93,org_table[],COLUMN(org_table[蛋白質]),FALSE)</f>
        <v>29.3</v>
      </c>
      <c r="I93">
        <f>VLOOKUP(A93,org_table[],COLUMN(org_table[脂質]),FALSE)</f>
        <v>29.7</v>
      </c>
      <c r="J93">
        <f>VLOOKUP(A93,org_table[],COLUMN(org_table[炭水化物]),FALSE)</f>
        <v>161.9</v>
      </c>
      <c r="K93">
        <f>VLOOKUP(A93,dummy_data[],COLUMN(dummy_data[Dietary fiber]),TRUE)</f>
        <v>20</v>
      </c>
      <c r="L93">
        <f>VLOOKUP(A93,org_table[],COLUMN(org_table[食塩相当量]),FALSE)</f>
        <v>3.3</v>
      </c>
      <c r="M93">
        <f>VLOOKUP(A93,org_table[],COLUMN(org_table[カリウム]),FALSE)</f>
        <v>534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351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</row>
    <row r="94" spans="1:28" x14ac:dyDescent="0.15">
      <c r="A94">
        <v>92</v>
      </c>
      <c r="B94" t="str">
        <f>UPPER(LEFT(VLOOKUP(A94,org_table[],2,TRUE),3))&amp;"-"&amp;TEXT(A94,"0000")</f>
        <v>BEN-0092</v>
      </c>
      <c r="C94" t="str">
        <f>VLOOKUP(A94,org_table[],COLUMN(org_table[表示名]),FALSE)</f>
        <v>ロースかつとじ弁当 ライス小盛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ライス小盛</v>
      </c>
      <c r="F94">
        <f>VLOOKUP(A94,org_table[],COLUMN(org_table[熱量]),FALSE)</f>
        <v>776</v>
      </c>
      <c r="H94">
        <f>VLOOKUP(A94,org_table[],COLUMN(org_table[蛋白質]),FALSE)</f>
        <v>25.9</v>
      </c>
      <c r="I94">
        <f>VLOOKUP(A94,org_table[],COLUMN(org_table[脂質]),FALSE)</f>
        <v>29.2</v>
      </c>
      <c r="J94">
        <f>VLOOKUP(A94,org_table[],COLUMN(org_table[炭水化物]),FALSE)</f>
        <v>102.4</v>
      </c>
      <c r="K94">
        <f>VLOOKUP(A94,dummy_data[],COLUMN(dummy_data[Dietary fiber]),TRUE)</f>
        <v>21</v>
      </c>
      <c r="L94">
        <f>VLOOKUP(A94,org_table[],COLUMN(org_table[食塩相当量]),FALSE)</f>
        <v>3.3</v>
      </c>
      <c r="M94">
        <f>VLOOKUP(A94,org_table[],COLUMN(org_table[カリウム]),FALSE)</f>
        <v>498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307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</row>
    <row r="95" spans="1:28" x14ac:dyDescent="0.15">
      <c r="A95">
        <v>93</v>
      </c>
      <c r="B95" t="str">
        <f>UPPER(LEFT(VLOOKUP(A95,org_table[],2,TRUE),3))&amp;"-"&amp;TEXT(A95,"0000")</f>
        <v>BEN-0093</v>
      </c>
      <c r="C95" t="str">
        <f>VLOOKUP(A95,org_table[],COLUMN(org_table[表示名]),FALSE)</f>
        <v>カルビ焼肉弁当 ライス普通盛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ライス普通盛</v>
      </c>
      <c r="F95">
        <f>VLOOKUP(A95,org_table[],COLUMN(org_table[熱量]),FALSE)</f>
        <v>869</v>
      </c>
      <c r="H95">
        <f>VLOOKUP(A95,org_table[],COLUMN(org_table[蛋白質]),FALSE)</f>
        <v>24.3</v>
      </c>
      <c r="I95">
        <f>VLOOKUP(A95,org_table[],COLUMN(org_table[脂質]),FALSE)</f>
        <v>36.6</v>
      </c>
      <c r="J95">
        <f>VLOOKUP(A95,org_table[],COLUMN(org_table[炭水化物]),FALSE)</f>
        <v>110.3</v>
      </c>
      <c r="K95">
        <f>VLOOKUP(A95,dummy_data[],COLUMN(dummy_data[Dietary fiber]),TRUE)</f>
        <v>20</v>
      </c>
      <c r="L95">
        <f>VLOOKUP(A95,org_table[],COLUMN(org_table[食塩相当量]),FALSE)</f>
        <v>3.9</v>
      </c>
      <c r="M95">
        <f>VLOOKUP(A95,org_table[],COLUMN(org_table[カリウム]),FALSE)</f>
        <v>464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232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</row>
    <row r="96" spans="1:28" x14ac:dyDescent="0.15">
      <c r="A96">
        <v>94</v>
      </c>
      <c r="B96" t="str">
        <f>UPPER(LEFT(VLOOKUP(A96,org_table[],2,TRUE),3))&amp;"-"&amp;TEXT(A96,"0000")</f>
        <v>BEN-0094</v>
      </c>
      <c r="C96" t="str">
        <f>VLOOKUP(A96,org_table[],COLUMN(org_table[表示名]),FALSE)</f>
        <v>カルビ焼肉弁当 ライス大盛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ライス大盛</v>
      </c>
      <c r="F96">
        <f>VLOOKUP(A96,org_table[],COLUMN(org_table[熱量]),FALSE)</f>
        <v>1020</v>
      </c>
      <c r="H96">
        <f>VLOOKUP(A96,org_table[],COLUMN(org_table[蛋白質]),FALSE)</f>
        <v>26.3</v>
      </c>
      <c r="I96">
        <f>VLOOKUP(A96,org_table[],COLUMN(org_table[脂質]),FALSE)</f>
        <v>36.9</v>
      </c>
      <c r="J96">
        <f>VLOOKUP(A96,org_table[],COLUMN(org_table[炭水化物]),FALSE)</f>
        <v>145.30000000000001</v>
      </c>
      <c r="K96">
        <f>VLOOKUP(A96,dummy_data[],COLUMN(dummy_data[Dietary fiber]),TRUE)</f>
        <v>21</v>
      </c>
      <c r="L96">
        <f>VLOOKUP(A96,org_table[],COLUMN(org_table[食塩相当量]),FALSE)</f>
        <v>3.9</v>
      </c>
      <c r="M96">
        <f>VLOOKUP(A96,org_table[],COLUMN(org_table[カリウム]),FALSE)</f>
        <v>485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258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</row>
    <row r="97" spans="1:28" x14ac:dyDescent="0.15">
      <c r="A97">
        <v>95</v>
      </c>
      <c r="B97" t="str">
        <f>UPPER(LEFT(VLOOKUP(A97,org_table[],2,TRUE),3))&amp;"-"&amp;TEXT(A97,"0000")</f>
        <v>BEN-0095</v>
      </c>
      <c r="C97" t="str">
        <f>VLOOKUP(A97,org_table[],COLUMN(org_table[表示名]),FALSE)</f>
        <v>カルビ焼肉弁当 ライス小盛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ライス小盛</v>
      </c>
      <c r="F97">
        <f>VLOOKUP(A97,org_table[],COLUMN(org_table[熱量]),FALSE)</f>
        <v>763</v>
      </c>
      <c r="H97">
        <f>VLOOKUP(A97,org_table[],COLUMN(org_table[蛋白質]),FALSE)</f>
        <v>22.9</v>
      </c>
      <c r="I97">
        <f>VLOOKUP(A97,org_table[],COLUMN(org_table[脂質]),FALSE)</f>
        <v>36.4</v>
      </c>
      <c r="J97">
        <f>VLOOKUP(A97,org_table[],COLUMN(org_table[炭水化物]),FALSE)</f>
        <v>85.8</v>
      </c>
      <c r="K97">
        <f>VLOOKUP(A97,dummy_data[],COLUMN(dummy_data[Dietary fiber]),TRUE)</f>
        <v>20</v>
      </c>
      <c r="L97">
        <f>VLOOKUP(A97,org_table[],COLUMN(org_table[食塩相当量]),FALSE)</f>
        <v>3.9</v>
      </c>
      <c r="M97">
        <f>VLOOKUP(A97,org_table[],COLUMN(org_table[カリウム]),FALSE)</f>
        <v>449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214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</row>
    <row r="98" spans="1:28" x14ac:dyDescent="0.15">
      <c r="A98">
        <v>96</v>
      </c>
      <c r="B98" t="str">
        <f>UPPER(LEFT(VLOOKUP(A98,org_table[],2,TRUE),3))&amp;"-"&amp;TEXT(A98,"0000")</f>
        <v>BEN-0096</v>
      </c>
      <c r="C98" t="str">
        <f>VLOOKUP(A98,org_table[],COLUMN(org_table[表示名]),FALSE)</f>
        <v>Wカルビ焼肉弁当(肉2倍) ライス普通盛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ライス普通盛</v>
      </c>
      <c r="F98">
        <f>VLOOKUP(A98,org_table[],COLUMN(org_table[熱量]),FALSE)</f>
        <v>1255</v>
      </c>
      <c r="H98">
        <f>VLOOKUP(A98,org_table[],COLUMN(org_table[蛋白質]),FALSE)</f>
        <v>40.1</v>
      </c>
      <c r="I98">
        <f>VLOOKUP(A98,org_table[],COLUMN(org_table[脂質]),FALSE)</f>
        <v>67</v>
      </c>
      <c r="J98">
        <f>VLOOKUP(A98,org_table[],COLUMN(org_table[炭水化物]),FALSE)</f>
        <v>122.5</v>
      </c>
      <c r="K98">
        <f>VLOOKUP(A98,dummy_data[],COLUMN(dummy_data[Dietary fiber]),TRUE)</f>
        <v>21</v>
      </c>
      <c r="L98">
        <f>VLOOKUP(A98,org_table[],COLUMN(org_table[食塩相当量]),FALSE)</f>
        <v>6.2</v>
      </c>
      <c r="M98">
        <f>VLOOKUP(A98,org_table[],COLUMN(org_table[カリウム]),FALSE)</f>
        <v>764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362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</row>
    <row r="99" spans="1:28" x14ac:dyDescent="0.15">
      <c r="A99">
        <v>97</v>
      </c>
      <c r="B99" t="str">
        <f>UPPER(LEFT(VLOOKUP(A99,org_table[],2,TRUE),3))&amp;"-"&amp;TEXT(A99,"0000")</f>
        <v>BEN-0097</v>
      </c>
      <c r="C99" t="str">
        <f>VLOOKUP(A99,org_table[],COLUMN(org_table[表示名]),FALSE)</f>
        <v>Wカルビ焼肉弁当(肉2倍) ライス大盛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ライス大盛</v>
      </c>
      <c r="F99">
        <f>VLOOKUP(A99,org_table[],COLUMN(org_table[熱量]),FALSE)</f>
        <v>1406</v>
      </c>
      <c r="H99">
        <f>VLOOKUP(A99,org_table[],COLUMN(org_table[蛋白質]),FALSE)</f>
        <v>42.1</v>
      </c>
      <c r="I99">
        <f>VLOOKUP(A99,org_table[],COLUMN(org_table[脂質]),FALSE)</f>
        <v>67.3</v>
      </c>
      <c r="J99">
        <f>VLOOKUP(A99,org_table[],COLUMN(org_table[炭水化物]),FALSE)</f>
        <v>157.5</v>
      </c>
      <c r="K99">
        <f>VLOOKUP(A99,dummy_data[],COLUMN(dummy_data[Dietary fiber]),TRUE)</f>
        <v>20</v>
      </c>
      <c r="L99">
        <f>VLOOKUP(A99,org_table[],COLUMN(org_table[食塩相当量]),FALSE)</f>
        <v>6.2</v>
      </c>
      <c r="M99">
        <f>VLOOKUP(A99,org_table[],COLUMN(org_table[カリウム]),FALSE)</f>
        <v>785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388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</row>
    <row r="100" spans="1:28" x14ac:dyDescent="0.15">
      <c r="A100">
        <v>98</v>
      </c>
      <c r="B100" t="str">
        <f>UPPER(LEFT(VLOOKUP(A100,org_table[],2,TRUE),3))&amp;"-"&amp;TEXT(A100,"0000")</f>
        <v>BEN-0098</v>
      </c>
      <c r="C100" t="str">
        <f>VLOOKUP(A100,org_table[],COLUMN(org_table[表示名]),FALSE)</f>
        <v>Wカルビ焼肉弁当(肉2倍) ライス小盛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ライス小盛</v>
      </c>
      <c r="F100">
        <f>VLOOKUP(A100,org_table[],COLUMN(org_table[熱量]),FALSE)</f>
        <v>1149</v>
      </c>
      <c r="H100">
        <f>VLOOKUP(A100,org_table[],COLUMN(org_table[蛋白質]),FALSE)</f>
        <v>38.700000000000003</v>
      </c>
      <c r="I100">
        <f>VLOOKUP(A100,org_table[],COLUMN(org_table[脂質]),FALSE)</f>
        <v>66.8</v>
      </c>
      <c r="J100">
        <f>VLOOKUP(A100,org_table[],COLUMN(org_table[炭水化物]),FALSE)</f>
        <v>98</v>
      </c>
      <c r="K100">
        <f>VLOOKUP(A100,dummy_data[],COLUMN(dummy_data[Dietary fiber]),TRUE)</f>
        <v>21</v>
      </c>
      <c r="L100">
        <f>VLOOKUP(A100,org_table[],COLUMN(org_table[食塩相当量]),FALSE)</f>
        <v>6.2</v>
      </c>
      <c r="M100">
        <f>VLOOKUP(A100,org_table[],COLUMN(org_table[カリウム]),FALSE)</f>
        <v>749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344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</row>
    <row r="101" spans="1:28" x14ac:dyDescent="0.15">
      <c r="A101">
        <v>99</v>
      </c>
      <c r="B101" t="str">
        <f>UPPER(LEFT(VLOOKUP(A101,org_table[],2,TRUE),3))&amp;"-"&amp;TEXT(A101,"0000")</f>
        <v>BEN-0099</v>
      </c>
      <c r="C101" t="str">
        <f>VLOOKUP(A101,org_table[],COLUMN(org_table[表示名]),FALSE)</f>
        <v>おろしチキン竜田弁当(香味醤油) ライス普通盛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ライス普通盛</v>
      </c>
      <c r="F101">
        <f>VLOOKUP(A101,org_table[],COLUMN(org_table[熱量]),FALSE)</f>
        <v>864</v>
      </c>
      <c r="H101">
        <f>VLOOKUP(A101,org_table[],COLUMN(org_table[蛋白質]),FALSE)</f>
        <v>19.8</v>
      </c>
      <c r="I101">
        <f>VLOOKUP(A101,org_table[],COLUMN(org_table[脂質]),FALSE)</f>
        <v>32.4</v>
      </c>
      <c r="J101">
        <f>VLOOKUP(A101,org_table[],COLUMN(org_table[炭水化物]),FALSE)</f>
        <v>120.5</v>
      </c>
      <c r="K101">
        <f>VLOOKUP(A101,dummy_data[],COLUMN(dummy_data[Dietary fiber]),TRUE)</f>
        <v>20</v>
      </c>
      <c r="L101">
        <f>VLOOKUP(A101,org_table[],COLUMN(org_table[食塩相当量]),FALSE)</f>
        <v>2.9</v>
      </c>
      <c r="M101">
        <f>VLOOKUP(A101,org_table[],COLUMN(org_table[カリウム]),FALSE)</f>
        <v>472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230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</row>
    <row r="102" spans="1:28" x14ac:dyDescent="0.15">
      <c r="A102">
        <v>100</v>
      </c>
      <c r="B102" t="str">
        <f>UPPER(LEFT(VLOOKUP(A102,org_table[],2,TRUE),3))&amp;"-"&amp;TEXT(A102,"0000")</f>
        <v>BEN-0100</v>
      </c>
      <c r="C102" t="str">
        <f>VLOOKUP(A102,org_table[],COLUMN(org_table[表示名]),FALSE)</f>
        <v>おろしチキン竜田弁当(香味醤油) ライス大盛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ライス大盛</v>
      </c>
      <c r="F102">
        <f>VLOOKUP(A102,org_table[],COLUMN(org_table[熱量]),FALSE)</f>
        <v>1015</v>
      </c>
      <c r="H102">
        <f>VLOOKUP(A102,org_table[],COLUMN(org_table[蛋白質]),FALSE)</f>
        <v>21.8</v>
      </c>
      <c r="I102">
        <f>VLOOKUP(A102,org_table[],COLUMN(org_table[脂質]),FALSE)</f>
        <v>32.700000000000003</v>
      </c>
      <c r="J102">
        <f>VLOOKUP(A102,org_table[],COLUMN(org_table[炭水化物]),FALSE)</f>
        <v>155.5</v>
      </c>
      <c r="K102">
        <f>VLOOKUP(A102,dummy_data[],COLUMN(dummy_data[Dietary fiber]),TRUE)</f>
        <v>21</v>
      </c>
      <c r="L102">
        <f>VLOOKUP(A102,org_table[],COLUMN(org_table[食塩相当量]),FALSE)</f>
        <v>2.9</v>
      </c>
      <c r="M102">
        <f>VLOOKUP(A102,org_table[],COLUMN(org_table[カリウム]),FALSE)</f>
        <v>493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256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</row>
    <row r="103" spans="1:28" x14ac:dyDescent="0.15">
      <c r="A103">
        <v>101</v>
      </c>
      <c r="B103" t="str">
        <f>UPPER(LEFT(VLOOKUP(A103,org_table[],2,TRUE),3))&amp;"-"&amp;TEXT(A103,"0000")</f>
        <v>BEN-0101</v>
      </c>
      <c r="C103" t="str">
        <f>VLOOKUP(A103,org_table[],COLUMN(org_table[表示名]),FALSE)</f>
        <v>おろしチキン竜田弁当(香味醤油) ライス小盛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ライス小盛</v>
      </c>
      <c r="F103">
        <f>VLOOKUP(A103,org_table[],COLUMN(org_table[熱量]),FALSE)</f>
        <v>758</v>
      </c>
      <c r="H103">
        <f>VLOOKUP(A103,org_table[],COLUMN(org_table[蛋白質]),FALSE)</f>
        <v>18.399999999999999</v>
      </c>
      <c r="I103">
        <f>VLOOKUP(A103,org_table[],COLUMN(org_table[脂質]),FALSE)</f>
        <v>32.200000000000003</v>
      </c>
      <c r="J103">
        <f>VLOOKUP(A103,org_table[],COLUMN(org_table[炭水化物]),FALSE)</f>
        <v>96</v>
      </c>
      <c r="K103">
        <f>VLOOKUP(A103,dummy_data[],COLUMN(dummy_data[Dietary fiber]),TRUE)</f>
        <v>20</v>
      </c>
      <c r="L103">
        <f>VLOOKUP(A103,org_table[],COLUMN(org_table[食塩相当量]),FALSE)</f>
        <v>2.9</v>
      </c>
      <c r="M103">
        <f>VLOOKUP(A103,org_table[],COLUMN(org_table[カリウム]),FALSE)</f>
        <v>457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212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</row>
    <row r="104" spans="1:28" x14ac:dyDescent="0.15">
      <c r="A104">
        <v>102</v>
      </c>
      <c r="B104" t="str">
        <f>UPPER(LEFT(VLOOKUP(A104,org_table[],2,TRUE),3))&amp;"-"&amp;TEXT(A104,"0000")</f>
        <v>BEN-0102</v>
      </c>
      <c r="C104" t="str">
        <f>VLOOKUP(A104,org_table[],COLUMN(org_table[表示名]),FALSE)</f>
        <v>おろしチキン竜田弁当(和風ぽん酢) ライス普通盛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ライス普通盛</v>
      </c>
      <c r="F104">
        <f>VLOOKUP(A104,org_table[],COLUMN(org_table[熱量]),FALSE)</f>
        <v>851</v>
      </c>
      <c r="H104">
        <f>VLOOKUP(A104,org_table[],COLUMN(org_table[蛋白質]),FALSE)</f>
        <v>20</v>
      </c>
      <c r="I104">
        <f>VLOOKUP(A104,org_table[],COLUMN(org_table[脂質]),FALSE)</f>
        <v>30.8</v>
      </c>
      <c r="J104">
        <f>VLOOKUP(A104,org_table[],COLUMN(org_table[炭水化物]),FALSE)</f>
        <v>120.6</v>
      </c>
      <c r="K104">
        <f>VLOOKUP(A104,dummy_data[],COLUMN(dummy_data[Dietary fiber]),TRUE)</f>
        <v>21</v>
      </c>
      <c r="L104">
        <f>VLOOKUP(A104,org_table[],COLUMN(org_table[食塩相当量]),FALSE)</f>
        <v>3.8</v>
      </c>
      <c r="M104">
        <f>VLOOKUP(A104,org_table[],COLUMN(org_table[カリウム]),FALSE)</f>
        <v>474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230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</row>
    <row r="105" spans="1:28" x14ac:dyDescent="0.15">
      <c r="A105">
        <v>103</v>
      </c>
      <c r="B105" t="str">
        <f>UPPER(LEFT(VLOOKUP(A105,org_table[],2,TRUE),3))&amp;"-"&amp;TEXT(A105,"0000")</f>
        <v>BEN-0103</v>
      </c>
      <c r="C105" t="str">
        <f>VLOOKUP(A105,org_table[],COLUMN(org_table[表示名]),FALSE)</f>
        <v>おろしチキン竜田弁当(和風ぽん酢) ライス大盛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ライス大盛</v>
      </c>
      <c r="F105">
        <f>VLOOKUP(A105,org_table[],COLUMN(org_table[熱量]),FALSE)</f>
        <v>1002</v>
      </c>
      <c r="H105">
        <f>VLOOKUP(A105,org_table[],COLUMN(org_table[蛋白質]),FALSE)</f>
        <v>22</v>
      </c>
      <c r="I105">
        <f>VLOOKUP(A105,org_table[],COLUMN(org_table[脂質]),FALSE)</f>
        <v>31.1</v>
      </c>
      <c r="J105">
        <f>VLOOKUP(A105,org_table[],COLUMN(org_table[炭水化物]),FALSE)</f>
        <v>155.6</v>
      </c>
      <c r="K105">
        <f>VLOOKUP(A105,dummy_data[],COLUMN(dummy_data[Dietary fiber]),TRUE)</f>
        <v>20</v>
      </c>
      <c r="L105">
        <f>VLOOKUP(A105,org_table[],COLUMN(org_table[食塩相当量]),FALSE)</f>
        <v>3.8</v>
      </c>
      <c r="M105">
        <f>VLOOKUP(A105,org_table[],COLUMN(org_table[カリウム]),FALSE)</f>
        <v>495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256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</row>
    <row r="106" spans="1:28" x14ac:dyDescent="0.15">
      <c r="A106">
        <v>104</v>
      </c>
      <c r="B106" t="str">
        <f>UPPER(LEFT(VLOOKUP(A106,org_table[],2,TRUE),3))&amp;"-"&amp;TEXT(A106,"0000")</f>
        <v>BEN-0104</v>
      </c>
      <c r="C106" t="str">
        <f>VLOOKUP(A106,org_table[],COLUMN(org_table[表示名]),FALSE)</f>
        <v>おろしチキン竜田弁当(和風ぽん酢) ライス小盛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ライス小盛</v>
      </c>
      <c r="F106">
        <f>VLOOKUP(A106,org_table[],COLUMN(org_table[熱量]),FALSE)</f>
        <v>745</v>
      </c>
      <c r="H106">
        <f>VLOOKUP(A106,org_table[],COLUMN(org_table[蛋白質]),FALSE)</f>
        <v>18.600000000000001</v>
      </c>
      <c r="I106">
        <f>VLOOKUP(A106,org_table[],COLUMN(org_table[脂質]),FALSE)</f>
        <v>30.6</v>
      </c>
      <c r="J106">
        <f>VLOOKUP(A106,org_table[],COLUMN(org_table[炭水化物]),FALSE)</f>
        <v>96.1</v>
      </c>
      <c r="K106">
        <f>VLOOKUP(A106,dummy_data[],COLUMN(dummy_data[Dietary fiber]),TRUE)</f>
        <v>21</v>
      </c>
      <c r="L106">
        <f>VLOOKUP(A106,org_table[],COLUMN(org_table[食塩相当量]),FALSE)</f>
        <v>3.8</v>
      </c>
      <c r="M106">
        <f>VLOOKUP(A106,org_table[],COLUMN(org_table[カリウム]),FALSE)</f>
        <v>459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212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</row>
    <row r="107" spans="1:28" x14ac:dyDescent="0.15">
      <c r="A107">
        <v>105</v>
      </c>
      <c r="B107" t="str">
        <f>UPPER(LEFT(VLOOKUP(A107,org_table[],2,TRUE),3))&amp;"-"&amp;TEXT(A107,"0000")</f>
        <v>BEN-0105</v>
      </c>
      <c r="C107" t="str">
        <f>VLOOKUP(A107,org_table[],COLUMN(org_table[表示名]),FALSE)</f>
        <v>幕の内弁当 ライス普通盛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ライス普通盛</v>
      </c>
      <c r="F107">
        <f>VLOOKUP(A107,org_table[],COLUMN(org_table[熱量]),FALSE)</f>
        <v>748</v>
      </c>
      <c r="H107">
        <f>VLOOKUP(A107,org_table[],COLUMN(org_table[蛋白質]),FALSE)</f>
        <v>27.1</v>
      </c>
      <c r="I107">
        <f>VLOOKUP(A107,org_table[],COLUMN(org_table[脂質]),FALSE)</f>
        <v>20.100000000000001</v>
      </c>
      <c r="J107">
        <f>VLOOKUP(A107,org_table[],COLUMN(org_table[炭水化物]),FALSE)</f>
        <v>114.6</v>
      </c>
      <c r="K107">
        <f>VLOOKUP(A107,dummy_data[],COLUMN(dummy_data[Dietary fiber]),TRUE)</f>
        <v>20</v>
      </c>
      <c r="L107">
        <f>VLOOKUP(A107,org_table[],COLUMN(org_table[食塩相当量]),FALSE)</f>
        <v>3.3</v>
      </c>
      <c r="M107">
        <f>VLOOKUP(A107,org_table[],COLUMN(org_table[カリウム]),FALSE)</f>
        <v>408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330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</row>
    <row r="108" spans="1:28" x14ac:dyDescent="0.15">
      <c r="A108">
        <v>106</v>
      </c>
      <c r="B108" t="str">
        <f>UPPER(LEFT(VLOOKUP(A108,org_table[],2,TRUE),3))&amp;"-"&amp;TEXT(A108,"0000")</f>
        <v>BEN-0106</v>
      </c>
      <c r="C108" t="str">
        <f>VLOOKUP(A108,org_table[],COLUMN(org_table[表示名]),FALSE)</f>
        <v>幕の内弁当 ライス大盛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ライス大盛</v>
      </c>
      <c r="F108">
        <f>VLOOKUP(A108,org_table[],COLUMN(org_table[熱量]),FALSE)</f>
        <v>899</v>
      </c>
      <c r="H108">
        <f>VLOOKUP(A108,org_table[],COLUMN(org_table[蛋白質]),FALSE)</f>
        <v>29.1</v>
      </c>
      <c r="I108">
        <f>VLOOKUP(A108,org_table[],COLUMN(org_table[脂質]),FALSE)</f>
        <v>20.399999999999999</v>
      </c>
      <c r="J108">
        <f>VLOOKUP(A108,org_table[],COLUMN(org_table[炭水化物]),FALSE)</f>
        <v>149.6</v>
      </c>
      <c r="K108">
        <f>VLOOKUP(A108,dummy_data[],COLUMN(dummy_data[Dietary fiber]),TRUE)</f>
        <v>21</v>
      </c>
      <c r="L108">
        <f>VLOOKUP(A108,org_table[],COLUMN(org_table[食塩相当量]),FALSE)</f>
        <v>3.3</v>
      </c>
      <c r="M108">
        <f>VLOOKUP(A108,org_table[],COLUMN(org_table[カリウム]),FALSE)</f>
        <v>429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356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</row>
    <row r="109" spans="1:28" x14ac:dyDescent="0.15">
      <c r="A109">
        <v>107</v>
      </c>
      <c r="B109" t="str">
        <f>UPPER(LEFT(VLOOKUP(A109,org_table[],2,TRUE),3))&amp;"-"&amp;TEXT(A109,"0000")</f>
        <v>BEN-0107</v>
      </c>
      <c r="C109" t="str">
        <f>VLOOKUP(A109,org_table[],COLUMN(org_table[表示名]),FALSE)</f>
        <v>特撰幕の内弁当 ライス普通盛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ライス普通盛</v>
      </c>
      <c r="F109">
        <f>VLOOKUP(A109,org_table[],COLUMN(org_table[熱量]),FALSE)</f>
        <v>817</v>
      </c>
      <c r="H109">
        <f>VLOOKUP(A109,org_table[],COLUMN(org_table[蛋白質]),FALSE)</f>
        <v>26.9</v>
      </c>
      <c r="I109">
        <f>VLOOKUP(A109,org_table[],COLUMN(org_table[脂質]),FALSE)</f>
        <v>32.200000000000003</v>
      </c>
      <c r="J109">
        <f>VLOOKUP(A109,org_table[],COLUMN(org_table[炭水化物]),FALSE)</f>
        <v>104.9</v>
      </c>
      <c r="K109">
        <f>VLOOKUP(A109,dummy_data[],COLUMN(dummy_data[Dietary fiber]),TRUE)</f>
        <v>20</v>
      </c>
      <c r="L109">
        <f>VLOOKUP(A109,org_table[],COLUMN(org_table[食塩相当量]),FALSE)</f>
        <v>4.3</v>
      </c>
      <c r="M109">
        <f>VLOOKUP(A109,org_table[],COLUMN(org_table[カリウム]),FALSE)</f>
        <v>358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320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</row>
    <row r="110" spans="1:28" x14ac:dyDescent="0.15">
      <c r="A110">
        <v>108</v>
      </c>
      <c r="B110" t="str">
        <f>UPPER(LEFT(VLOOKUP(A110,org_table[],2,TRUE),3))&amp;"-"&amp;TEXT(A110,"0000")</f>
        <v>BEN-0108</v>
      </c>
      <c r="C110" t="str">
        <f>VLOOKUP(A110,org_table[],COLUMN(org_table[表示名]),FALSE)</f>
        <v>特撰幕の内弁当 ライス大盛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ライス大盛</v>
      </c>
      <c r="F110">
        <f>VLOOKUP(A110,org_table[],COLUMN(org_table[熱量]),FALSE)</f>
        <v>968</v>
      </c>
      <c r="H110">
        <f>VLOOKUP(A110,org_table[],COLUMN(org_table[蛋白質]),FALSE)</f>
        <v>28.9</v>
      </c>
      <c r="I110">
        <f>VLOOKUP(A110,org_table[],COLUMN(org_table[脂質]),FALSE)</f>
        <v>32.5</v>
      </c>
      <c r="J110">
        <f>VLOOKUP(A110,org_table[],COLUMN(org_table[炭水化物]),FALSE)</f>
        <v>139.9</v>
      </c>
      <c r="K110">
        <f>VLOOKUP(A110,dummy_data[],COLUMN(dummy_data[Dietary fiber]),TRUE)</f>
        <v>21</v>
      </c>
      <c r="L110">
        <f>VLOOKUP(A110,org_table[],COLUMN(org_table[食塩相当量]),FALSE)</f>
        <v>4.3</v>
      </c>
      <c r="M110">
        <f>VLOOKUP(A110,org_table[],COLUMN(org_table[カリウム]),FALSE)</f>
        <v>379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346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</row>
    <row r="111" spans="1:28" x14ac:dyDescent="0.15">
      <c r="A111">
        <v>109</v>
      </c>
      <c r="B111" t="str">
        <f>UPPER(LEFT(VLOOKUP(A111,org_table[],2,TRUE),3))&amp;"-"&amp;TEXT(A111,"0000")</f>
        <v>BEN-0109</v>
      </c>
      <c r="C111" t="str">
        <f>VLOOKUP(A111,org_table[],COLUMN(org_table[表示名]),FALSE)</f>
        <v>華・幕の内弁当 ライス普通盛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ライス普通盛</v>
      </c>
      <c r="F111">
        <f>VLOOKUP(A111,org_table[],COLUMN(org_table[熱量]),FALSE)</f>
        <v>482</v>
      </c>
      <c r="H111">
        <f>VLOOKUP(A111,org_table[],COLUMN(org_table[蛋白質]),FALSE)</f>
        <v>16.2</v>
      </c>
      <c r="I111">
        <f>VLOOKUP(A111,org_table[],COLUMN(org_table[脂質]),FALSE)</f>
        <v>12.3</v>
      </c>
      <c r="J111">
        <f>VLOOKUP(A111,org_table[],COLUMN(org_table[炭水化物]),FALSE)</f>
        <v>77.599999999999994</v>
      </c>
      <c r="K111">
        <f>VLOOKUP(A111,dummy_data[],COLUMN(dummy_data[Dietary fiber]),TRUE)</f>
        <v>20</v>
      </c>
      <c r="L111">
        <f>VLOOKUP(A111,org_table[],COLUMN(org_table[食塩相当量]),FALSE)</f>
        <v>2.5</v>
      </c>
      <c r="M111">
        <f>VLOOKUP(A111,org_table[],COLUMN(org_table[カリウム]),FALSE)</f>
        <v>314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203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</row>
    <row r="112" spans="1:28" x14ac:dyDescent="0.15">
      <c r="A112">
        <v>110</v>
      </c>
      <c r="B112" t="str">
        <f>UPPER(LEFT(VLOOKUP(A112,org_table[],2,TRUE),3))&amp;"-"&amp;TEXT(A112,"0000")</f>
        <v>DON-0110</v>
      </c>
      <c r="C112" t="str">
        <f>VLOOKUP(A112,org_table[],COLUMN(org_table[表示名]),FALSE)</f>
        <v>カットステーキ重 ライス普通盛</v>
      </c>
      <c r="D112" t="str">
        <f>VLOOKUP(VLOOKUP(A112,org_table[],COLUMN(org_table[category]),FALSE),Categories[],2,FALSE)</f>
        <v>丼ぶり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652</v>
      </c>
      <c r="H112">
        <f>VLOOKUP(A112,org_table[],COLUMN(org_table[蛋白質]),FALSE)</f>
        <v>34.200000000000003</v>
      </c>
      <c r="I112">
        <f>VLOOKUP(A112,org_table[],COLUMN(org_table[脂質]),FALSE)</f>
        <v>14.2</v>
      </c>
      <c r="J112">
        <f>VLOOKUP(A112,org_table[],COLUMN(org_table[炭水化物]),FALSE)</f>
        <v>96.6</v>
      </c>
      <c r="K112">
        <f>VLOOKUP(A112,dummy_data[],COLUMN(dummy_data[Dietary fiber]),TRUE)</f>
        <v>21</v>
      </c>
      <c r="L112">
        <f>VLOOKUP(A112,org_table[],COLUMN(org_table[食塩相当量]),FALSE)</f>
        <v>3.3</v>
      </c>
      <c r="M112">
        <f>VLOOKUP(A112,org_table[],COLUMN(org_table[カリウム]),FALSE)</f>
        <v>603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285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</row>
    <row r="113" spans="1:28" x14ac:dyDescent="0.15">
      <c r="A113">
        <v>111</v>
      </c>
      <c r="B113" t="str">
        <f>UPPER(LEFT(VLOOKUP(A113,org_table[],2,TRUE),3))&amp;"-"&amp;TEXT(A113,"0000")</f>
        <v>DON-0111</v>
      </c>
      <c r="C113" t="str">
        <f>VLOOKUP(A113,org_table[],COLUMN(org_table[表示名]),FALSE)</f>
        <v>カットステーキ重 ライス大盛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ライス大盛</v>
      </c>
      <c r="F113">
        <f>VLOOKUP(A113,org_table[],COLUMN(org_table[熱量]),FALSE)</f>
        <v>803</v>
      </c>
      <c r="H113">
        <f>VLOOKUP(A113,org_table[],COLUMN(org_table[蛋白質]),FALSE)</f>
        <v>36.200000000000003</v>
      </c>
      <c r="I113">
        <f>VLOOKUP(A113,org_table[],COLUMN(org_table[脂質]),FALSE)</f>
        <v>14.5</v>
      </c>
      <c r="J113">
        <f>VLOOKUP(A113,org_table[],COLUMN(org_table[炭水化物]),FALSE)</f>
        <v>131.6</v>
      </c>
      <c r="K113">
        <f>VLOOKUP(A113,dummy_data[],COLUMN(dummy_data[Dietary fiber]),TRUE)</f>
        <v>20</v>
      </c>
      <c r="L113">
        <f>VLOOKUP(A113,org_table[],COLUMN(org_table[食塩相当量]),FALSE)</f>
        <v>3.3</v>
      </c>
      <c r="M113">
        <f>VLOOKUP(A113,org_table[],COLUMN(org_table[カリウム]),FALSE)</f>
        <v>624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311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</row>
    <row r="114" spans="1:28" x14ac:dyDescent="0.15">
      <c r="A114">
        <v>112</v>
      </c>
      <c r="B114" t="str">
        <f>UPPER(LEFT(VLOOKUP(A114,org_table[],2,TRUE),3))&amp;"-"&amp;TEXT(A114,"0000")</f>
        <v>DON-0112</v>
      </c>
      <c r="C114" t="str">
        <f>VLOOKUP(A114,org_table[],COLUMN(org_table[表示名]),FALSE)</f>
        <v>Wカットステーキ重(肉2倍) ライス普通盛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ライス普通盛</v>
      </c>
      <c r="F114">
        <f>VLOOKUP(A114,org_table[],COLUMN(org_table[熱量]),FALSE)</f>
        <v>884</v>
      </c>
      <c r="H114">
        <f>VLOOKUP(A114,org_table[],COLUMN(org_table[蛋白質]),FALSE)</f>
        <v>61.3</v>
      </c>
      <c r="I114">
        <f>VLOOKUP(A114,org_table[],COLUMN(org_table[脂質]),FALSE)</f>
        <v>27.6</v>
      </c>
      <c r="J114">
        <f>VLOOKUP(A114,org_table[],COLUMN(org_table[炭水化物]),FALSE)</f>
        <v>97.2</v>
      </c>
      <c r="K114">
        <f>VLOOKUP(A114,dummy_data[],COLUMN(dummy_data[Dietary fiber]),TRUE)</f>
        <v>21</v>
      </c>
      <c r="L114">
        <f>VLOOKUP(A114,org_table[],COLUMN(org_table[食塩相当量]),FALSE)</f>
        <v>4.3</v>
      </c>
      <c r="M114">
        <f>VLOOKUP(A114,org_table[],COLUMN(org_table[カリウム]),FALSE)</f>
        <v>1023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477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</row>
    <row r="115" spans="1:28" x14ac:dyDescent="0.15">
      <c r="A115">
        <v>113</v>
      </c>
      <c r="B115" t="str">
        <f>UPPER(LEFT(VLOOKUP(A115,org_table[],2,TRUE),3))&amp;"-"&amp;TEXT(A115,"0000")</f>
        <v>DON-0113</v>
      </c>
      <c r="C115" t="str">
        <f>VLOOKUP(A115,org_table[],COLUMN(org_table[表示名]),FALSE)</f>
        <v>Wカットステーキ重(肉2倍) ライス大盛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ライス大盛</v>
      </c>
      <c r="F115">
        <f>VLOOKUP(A115,org_table[],COLUMN(org_table[熱量]),FALSE)</f>
        <v>1035</v>
      </c>
      <c r="H115">
        <f>VLOOKUP(A115,org_table[],COLUMN(org_table[蛋白質]),FALSE)</f>
        <v>63.3</v>
      </c>
      <c r="I115">
        <f>VLOOKUP(A115,org_table[],COLUMN(org_table[脂質]),FALSE)</f>
        <v>27.9</v>
      </c>
      <c r="J115">
        <f>VLOOKUP(A115,org_table[],COLUMN(org_table[炭水化物]),FALSE)</f>
        <v>132.19999999999999</v>
      </c>
      <c r="K115">
        <f>VLOOKUP(A115,dummy_data[],COLUMN(dummy_data[Dietary fiber]),TRUE)</f>
        <v>20</v>
      </c>
      <c r="L115">
        <f>VLOOKUP(A115,org_table[],COLUMN(org_table[食塩相当量]),FALSE)</f>
        <v>4.3</v>
      </c>
      <c r="M115">
        <f>VLOOKUP(A115,org_table[],COLUMN(org_table[カリウム]),FALSE)</f>
        <v>1044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503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</row>
    <row r="116" spans="1:28" x14ac:dyDescent="0.15">
      <c r="A116">
        <v>114</v>
      </c>
      <c r="B116" t="str">
        <f>UPPER(LEFT(VLOOKUP(A116,org_table[],2,TRUE),3))&amp;"-"&amp;TEXT(A116,"0000")</f>
        <v>DON-0114</v>
      </c>
      <c r="C116" t="str">
        <f>VLOOKUP(A116,org_table[],COLUMN(org_table[表示名]),FALSE)</f>
        <v>カットステーキコンボ ライス普通盛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ライス普通盛</v>
      </c>
      <c r="F116">
        <f>VLOOKUP(A116,org_table[],COLUMN(org_table[熱量]),FALSE)</f>
        <v>1088</v>
      </c>
      <c r="H116">
        <f>VLOOKUP(A116,org_table[],COLUMN(org_table[蛋白質]),FALSE)</f>
        <v>58.7</v>
      </c>
      <c r="I116">
        <f>VLOOKUP(A116,org_table[],COLUMN(org_table[脂質]),FALSE)</f>
        <v>36.700000000000003</v>
      </c>
      <c r="J116">
        <f>VLOOKUP(A116,org_table[],COLUMN(org_table[炭水化物]),FALSE)</f>
        <v>129.1</v>
      </c>
      <c r="K116">
        <f>VLOOKUP(A116,dummy_data[],COLUMN(dummy_data[Dietary fiber]),TRUE)</f>
        <v>21</v>
      </c>
      <c r="L116">
        <f>VLOOKUP(A116,org_table[],COLUMN(org_table[食塩相当量]),FALSE)</f>
        <v>6</v>
      </c>
      <c r="M116">
        <f>VLOOKUP(A116,org_table[],COLUMN(org_table[カリウム]),FALSE)</f>
        <v>1120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601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</row>
    <row r="117" spans="1:28" x14ac:dyDescent="0.15">
      <c r="A117">
        <v>115</v>
      </c>
      <c r="B117" t="str">
        <f>UPPER(LEFT(VLOOKUP(A117,org_table[],2,TRUE),3))&amp;"-"&amp;TEXT(A117,"0000")</f>
        <v>DON-0115</v>
      </c>
      <c r="C117" t="str">
        <f>VLOOKUP(A117,org_table[],COLUMN(org_table[表示名]),FALSE)</f>
        <v>カットステーキコンボ ライス大盛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ライス大盛</v>
      </c>
      <c r="F117">
        <f>VLOOKUP(A117,org_table[],COLUMN(org_table[熱量]),FALSE)</f>
        <v>1239</v>
      </c>
      <c r="H117">
        <f>VLOOKUP(A117,org_table[],COLUMN(org_table[蛋白質]),FALSE)</f>
        <v>60.7</v>
      </c>
      <c r="I117">
        <f>VLOOKUP(A117,org_table[],COLUMN(org_table[脂質]),FALSE)</f>
        <v>37</v>
      </c>
      <c r="J117">
        <f>VLOOKUP(A117,org_table[],COLUMN(org_table[炭水化物]),FALSE)</f>
        <v>164.1</v>
      </c>
      <c r="K117">
        <f>VLOOKUP(A117,dummy_data[],COLUMN(dummy_data[Dietary fiber]),TRUE)</f>
        <v>20</v>
      </c>
      <c r="L117">
        <f>VLOOKUP(A117,org_table[],COLUMN(org_table[食塩相当量]),FALSE)</f>
        <v>6</v>
      </c>
      <c r="M117">
        <f>VLOOKUP(A117,org_table[],COLUMN(org_table[カリウム]),FALSE)</f>
        <v>1141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627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</row>
    <row r="118" spans="1:28" x14ac:dyDescent="0.15">
      <c r="A118">
        <v>116</v>
      </c>
      <c r="B118" t="str">
        <f>UPPER(LEFT(VLOOKUP(A118,org_table[],2,TRUE),3))&amp;"-"&amp;TEXT(A118,"0000")</f>
        <v>DON-0116</v>
      </c>
      <c r="C118" t="str">
        <f>VLOOKUP(A118,org_table[],COLUMN(org_table[表示名]),FALSE)</f>
        <v>親子丼 ライス普通盛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ライス普通盛</v>
      </c>
      <c r="F118">
        <f>VLOOKUP(A118,org_table[],COLUMN(org_table[熱量]),FALSE)</f>
        <v>672</v>
      </c>
      <c r="H118">
        <f>VLOOKUP(A118,org_table[],COLUMN(org_table[蛋白質]),FALSE)</f>
        <v>30.5</v>
      </c>
      <c r="I118">
        <f>VLOOKUP(A118,org_table[],COLUMN(org_table[脂質]),FALSE)</f>
        <v>12.9</v>
      </c>
      <c r="J118">
        <f>VLOOKUP(A118,org_table[],COLUMN(org_table[炭水化物]),FALSE)</f>
        <v>108.3</v>
      </c>
      <c r="K118">
        <f>VLOOKUP(A118,dummy_data[],COLUMN(dummy_data[Dietary fiber]),TRUE)</f>
        <v>21</v>
      </c>
      <c r="L118">
        <f>VLOOKUP(A118,org_table[],COLUMN(org_table[食塩相当量]),FALSE)</f>
        <v>4.5999999999999996</v>
      </c>
      <c r="M118">
        <f>VLOOKUP(A118,org_table[],COLUMN(org_table[カリウム]),FALSE)</f>
        <v>510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267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</row>
    <row r="119" spans="1:28" x14ac:dyDescent="0.15">
      <c r="A119">
        <v>117</v>
      </c>
      <c r="B119" t="str">
        <f>UPPER(LEFT(VLOOKUP(A119,org_table[],2,TRUE),3))&amp;"-"&amp;TEXT(A119,"0000")</f>
        <v>DON-0117</v>
      </c>
      <c r="C119" t="str">
        <f>VLOOKUP(A119,org_table[],COLUMN(org_table[表示名]),FALSE)</f>
        <v>親子丼 ライス大盛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ライス大盛</v>
      </c>
      <c r="F119">
        <f>VLOOKUP(A119,org_table[],COLUMN(org_table[熱量]),FALSE)</f>
        <v>823</v>
      </c>
      <c r="H119">
        <f>VLOOKUP(A119,org_table[],COLUMN(org_table[蛋白質]),FALSE)</f>
        <v>32.5</v>
      </c>
      <c r="I119">
        <f>VLOOKUP(A119,org_table[],COLUMN(org_table[脂質]),FALSE)</f>
        <v>13.2</v>
      </c>
      <c r="J119">
        <f>VLOOKUP(A119,org_table[],COLUMN(org_table[炭水化物]),FALSE)</f>
        <v>143.30000000000001</v>
      </c>
      <c r="K119">
        <f>VLOOKUP(A119,dummy_data[],COLUMN(dummy_data[Dietary fiber]),TRUE)</f>
        <v>20</v>
      </c>
      <c r="L119">
        <f>VLOOKUP(A119,org_table[],COLUMN(org_table[食塩相当量]),FALSE)</f>
        <v>4.5999999999999996</v>
      </c>
      <c r="M119">
        <f>VLOOKUP(A119,org_table[],COLUMN(org_table[カリウム]),FALSE)</f>
        <v>531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293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</row>
    <row r="120" spans="1:28" x14ac:dyDescent="0.15">
      <c r="A120">
        <v>118</v>
      </c>
      <c r="B120" t="str">
        <f>UPPER(LEFT(VLOOKUP(A120,org_table[],2,TRUE),3))&amp;"-"&amp;TEXT(A120,"0000")</f>
        <v>CUR-0118</v>
      </c>
      <c r="C120" t="str">
        <f>VLOOKUP(A120,org_table[],COLUMN(org_table[表示名]),FALSE)</f>
        <v>ビーフカレー ライス普通盛</v>
      </c>
      <c r="D120" t="str">
        <f>VLOOKUP(VLOOKUP(A120,org_table[],COLUMN(org_table[category]),FALSE),Categories[],2,FALSE)</f>
        <v>カレー</v>
      </c>
      <c r="E120" t="str">
        <f>_xlfn.IFNA(VLOOKUP(VLOOKUP(A120,org_table[],COLUMN(org_table[size]),FALSE),SizeCodes[],2,FALSE),"-")</f>
        <v>ライス普通盛</v>
      </c>
      <c r="F120">
        <f>VLOOKUP(A120,org_table[],COLUMN(org_table[熱量]),FALSE)</f>
        <v>590</v>
      </c>
      <c r="H120">
        <f>VLOOKUP(A120,org_table[],COLUMN(org_table[蛋白質]),FALSE)</f>
        <v>15.5</v>
      </c>
      <c r="I120">
        <f>VLOOKUP(A120,org_table[],COLUMN(org_table[脂質]),FALSE)</f>
        <v>8.8000000000000007</v>
      </c>
      <c r="J120">
        <f>VLOOKUP(A120,org_table[],COLUMN(org_table[炭水化物]),FALSE)</f>
        <v>111.9</v>
      </c>
      <c r="K120">
        <f>VLOOKUP(A120,dummy_data[],COLUMN(dummy_data[Dietary fiber]),TRUE)</f>
        <v>21</v>
      </c>
      <c r="L120">
        <f>VLOOKUP(A120,org_table[],COLUMN(org_table[食塩相当量]),FALSE)</f>
        <v>3.1</v>
      </c>
      <c r="M120">
        <f>VLOOKUP(A120,org_table[],COLUMN(org_table[カリウム]),FALSE)</f>
        <v>370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120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</row>
    <row r="121" spans="1:28" x14ac:dyDescent="0.15">
      <c r="A121">
        <v>119</v>
      </c>
      <c r="B121" t="str">
        <f>UPPER(LEFT(VLOOKUP(A121,org_table[],2,TRUE),3))&amp;"-"&amp;TEXT(A121,"0000")</f>
        <v>CUR-0119</v>
      </c>
      <c r="C121" t="str">
        <f>VLOOKUP(A121,org_table[],COLUMN(org_table[表示名]),FALSE)</f>
        <v>ビーフカレー ライス大盛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ライス大盛</v>
      </c>
      <c r="F121">
        <f>VLOOKUP(A121,org_table[],COLUMN(org_table[熱量]),FALSE)</f>
        <v>741</v>
      </c>
      <c r="H121">
        <f>VLOOKUP(A121,org_table[],COLUMN(org_table[蛋白質]),FALSE)</f>
        <v>17.5</v>
      </c>
      <c r="I121">
        <f>VLOOKUP(A121,org_table[],COLUMN(org_table[脂質]),FALSE)</f>
        <v>9.1</v>
      </c>
      <c r="J121">
        <f>VLOOKUP(A121,org_table[],COLUMN(org_table[炭水化物]),FALSE)</f>
        <v>146.9</v>
      </c>
      <c r="K121">
        <f>VLOOKUP(A121,dummy_data[],COLUMN(dummy_data[Dietary fiber]),TRUE)</f>
        <v>20</v>
      </c>
      <c r="L121">
        <f>VLOOKUP(A121,org_table[],COLUMN(org_table[食塩相当量]),FALSE)</f>
        <v>3.1</v>
      </c>
      <c r="M121">
        <f>VLOOKUP(A121,org_table[],COLUMN(org_table[カリウム]),FALSE)</f>
        <v>391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146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</row>
    <row r="122" spans="1:28" x14ac:dyDescent="0.15">
      <c r="A122">
        <v>120</v>
      </c>
      <c r="B122" t="str">
        <f>UPPER(LEFT(VLOOKUP(A122,org_table[],2,TRUE),3))&amp;"-"&amp;TEXT(A122,"0000")</f>
        <v>CUR-0120</v>
      </c>
      <c r="C122" t="str">
        <f>VLOOKUP(A122,org_table[],COLUMN(org_table[表示名]),FALSE)</f>
        <v>から揚カレー ライス普通盛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ライス普通盛</v>
      </c>
      <c r="F122">
        <f>VLOOKUP(A122,org_table[],COLUMN(org_table[熱量]),FALSE)</f>
        <v>750</v>
      </c>
      <c r="H122">
        <f>VLOOKUP(A122,org_table[],COLUMN(org_table[蛋白質]),FALSE)</f>
        <v>28.1</v>
      </c>
      <c r="I122">
        <f>VLOOKUP(A122,org_table[],COLUMN(org_table[脂質]),FALSE)</f>
        <v>17</v>
      </c>
      <c r="J122">
        <f>VLOOKUP(A122,org_table[],COLUMN(org_table[炭水化物]),FALSE)</f>
        <v>120.9</v>
      </c>
      <c r="K122">
        <f>VLOOKUP(A122,dummy_data[],COLUMN(dummy_data[Dietary fiber]),TRUE)</f>
        <v>21</v>
      </c>
      <c r="L122">
        <f>VLOOKUP(A122,org_table[],COLUMN(org_table[食塩相当量]),FALSE)</f>
        <v>4</v>
      </c>
      <c r="M122">
        <f>VLOOKUP(A122,org_table[],COLUMN(org_table[カリウム]),FALSE)</f>
        <v>590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210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</row>
    <row r="123" spans="1:28" x14ac:dyDescent="0.15">
      <c r="A123">
        <v>121</v>
      </c>
      <c r="B123" t="str">
        <f>UPPER(LEFT(VLOOKUP(A123,org_table[],2,TRUE),3))&amp;"-"&amp;TEXT(A123,"0000")</f>
        <v>CUR-0121</v>
      </c>
      <c r="C123" t="str">
        <f>VLOOKUP(A123,org_table[],COLUMN(org_table[表示名]),FALSE)</f>
        <v>から揚カレー ライス大盛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ライス大盛</v>
      </c>
      <c r="F123">
        <f>VLOOKUP(A123,org_table[],COLUMN(org_table[熱量]),FALSE)</f>
        <v>901</v>
      </c>
      <c r="H123">
        <f>VLOOKUP(A123,org_table[],COLUMN(org_table[蛋白質]),FALSE)</f>
        <v>30.1</v>
      </c>
      <c r="I123">
        <f>VLOOKUP(A123,org_table[],COLUMN(org_table[脂質]),FALSE)</f>
        <v>17.3</v>
      </c>
      <c r="J123">
        <f>VLOOKUP(A123,org_table[],COLUMN(org_table[炭水化物]),FALSE)</f>
        <v>155.9</v>
      </c>
      <c r="K123">
        <f>VLOOKUP(A123,dummy_data[],COLUMN(dummy_data[Dietary fiber]),TRUE)</f>
        <v>20</v>
      </c>
      <c r="L123">
        <f>VLOOKUP(A123,org_table[],COLUMN(org_table[食塩相当量]),FALSE)</f>
        <v>4</v>
      </c>
      <c r="M123">
        <f>VLOOKUP(A123,org_table[],COLUMN(org_table[カリウム]),FALSE)</f>
        <v>611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236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</row>
    <row r="124" spans="1:28" x14ac:dyDescent="0.15">
      <c r="A124">
        <v>122</v>
      </c>
      <c r="B124" t="str">
        <f>UPPER(LEFT(VLOOKUP(A124,org_table[],2,TRUE),3))&amp;"-"&amp;TEXT(A124,"0000")</f>
        <v>CUR-0122</v>
      </c>
      <c r="C124" t="str">
        <f>VLOOKUP(A124,org_table[],COLUMN(org_table[表示名]),FALSE)</f>
        <v>ロースカツカレー ライス普通盛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ライス普通盛</v>
      </c>
      <c r="F124">
        <f>VLOOKUP(A124,org_table[],COLUMN(org_table[熱量]),FALSE)</f>
        <v>990</v>
      </c>
      <c r="H124">
        <f>VLOOKUP(A124,org_table[],COLUMN(org_table[蛋白質]),FALSE)</f>
        <v>32.299999999999997</v>
      </c>
      <c r="I124">
        <f>VLOOKUP(A124,org_table[],COLUMN(org_table[脂質]),FALSE)</f>
        <v>34</v>
      </c>
      <c r="J124">
        <f>VLOOKUP(A124,org_table[],COLUMN(org_table[炭水化物]),FALSE)</f>
        <v>138.4</v>
      </c>
      <c r="K124">
        <f>VLOOKUP(A124,dummy_data[],COLUMN(dummy_data[Dietary fiber]),TRUE)</f>
        <v>21</v>
      </c>
      <c r="L124">
        <f>VLOOKUP(A124,org_table[],COLUMN(org_table[食塩相当量]),FALSE)</f>
        <v>3.5</v>
      </c>
      <c r="M124">
        <f>VLOOKUP(A124,org_table[],COLUMN(org_table[カリウム]),FALSE)</f>
        <v>680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300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</row>
    <row r="125" spans="1:28" x14ac:dyDescent="0.15">
      <c r="A125">
        <v>123</v>
      </c>
      <c r="B125" t="str">
        <f>UPPER(LEFT(VLOOKUP(A125,org_table[],2,TRUE),3))&amp;"-"&amp;TEXT(A125,"0000")</f>
        <v>CUR-0123</v>
      </c>
      <c r="C125" t="str">
        <f>VLOOKUP(A125,org_table[],COLUMN(org_table[表示名]),FALSE)</f>
        <v>ロースカツカレー ライス大盛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ライス大盛</v>
      </c>
      <c r="F125">
        <f>VLOOKUP(A125,org_table[],COLUMN(org_table[熱量]),FALSE)</f>
        <v>1141</v>
      </c>
      <c r="H125">
        <f>VLOOKUP(A125,org_table[],COLUMN(org_table[蛋白質]),FALSE)</f>
        <v>34.299999999999997</v>
      </c>
      <c r="I125">
        <f>VLOOKUP(A125,org_table[],COLUMN(org_table[脂質]),FALSE)</f>
        <v>34.299999999999997</v>
      </c>
      <c r="J125">
        <f>VLOOKUP(A125,org_table[],COLUMN(org_table[炭水化物]),FALSE)</f>
        <v>173.4</v>
      </c>
      <c r="K125">
        <f>VLOOKUP(A125,dummy_data[],COLUMN(dummy_data[Dietary fiber]),TRUE)</f>
        <v>20</v>
      </c>
      <c r="L125">
        <f>VLOOKUP(A125,org_table[],COLUMN(org_table[食塩相当量]),FALSE)</f>
        <v>3.5</v>
      </c>
      <c r="M125">
        <f>VLOOKUP(A125,org_table[],COLUMN(org_table[カリウム]),FALSE)</f>
        <v>701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326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</row>
    <row r="126" spans="1:28" x14ac:dyDescent="0.15">
      <c r="A126">
        <v>124</v>
      </c>
      <c r="B126" t="str">
        <f>UPPER(LEFT(VLOOKUP(A126,org_table[],2,TRUE),3))&amp;"-"&amp;TEXT(A126,"0000")</f>
        <v>BEN-0124</v>
      </c>
      <c r="C126" t="str">
        <f>VLOOKUP(A126,org_table[],COLUMN(org_table[表示名]),FALSE)</f>
        <v>さば塩焼き弁当 ライス普通盛</v>
      </c>
      <c r="D126" t="str">
        <f>VLOOKUP(VLOOKUP(A126,org_table[],COLUMN(org_table[category]),FALSE),Categories[],2,FALSE)</f>
        <v>弁当</v>
      </c>
      <c r="E126" t="str">
        <f>_xlfn.IFNA(VLOOKUP(VLOOKUP(A126,org_table[],COLUMN(org_table[size]),FALSE),SizeCodes[],2,FALSE),"-")</f>
        <v>ライス普通盛</v>
      </c>
      <c r="F126">
        <f>VLOOKUP(A126,org_table[],COLUMN(org_table[熱量]),FALSE)</f>
        <v>831</v>
      </c>
      <c r="H126">
        <f>VLOOKUP(A126,org_table[],COLUMN(org_table[蛋白質]),FALSE)</f>
        <v>36.799999999999997</v>
      </c>
      <c r="I126">
        <f>VLOOKUP(A126,org_table[],COLUMN(org_table[脂質]),FALSE)</f>
        <v>34.6</v>
      </c>
      <c r="J126">
        <f>VLOOKUP(A126,org_table[],COLUMN(org_table[炭水化物]),FALSE)</f>
        <v>93</v>
      </c>
      <c r="K126">
        <f>VLOOKUP(A126,dummy_data[],COLUMN(dummy_data[Dietary fiber]),TRUE)</f>
        <v>21</v>
      </c>
      <c r="L126">
        <f>VLOOKUP(A126,org_table[],COLUMN(org_table[食塩相当量]),FALSE)</f>
        <v>3.7</v>
      </c>
      <c r="M126">
        <f>VLOOKUP(A126,org_table[],COLUMN(org_table[カリウム]),FALSE)</f>
        <v>668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410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</row>
    <row r="127" spans="1:28" x14ac:dyDescent="0.15">
      <c r="A127">
        <v>125</v>
      </c>
      <c r="B127" t="str">
        <f>UPPER(LEFT(VLOOKUP(A127,org_table[],2,TRUE),3))&amp;"-"&amp;TEXT(A127,"0000")</f>
        <v>BEN-0125</v>
      </c>
      <c r="C127" t="str">
        <f>VLOOKUP(A127,org_table[],COLUMN(org_table[表示名]),FALSE)</f>
        <v>さば塩焼き弁当 ライス大盛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ライス大盛</v>
      </c>
      <c r="F127">
        <f>VLOOKUP(A127,org_table[],COLUMN(org_table[熱量]),FALSE)</f>
        <v>982</v>
      </c>
      <c r="H127">
        <f>VLOOKUP(A127,org_table[],COLUMN(org_table[蛋白質]),FALSE)</f>
        <v>38.799999999999997</v>
      </c>
      <c r="I127">
        <f>VLOOKUP(A127,org_table[],COLUMN(org_table[脂質]),FALSE)</f>
        <v>34.9</v>
      </c>
      <c r="J127">
        <f>VLOOKUP(A127,org_table[],COLUMN(org_table[炭水化物]),FALSE)</f>
        <v>128</v>
      </c>
      <c r="K127">
        <f>VLOOKUP(A127,dummy_data[],COLUMN(dummy_data[Dietary fiber]),TRUE)</f>
        <v>20</v>
      </c>
      <c r="L127">
        <f>VLOOKUP(A127,org_table[],COLUMN(org_table[食塩相当量]),FALSE)</f>
        <v>3.7</v>
      </c>
      <c r="M127">
        <f>VLOOKUP(A127,org_table[],COLUMN(org_table[カリウム]),FALSE)</f>
        <v>689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436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</row>
    <row r="128" spans="1:28" x14ac:dyDescent="0.15">
      <c r="A128">
        <v>126</v>
      </c>
      <c r="B128" t="str">
        <f>UPPER(LEFT(VLOOKUP(A128,org_table[],2,TRUE),3))&amp;"-"&amp;TEXT(A128,"0000")</f>
        <v>BEN-0126</v>
      </c>
      <c r="C128" t="str">
        <f>VLOOKUP(A128,org_table[],COLUMN(org_table[表示名]),FALSE)</f>
        <v>しゃけ塩焼き弁当 ライス普通盛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ライス普通盛</v>
      </c>
      <c r="F128">
        <f>VLOOKUP(A128,org_table[],COLUMN(org_table[熱量]),FALSE)</f>
        <v>691</v>
      </c>
      <c r="H128">
        <f>VLOOKUP(A128,org_table[],COLUMN(org_table[蛋白質]),FALSE)</f>
        <v>29.7</v>
      </c>
      <c r="I128">
        <f>VLOOKUP(A128,org_table[],COLUMN(org_table[脂質]),FALSE)</f>
        <v>22.1</v>
      </c>
      <c r="J128">
        <f>VLOOKUP(A128,org_table[],COLUMN(org_table[炭水化物]),FALSE)</f>
        <v>93.1</v>
      </c>
      <c r="K128">
        <f>VLOOKUP(A128,dummy_data[],COLUMN(dummy_data[Dietary fiber]),TRUE)</f>
        <v>21</v>
      </c>
      <c r="L128">
        <f>VLOOKUP(A128,org_table[],COLUMN(org_table[食塩相当量]),FALSE)</f>
        <v>3.2</v>
      </c>
      <c r="M128">
        <f>VLOOKUP(A128,org_table[],COLUMN(org_table[カリウム]),FALSE)</f>
        <v>518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351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</row>
    <row r="129" spans="1:28" x14ac:dyDescent="0.15">
      <c r="A129">
        <v>127</v>
      </c>
      <c r="B129" t="str">
        <f>UPPER(LEFT(VLOOKUP(A129,org_table[],2,TRUE),3))&amp;"-"&amp;TEXT(A129,"0000")</f>
        <v>BEN-0127</v>
      </c>
      <c r="C129" t="str">
        <f>VLOOKUP(A129,org_table[],COLUMN(org_table[表示名]),FALSE)</f>
        <v>しゃけ塩焼き弁当 ライス大盛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ライス大盛</v>
      </c>
      <c r="F129">
        <f>VLOOKUP(A129,org_table[],COLUMN(org_table[熱量]),FALSE)</f>
        <v>842</v>
      </c>
      <c r="H129">
        <f>VLOOKUP(A129,org_table[],COLUMN(org_table[蛋白質]),FALSE)</f>
        <v>31.7</v>
      </c>
      <c r="I129">
        <f>VLOOKUP(A129,org_table[],COLUMN(org_table[脂質]),FALSE)</f>
        <v>22.4</v>
      </c>
      <c r="J129">
        <f>VLOOKUP(A129,org_table[],COLUMN(org_table[炭水化物]),FALSE)</f>
        <v>128.1</v>
      </c>
      <c r="K129">
        <f>VLOOKUP(A129,dummy_data[],COLUMN(dummy_data[Dietary fiber]),TRUE)</f>
        <v>20</v>
      </c>
      <c r="L129">
        <f>VLOOKUP(A129,org_table[],COLUMN(org_table[食塩相当量]),FALSE)</f>
        <v>3.2</v>
      </c>
      <c r="M129">
        <f>VLOOKUP(A129,org_table[],COLUMN(org_table[カリウム]),FALSE)</f>
        <v>539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377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</row>
    <row r="130" spans="1:28" x14ac:dyDescent="0.15">
      <c r="A130">
        <v>128</v>
      </c>
      <c r="B130" t="str">
        <f>UPPER(LEFT(VLOOKUP(A130,org_table[],2,TRUE),3))&amp;"-"&amp;TEXT(A130,"0000")</f>
        <v>BEN-0128</v>
      </c>
      <c r="C130" t="str">
        <f>VLOOKUP(A130,org_table[],COLUMN(org_table[表示名]),FALSE)</f>
        <v>ＢＩＧのり弁（コロッケ） ライス普通盛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ライス普通盛</v>
      </c>
      <c r="F130">
        <f>VLOOKUP(A130,org_table[],COLUMN(org_table[熱量]),FALSE)</f>
        <v>1122</v>
      </c>
      <c r="H130">
        <f>VLOOKUP(A130,org_table[],COLUMN(org_table[蛋白質]),FALSE)</f>
        <v>29.6</v>
      </c>
      <c r="I130">
        <f>VLOOKUP(A130,org_table[],COLUMN(org_table[脂質]),FALSE)</f>
        <v>45.1</v>
      </c>
      <c r="J130">
        <f>VLOOKUP(A130,org_table[],COLUMN(org_table[炭水化物]),FALSE)</f>
        <v>149.19999999999999</v>
      </c>
      <c r="K130">
        <f>VLOOKUP(A130,dummy_data[],COLUMN(dummy_data[Dietary fiber]),TRUE)</f>
        <v>21</v>
      </c>
      <c r="L130">
        <f>VLOOKUP(A130,org_table[],COLUMN(org_table[食塩相当量]),FALSE)</f>
        <v>3.7</v>
      </c>
      <c r="M130">
        <f>VLOOKUP(A130,org_table[],COLUMN(org_table[カリウム]),FALSE)</f>
        <v>510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371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</row>
    <row r="131" spans="1:28" x14ac:dyDescent="0.15">
      <c r="A131">
        <v>129</v>
      </c>
      <c r="B131" t="str">
        <f>UPPER(LEFT(VLOOKUP(A131,org_table[],2,TRUE),3))&amp;"-"&amp;TEXT(A131,"0000")</f>
        <v>BEN-0129</v>
      </c>
      <c r="C131" t="str">
        <f>VLOOKUP(A131,org_table[],COLUMN(org_table[表示名]),FALSE)</f>
        <v>ＢＩＧのり弁（コロッケ） ライス大盛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ライス大盛</v>
      </c>
      <c r="F131">
        <f>VLOOKUP(A131,org_table[],COLUMN(org_table[熱量]),FALSE)</f>
        <v>1273</v>
      </c>
      <c r="H131">
        <f>VLOOKUP(A131,org_table[],COLUMN(org_table[蛋白質]),FALSE)</f>
        <v>31.6</v>
      </c>
      <c r="I131">
        <f>VLOOKUP(A131,org_table[],COLUMN(org_table[脂質]),FALSE)</f>
        <v>45.4</v>
      </c>
      <c r="J131">
        <f>VLOOKUP(A131,org_table[],COLUMN(org_table[炭水化物]),FALSE)</f>
        <v>184.2</v>
      </c>
      <c r="K131">
        <f>VLOOKUP(A131,dummy_data[],COLUMN(dummy_data[Dietary fiber]),TRUE)</f>
        <v>20</v>
      </c>
      <c r="L131">
        <f>VLOOKUP(A131,org_table[],COLUMN(org_table[食塩相当量]),FALSE)</f>
        <v>3.7</v>
      </c>
      <c r="M131">
        <f>VLOOKUP(A131,org_table[],COLUMN(org_table[カリウム]),FALSE)</f>
        <v>531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397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</row>
    <row r="132" spans="1:28" x14ac:dyDescent="0.15">
      <c r="A132">
        <v>130</v>
      </c>
      <c r="B132" t="str">
        <f>UPPER(LEFT(VLOOKUP(A132,org_table[],2,TRUE),3))&amp;"-"&amp;TEXT(A132,"0000")</f>
        <v>BEN-0130</v>
      </c>
      <c r="C132" t="str">
        <f>VLOOKUP(A132,org_table[],COLUMN(org_table[表示名]),FALSE)</f>
        <v>ＢＩＧのり弁（白身フライ） ライス普通盛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ライス普通盛</v>
      </c>
      <c r="F132">
        <f>VLOOKUP(A132,org_table[],COLUMN(org_table[熱量]),FALSE)</f>
        <v>1080</v>
      </c>
      <c r="H132">
        <f>VLOOKUP(A132,org_table[],COLUMN(org_table[蛋白質]),FALSE)</f>
        <v>32.6</v>
      </c>
      <c r="I132">
        <f>VLOOKUP(A132,org_table[],COLUMN(org_table[脂質]),FALSE)</f>
        <v>42.6</v>
      </c>
      <c r="J132">
        <f>VLOOKUP(A132,org_table[],COLUMN(org_table[炭水化物]),FALSE)</f>
        <v>140.9</v>
      </c>
      <c r="K132">
        <f>VLOOKUP(A132,dummy_data[],COLUMN(dummy_data[Dietary fiber]),TRUE)</f>
        <v>21</v>
      </c>
      <c r="L132">
        <f>VLOOKUP(A132,org_table[],COLUMN(org_table[食塩相当量]),FALSE)</f>
        <v>3.6</v>
      </c>
      <c r="M132">
        <f>VLOOKUP(A132,org_table[],COLUMN(org_table[カリウム]),FALSE)</f>
        <v>454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391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</row>
    <row r="133" spans="1:28" x14ac:dyDescent="0.15">
      <c r="A133">
        <v>131</v>
      </c>
      <c r="B133" t="str">
        <f>UPPER(LEFT(VLOOKUP(A133,org_table[],2,TRUE),3))&amp;"-"&amp;TEXT(A133,"0000")</f>
        <v>BEN-0131</v>
      </c>
      <c r="C133" t="str">
        <f>VLOOKUP(A133,org_table[],COLUMN(org_table[表示名]),FALSE)</f>
        <v>ＢＩＧのり弁（白身フライ） ライス大盛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ライス大盛</v>
      </c>
      <c r="F133">
        <f>VLOOKUP(A133,org_table[],COLUMN(org_table[熱量]),FALSE)</f>
        <v>1231</v>
      </c>
      <c r="H133">
        <f>VLOOKUP(A133,org_table[],COLUMN(org_table[蛋白質]),FALSE)</f>
        <v>34.6</v>
      </c>
      <c r="I133">
        <f>VLOOKUP(A133,org_table[],COLUMN(org_table[脂質]),FALSE)</f>
        <v>42.9</v>
      </c>
      <c r="J133">
        <f>VLOOKUP(A133,org_table[],COLUMN(org_table[炭水化物]),FALSE)</f>
        <v>175.9</v>
      </c>
      <c r="K133">
        <f>VLOOKUP(A133,dummy_data[],COLUMN(dummy_data[Dietary fiber]),TRUE)</f>
        <v>20</v>
      </c>
      <c r="L133">
        <f>VLOOKUP(A133,org_table[],COLUMN(org_table[食塩相当量]),FALSE)</f>
        <v>3.6</v>
      </c>
      <c r="M133">
        <f>VLOOKUP(A133,org_table[],COLUMN(org_table[カリウム]),FALSE)</f>
        <v>475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417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</row>
    <row r="134" spans="1:28" x14ac:dyDescent="0.15">
      <c r="A134">
        <v>132</v>
      </c>
      <c r="B134" t="str">
        <f>UPPER(LEFT(VLOOKUP(A134,org_table[],2,TRUE),3))&amp;"-"&amp;TEXT(A134,"0000")</f>
        <v>CHI-0132</v>
      </c>
      <c r="C134" t="str">
        <f>VLOOKUP(A134,org_table[],COLUMN(org_table[表示名]),FALSE)</f>
        <v>ドラえもんランチ/ドラミちゃんランチ（おにぎり）　　　　　 ライス普通盛</v>
      </c>
      <c r="D134" t="str">
        <f>VLOOKUP(VLOOKUP(A134,org_table[],COLUMN(org_table[category]),FALSE),Categories[],2,FALSE)</f>
        <v>お子様向け</v>
      </c>
      <c r="E134" t="str">
        <f>_xlfn.IFNA(VLOOKUP(VLOOKUP(A134,org_table[],COLUMN(org_table[size]),FALSE),SizeCodes[],2,FALSE),"-")</f>
        <v>ライス普通盛</v>
      </c>
      <c r="F134">
        <f>VLOOKUP(A134,org_table[],COLUMN(org_table[熱量]),FALSE)</f>
        <v>453</v>
      </c>
      <c r="H134">
        <f>VLOOKUP(A134,org_table[],COLUMN(org_table[蛋白質]),FALSE)</f>
        <v>14.9</v>
      </c>
      <c r="I134">
        <f>VLOOKUP(A134,org_table[],COLUMN(org_table[脂質]),FALSE)</f>
        <v>17</v>
      </c>
      <c r="J134">
        <f>VLOOKUP(A134,org_table[],COLUMN(org_table[炭水化物]),FALSE)</f>
        <v>60.1</v>
      </c>
      <c r="K134">
        <f>VLOOKUP(A134,dummy_data[],COLUMN(dummy_data[Dietary fiber]),TRUE)</f>
        <v>21</v>
      </c>
      <c r="L134">
        <f>VLOOKUP(A134,org_table[],COLUMN(org_table[食塩相当量]),FALSE)</f>
        <v>1</v>
      </c>
      <c r="M134">
        <f>VLOOKUP(A134,org_table[],COLUMN(org_table[カリウム]),FALSE)</f>
        <v>382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177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</row>
    <row r="135" spans="1:28" x14ac:dyDescent="0.15">
      <c r="A135">
        <v>133</v>
      </c>
      <c r="B135" t="str">
        <f>UPPER(LEFT(VLOOKUP(A135,org_table[],2,TRUE),3))&amp;"-"&amp;TEXT(A135,"0000")</f>
        <v>CHI-0133</v>
      </c>
      <c r="C135" t="str">
        <f>VLOOKUP(A135,org_table[],COLUMN(org_table[表示名]),FALSE)</f>
        <v>ドラえもんランチ/ドラミちゃんランチ（カレー）　　　　　 ライス普通盛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441</v>
      </c>
      <c r="H135">
        <f>VLOOKUP(A135,org_table[],COLUMN(org_table[蛋白質]),FALSE)</f>
        <v>14.3</v>
      </c>
      <c r="I135">
        <f>VLOOKUP(A135,org_table[],COLUMN(org_table[脂質]),FALSE)</f>
        <v>15.6</v>
      </c>
      <c r="J135">
        <f>VLOOKUP(A135,org_table[],COLUMN(org_table[炭水化物]),FALSE)</f>
        <v>60.3</v>
      </c>
      <c r="K135">
        <f>VLOOKUP(A135,dummy_data[],COLUMN(dummy_data[Dietary fiber]),TRUE)</f>
        <v>20</v>
      </c>
      <c r="L135">
        <f>VLOOKUP(A135,org_table[],COLUMN(org_table[食塩相当量]),FALSE)</f>
        <v>1.6</v>
      </c>
      <c r="M135">
        <f>VLOOKUP(A135,org_table[],COLUMN(org_table[カリウム]),FALSE)</f>
        <v>320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155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</row>
    <row r="136" spans="1:28" x14ac:dyDescent="0.15">
      <c r="A136">
        <v>134</v>
      </c>
      <c r="B136" t="str">
        <f>UPPER(LEFT(VLOOKUP(A136,org_table[],2,TRUE),3))&amp;"-"&amp;TEXT(A136,"0000")</f>
        <v>SID-0134</v>
      </c>
      <c r="C136" t="str">
        <f>VLOOKUP(A136,org_table[],COLUMN(org_table[表示名]),FALSE)</f>
        <v xml:space="preserve">プラスべジから揚おかずのみ（4コ入り） </v>
      </c>
      <c r="D136" t="str">
        <f>VLOOKUP(VLOOKUP(A136,org_table[],COLUMN(org_table[category]),FALSE),Categories[],2,FALSE)</f>
        <v>小物</v>
      </c>
      <c r="E136" t="str">
        <f>_xlfn.IFNA(VLOOKUP(VLOOKUP(A136,org_table[],COLUMN(org_table[size]),FALSE),SizeCodes[],2,FALSE),"-")</f>
        <v>-</v>
      </c>
      <c r="F136">
        <f>VLOOKUP(A136,org_table[],COLUMN(org_table[熱量]),FALSE)</f>
        <v>387</v>
      </c>
      <c r="H136">
        <f>VLOOKUP(A136,org_table[],COLUMN(org_table[蛋白質]),FALSE)</f>
        <v>26.8</v>
      </c>
      <c r="I136">
        <f>VLOOKUP(A136,org_table[],COLUMN(org_table[脂質]),FALSE)</f>
        <v>20.3</v>
      </c>
      <c r="J136">
        <f>VLOOKUP(A136,org_table[],COLUMN(org_table[炭水化物]),FALSE)</f>
        <v>24.5</v>
      </c>
      <c r="K136">
        <f>VLOOKUP(A136,dummy_data[],COLUMN(dummy_data[Dietary fiber]),TRUE)</f>
        <v>21</v>
      </c>
      <c r="L136">
        <f>VLOOKUP(A136,org_table[],COLUMN(org_table[食塩相当量]),FALSE)</f>
        <v>2.7</v>
      </c>
      <c r="M136">
        <f>VLOOKUP(A136,org_table[],COLUMN(org_table[カリウム]),FALSE)</f>
        <v>577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205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</row>
    <row r="137" spans="1:28" x14ac:dyDescent="0.15">
      <c r="A137">
        <v>135</v>
      </c>
      <c r="B137" t="str">
        <f>UPPER(LEFT(VLOOKUP(A137,org_table[],2,TRUE),3))&amp;"-"&amp;TEXT(A137,"0000")</f>
        <v>SID-0135</v>
      </c>
      <c r="C137" t="str">
        <f>VLOOKUP(A137,org_table[],COLUMN(org_table[表示名]),FALSE)</f>
        <v xml:space="preserve">プラスべジ特から揚おかずのみ（6コ入り） 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547</v>
      </c>
      <c r="H137">
        <f>VLOOKUP(A137,org_table[],COLUMN(org_table[蛋白質]),FALSE)</f>
        <v>39.4</v>
      </c>
      <c r="I137">
        <f>VLOOKUP(A137,org_table[],COLUMN(org_table[脂質]),FALSE)</f>
        <v>28.5</v>
      </c>
      <c r="J137">
        <f>VLOOKUP(A137,org_table[],COLUMN(org_table[炭水化物]),FALSE)</f>
        <v>33.5</v>
      </c>
      <c r="K137">
        <f>VLOOKUP(A137,dummy_data[],COLUMN(dummy_data[Dietary fiber]),TRUE)</f>
        <v>20</v>
      </c>
      <c r="L137">
        <f>VLOOKUP(A137,org_table[],COLUMN(org_table[食塩相当量]),FALSE)</f>
        <v>3.5</v>
      </c>
      <c r="M137">
        <f>VLOOKUP(A137,org_table[],COLUMN(org_table[カリウム]),FALSE)</f>
        <v>797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295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</row>
    <row r="138" spans="1:28" x14ac:dyDescent="0.15">
      <c r="A138">
        <v>136</v>
      </c>
      <c r="B138" t="str">
        <f>UPPER(LEFT(VLOOKUP(A138,org_table[],2,TRUE),3))&amp;"-"&amp;TEXT(A138,"0000")</f>
        <v>SID-0136</v>
      </c>
      <c r="C138" t="str">
        <f>VLOOKUP(A138,org_table[],COLUMN(org_table[表示名]),FALSE)</f>
        <v xml:space="preserve">プラスべジカルビ焼肉おかずのみ 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506</v>
      </c>
      <c r="H138">
        <f>VLOOKUP(A138,org_table[],COLUMN(org_table[蛋白質]),FALSE)</f>
        <v>19.600000000000001</v>
      </c>
      <c r="I138">
        <f>VLOOKUP(A138,org_table[],COLUMN(org_table[脂質]),FALSE)</f>
        <v>37.9</v>
      </c>
      <c r="J138">
        <f>VLOOKUP(A138,org_table[],COLUMN(org_table[炭水化物]),FALSE)</f>
        <v>21.7</v>
      </c>
      <c r="K138">
        <f>VLOOKUP(A138,dummy_data[],COLUMN(dummy_data[Dietary fiber]),TRUE)</f>
        <v>21</v>
      </c>
      <c r="L138">
        <f>VLOOKUP(A138,org_table[],COLUMN(org_table[食塩相当量]),FALSE)</f>
        <v>3.7</v>
      </c>
      <c r="M138">
        <f>VLOOKUP(A138,org_table[],COLUMN(org_table[カリウム]),FALSE)</f>
        <v>490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178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</row>
    <row r="139" spans="1:28" x14ac:dyDescent="0.15">
      <c r="A139">
        <v>137</v>
      </c>
      <c r="B139" t="str">
        <f>UPPER(LEFT(VLOOKUP(A139,org_table[],2,TRUE),3))&amp;"-"&amp;TEXT(A139,"0000")</f>
        <v>SID-0137</v>
      </c>
      <c r="C139" t="str">
        <f>VLOOKUP(A139,org_table[],COLUMN(org_table[表示名]),FALSE)</f>
        <v xml:space="preserve">プラスベジWカルビ焼肉おかずのみ 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892</v>
      </c>
      <c r="H139">
        <f>VLOOKUP(A139,org_table[],COLUMN(org_table[蛋白質]),FALSE)</f>
        <v>35.4</v>
      </c>
      <c r="I139">
        <f>VLOOKUP(A139,org_table[],COLUMN(org_table[脂質]),FALSE)</f>
        <v>68.3</v>
      </c>
      <c r="J139">
        <f>VLOOKUP(A139,org_table[],COLUMN(org_table[炭水化物]),FALSE)</f>
        <v>33.9</v>
      </c>
      <c r="K139">
        <f>VLOOKUP(A139,dummy_data[],COLUMN(dummy_data[Dietary fiber]),TRUE)</f>
        <v>20</v>
      </c>
      <c r="L139">
        <f>VLOOKUP(A139,org_table[],COLUMN(org_table[食塩相当量]),FALSE)</f>
        <v>6.1</v>
      </c>
      <c r="M139">
        <f>VLOOKUP(A139,org_table[],COLUMN(org_table[カリウム]),FALSE)</f>
        <v>790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308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</row>
    <row r="140" spans="1:28" x14ac:dyDescent="0.15">
      <c r="A140">
        <v>138</v>
      </c>
      <c r="B140" t="str">
        <f>UPPER(LEFT(VLOOKUP(A140,org_table[],2,TRUE),3))&amp;"-"&amp;TEXT(A140,"0000")</f>
        <v>SID-0138</v>
      </c>
      <c r="C140" t="str">
        <f>VLOOKUP(A140,org_table[],COLUMN(org_table[表示名]),FALSE)</f>
        <v xml:space="preserve">プラスべジチキン南蛮おかずのみ 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489</v>
      </c>
      <c r="H140">
        <f>VLOOKUP(A140,org_table[],COLUMN(org_table[蛋白質]),FALSE)</f>
        <v>20.399999999999999</v>
      </c>
      <c r="I140">
        <f>VLOOKUP(A140,org_table[],COLUMN(org_table[脂質]),FALSE)</f>
        <v>29.1</v>
      </c>
      <c r="J140">
        <f>VLOOKUP(A140,org_table[],COLUMN(org_table[炭水化物]),FALSE)</f>
        <v>35.4</v>
      </c>
      <c r="K140">
        <f>VLOOKUP(A140,dummy_data[],COLUMN(dummy_data[Dietary fiber]),TRUE)</f>
        <v>21</v>
      </c>
      <c r="L140">
        <f>VLOOKUP(A140,org_table[],COLUMN(org_table[食塩相当量]),FALSE)</f>
        <v>2.7</v>
      </c>
      <c r="M140">
        <f>VLOOKUP(A140,org_table[],COLUMN(org_table[カリウム]),FALSE)</f>
        <v>514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298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</row>
    <row r="141" spans="1:28" x14ac:dyDescent="0.15">
      <c r="A141">
        <v>139</v>
      </c>
      <c r="B141" t="str">
        <f>UPPER(LEFT(VLOOKUP(A141,org_table[],2,TRUE),3))&amp;"-"&amp;TEXT(A141,"0000")</f>
        <v>SID-0139</v>
      </c>
      <c r="C141" t="str">
        <f>VLOOKUP(A141,org_table[],COLUMN(org_table[表示名]),FALSE)</f>
        <v xml:space="preserve">プラスべジしょうが焼きおかずのみ 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525</v>
      </c>
      <c r="H141">
        <f>VLOOKUP(A141,org_table[],COLUMN(org_table[蛋白質]),FALSE)</f>
        <v>21.9</v>
      </c>
      <c r="I141">
        <f>VLOOKUP(A141,org_table[],COLUMN(org_table[脂質]),FALSE)</f>
        <v>39.9</v>
      </c>
      <c r="J141">
        <f>VLOOKUP(A141,org_table[],COLUMN(org_table[炭水化物]),FALSE)</f>
        <v>19.5</v>
      </c>
      <c r="K141">
        <f>VLOOKUP(A141,dummy_data[],COLUMN(dummy_data[Dietary fiber]),TRUE)</f>
        <v>20</v>
      </c>
      <c r="L141">
        <f>VLOOKUP(A141,org_table[],COLUMN(org_table[食塩相当量]),FALSE)</f>
        <v>2.8</v>
      </c>
      <c r="M141">
        <f>VLOOKUP(A141,org_table[],COLUMN(org_table[カリウム]),FALSE)</f>
        <v>543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166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</row>
    <row r="142" spans="1:28" x14ac:dyDescent="0.15">
      <c r="A142">
        <v>140</v>
      </c>
      <c r="B142" t="str">
        <f>UPPER(LEFT(VLOOKUP(A142,org_table[],2,TRUE),3))&amp;"-"&amp;TEXT(A142,"0000")</f>
        <v>SID-0140</v>
      </c>
      <c r="C142" t="str">
        <f>VLOOKUP(A142,org_table[],COLUMN(org_table[表示名]),FALSE)</f>
        <v xml:space="preserve">プラスべジおろしチキン竜田おかずのみ（香味醤油） 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501</v>
      </c>
      <c r="H142">
        <f>VLOOKUP(A142,org_table[],COLUMN(org_table[蛋白質]),FALSE)</f>
        <v>15.1</v>
      </c>
      <c r="I142">
        <f>VLOOKUP(A142,org_table[],COLUMN(org_table[脂質]),FALSE)</f>
        <v>33.700000000000003</v>
      </c>
      <c r="J142">
        <f>VLOOKUP(A142,org_table[],COLUMN(org_table[炭水化物]),FALSE)</f>
        <v>31.9</v>
      </c>
      <c r="K142">
        <f>VLOOKUP(A142,dummy_data[],COLUMN(dummy_data[Dietary fiber]),TRUE)</f>
        <v>21</v>
      </c>
      <c r="L142">
        <f>VLOOKUP(A142,org_table[],COLUMN(org_table[食塩相当量]),FALSE)</f>
        <v>2.7</v>
      </c>
      <c r="M142">
        <f>VLOOKUP(A142,org_table[],COLUMN(org_table[カリウム]),FALSE)</f>
        <v>498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176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</row>
    <row r="143" spans="1:28" x14ac:dyDescent="0.15">
      <c r="A143">
        <v>141</v>
      </c>
      <c r="B143" t="str">
        <f>UPPER(LEFT(VLOOKUP(A143,org_table[],2,TRUE),3))&amp;"-"&amp;TEXT(A143,"0000")</f>
        <v>SID-0141</v>
      </c>
      <c r="C143" t="str">
        <f>VLOOKUP(A143,org_table[],COLUMN(org_table[表示名]),FALSE)</f>
        <v xml:space="preserve">プラスべジおろしチキン竜田おかずのみ（和風ぽん酢） 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488</v>
      </c>
      <c r="H143">
        <f>VLOOKUP(A143,org_table[],COLUMN(org_table[蛋白質]),FALSE)</f>
        <v>15.3</v>
      </c>
      <c r="I143">
        <f>VLOOKUP(A143,org_table[],COLUMN(org_table[脂質]),FALSE)</f>
        <v>32.1</v>
      </c>
      <c r="J143">
        <f>VLOOKUP(A143,org_table[],COLUMN(org_table[炭水化物]),FALSE)</f>
        <v>32</v>
      </c>
      <c r="K143">
        <f>VLOOKUP(A143,dummy_data[],COLUMN(dummy_data[Dietary fiber]),TRUE)</f>
        <v>20</v>
      </c>
      <c r="L143">
        <f>VLOOKUP(A143,org_table[],COLUMN(org_table[食塩相当量]),FALSE)</f>
        <v>3.6</v>
      </c>
      <c r="M143">
        <f>VLOOKUP(A143,org_table[],COLUMN(org_table[カリウム]),FALSE)</f>
        <v>500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</row>
    <row r="144" spans="1:28" x14ac:dyDescent="0.15">
      <c r="A144">
        <v>142</v>
      </c>
      <c r="B144" t="str">
        <f>UPPER(LEFT(VLOOKUP(A144,org_table[],2,TRUE),3))&amp;"-"&amp;TEXT(A144,"0000")</f>
        <v>SID-0142</v>
      </c>
      <c r="C144" t="str">
        <f>VLOOKUP(A144,org_table[],COLUMN(org_table[表示名]),FALSE)</f>
        <v xml:space="preserve">プラスべジロースとんかつおかずのみ 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512</v>
      </c>
      <c r="H144">
        <f>VLOOKUP(A144,org_table[],COLUMN(org_table[蛋白質]),FALSE)</f>
        <v>18.600000000000001</v>
      </c>
      <c r="I144">
        <f>VLOOKUP(A144,org_table[],COLUMN(org_table[脂質]),FALSE)</f>
        <v>29</v>
      </c>
      <c r="J144">
        <f>VLOOKUP(A144,org_table[],COLUMN(org_table[炭水化物]),FALSE)</f>
        <v>43.9</v>
      </c>
      <c r="K144">
        <f>VLOOKUP(A144,dummy_data[],COLUMN(dummy_data[Dietary fiber]),TRUE)</f>
        <v>21</v>
      </c>
      <c r="L144">
        <f>VLOOKUP(A144,org_table[],COLUMN(org_table[食塩相当量]),FALSE)</f>
        <v>2.5</v>
      </c>
      <c r="M144">
        <f>VLOOKUP(A144,org_table[],COLUMN(org_table[カリウム]),FALSE)</f>
        <v>506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214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</row>
    <row r="145" spans="1:28" x14ac:dyDescent="0.15">
      <c r="A145">
        <v>143</v>
      </c>
      <c r="B145" t="str">
        <f>UPPER(LEFT(VLOOKUP(A145,org_table[],2,TRUE),3))&amp;"-"&amp;TEXT(A145,"0000")</f>
        <v>SID-0143</v>
      </c>
      <c r="C145" t="str">
        <f>VLOOKUP(A145,org_table[],COLUMN(org_table[表示名]),FALSE)</f>
        <v xml:space="preserve">プラスべジ4種のこぼれチーズハンバーグステーキおかずのみ 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518</v>
      </c>
      <c r="H145">
        <f>VLOOKUP(A145,org_table[],COLUMN(org_table[蛋白質]),FALSE)</f>
        <v>25.3</v>
      </c>
      <c r="I145">
        <f>VLOOKUP(A145,org_table[],COLUMN(org_table[脂質]),FALSE)</f>
        <v>35.799999999999997</v>
      </c>
      <c r="J145">
        <f>VLOOKUP(A145,org_table[],COLUMN(org_table[炭水化物]),FALSE)</f>
        <v>23.1</v>
      </c>
      <c r="K145">
        <f>VLOOKUP(A145,dummy_data[],COLUMN(dummy_data[Dietary fiber]),TRUE)</f>
        <v>20</v>
      </c>
      <c r="L145">
        <f>VLOOKUP(A145,org_table[],COLUMN(org_table[食塩相当量]),FALSE)</f>
        <v>3.4</v>
      </c>
      <c r="M145">
        <f>VLOOKUP(A145,org_table[],COLUMN(org_table[カリウム]),FALSE)</f>
        <v>608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360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</row>
    <row r="146" spans="1:28" x14ac:dyDescent="0.15">
      <c r="A146">
        <v>144</v>
      </c>
      <c r="B146" t="str">
        <f>UPPER(LEFT(VLOOKUP(A146,org_table[],2,TRUE),3))&amp;"-"&amp;TEXT(A146,"0000")</f>
        <v>SID-0144</v>
      </c>
      <c r="C146" t="str">
        <f>VLOOKUP(A146,org_table[],COLUMN(org_table[表示名]),FALSE)</f>
        <v xml:space="preserve">プラスべジデミグラスハンバーグステーキおかずのみ 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401</v>
      </c>
      <c r="H146">
        <f>VLOOKUP(A146,org_table[],COLUMN(org_table[蛋白質]),FALSE)</f>
        <v>19.399999999999999</v>
      </c>
      <c r="I146">
        <f>VLOOKUP(A146,org_table[],COLUMN(org_table[脂質]),FALSE)</f>
        <v>26</v>
      </c>
      <c r="J146">
        <f>VLOOKUP(A146,org_table[],COLUMN(org_table[炭水化物]),FALSE)</f>
        <v>22.2</v>
      </c>
      <c r="K146">
        <f>VLOOKUP(A146,dummy_data[],COLUMN(dummy_data[Dietary fiber]),TRUE)</f>
        <v>21</v>
      </c>
      <c r="L146">
        <f>VLOOKUP(A146,org_table[],COLUMN(org_table[食塩相当量]),FALSE)</f>
        <v>2.4</v>
      </c>
      <c r="M146">
        <f>VLOOKUP(A146,org_table[],COLUMN(org_table[カリウム]),FALSE)</f>
        <v>588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168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</row>
    <row r="147" spans="1:28" x14ac:dyDescent="0.15">
      <c r="A147">
        <v>145</v>
      </c>
      <c r="B147" t="str">
        <f>UPPER(LEFT(VLOOKUP(A147,org_table[],2,TRUE),3))&amp;"-"&amp;TEXT(A147,"0000")</f>
        <v>SID-0145</v>
      </c>
      <c r="C147" t="str">
        <f>VLOOKUP(A147,org_table[],COLUMN(org_table[表示名]),FALSE)</f>
        <v xml:space="preserve">プラスべジ和風おろしハンバーグステーキおかずのみ 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396</v>
      </c>
      <c r="H147">
        <f>VLOOKUP(A147,org_table[],COLUMN(org_table[蛋白質]),FALSE)</f>
        <v>19.399999999999999</v>
      </c>
      <c r="I147">
        <f>VLOOKUP(A147,org_table[],COLUMN(org_table[脂質]),FALSE)</f>
        <v>24.5</v>
      </c>
      <c r="J147">
        <f>VLOOKUP(A147,org_table[],COLUMN(org_table[炭水化物]),FALSE)</f>
        <v>24.4</v>
      </c>
      <c r="K147">
        <f>VLOOKUP(A147,dummy_data[],COLUMN(dummy_data[Dietary fiber]),TRUE)</f>
        <v>20</v>
      </c>
      <c r="L147">
        <f>VLOOKUP(A147,org_table[],COLUMN(org_table[食塩相当量]),FALSE)</f>
        <v>3.6</v>
      </c>
      <c r="M147">
        <f>VLOOKUP(A147,org_table[],COLUMN(org_table[カリウム]),FALSE)</f>
        <v>660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178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</row>
    <row r="148" spans="1:28" x14ac:dyDescent="0.15">
      <c r="A148">
        <v>146</v>
      </c>
      <c r="B148" t="str">
        <f>UPPER(LEFT(VLOOKUP(A148,org_table[],2,TRUE),3))&amp;"-"&amp;TEXT(A148,"0000")</f>
        <v>SID-0146</v>
      </c>
      <c r="C148" t="str">
        <f>VLOOKUP(A148,org_table[],COLUMN(org_table[表示名]),FALSE)</f>
        <v xml:space="preserve">プラスべジしゃけ塩焼きおかずのみ 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368</v>
      </c>
      <c r="H148">
        <f>VLOOKUP(A148,org_table[],COLUMN(org_table[蛋白質]),FALSE)</f>
        <v>23.2</v>
      </c>
      <c r="I148">
        <f>VLOOKUP(A148,org_table[],COLUMN(org_table[脂質]),FALSE)</f>
        <v>23.2</v>
      </c>
      <c r="J148">
        <f>VLOOKUP(A148,org_table[],COLUMN(org_table[炭水化物]),FALSE)</f>
        <v>16.7</v>
      </c>
      <c r="K148">
        <f>VLOOKUP(A148,dummy_data[],COLUMN(dummy_data[Dietary fiber]),TRUE)</f>
        <v>21</v>
      </c>
      <c r="L148">
        <f>VLOOKUP(A148,org_table[],COLUMN(org_table[食塩相当量]),FALSE)</f>
        <v>2.9</v>
      </c>
      <c r="M148">
        <f>VLOOKUP(A148,org_table[],COLUMN(org_table[カリウム]),FALSE)</f>
        <v>564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276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</row>
    <row r="149" spans="1:28" x14ac:dyDescent="0.15">
      <c r="A149">
        <v>147</v>
      </c>
      <c r="B149" t="str">
        <f>UPPER(LEFT(VLOOKUP(A149,org_table[],2,TRUE),3))&amp;"-"&amp;TEXT(A149,"0000")</f>
        <v>SID-0147</v>
      </c>
      <c r="C149" t="str">
        <f>VLOOKUP(A149,org_table[],COLUMN(org_table[表示名]),FALSE)</f>
        <v xml:space="preserve">プラスべジさば塩焼きおかずのみ 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508</v>
      </c>
      <c r="H149">
        <f>VLOOKUP(A149,org_table[],COLUMN(org_table[蛋白質]),FALSE)</f>
        <v>30.3</v>
      </c>
      <c r="I149">
        <f>VLOOKUP(A149,org_table[],COLUMN(org_table[脂質]),FALSE)</f>
        <v>35.700000000000003</v>
      </c>
      <c r="J149">
        <f>VLOOKUP(A149,org_table[],COLUMN(org_table[炭水化物]),FALSE)</f>
        <v>16.600000000000001</v>
      </c>
      <c r="K149">
        <f>VLOOKUP(A149,dummy_data[],COLUMN(dummy_data[Dietary fiber]),TRUE)</f>
        <v>20</v>
      </c>
      <c r="L149">
        <f>VLOOKUP(A149,org_table[],COLUMN(org_table[食塩相当量]),FALSE)</f>
        <v>3.4</v>
      </c>
      <c r="M149">
        <f>VLOOKUP(A149,org_table[],COLUMN(org_table[カリウム]),FALSE)</f>
        <v>714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335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</row>
    <row r="150" spans="1:28" x14ac:dyDescent="0.15">
      <c r="A150">
        <v>148</v>
      </c>
      <c r="B150" t="str">
        <f>UPPER(LEFT(VLOOKUP(A150,org_table[],2,TRUE),3))&amp;"-"&amp;TEXT(A150,"0000")</f>
        <v>SID-0148</v>
      </c>
      <c r="C150" t="str">
        <f>VLOOKUP(A150,org_table[],COLUMN(org_table[表示名]),FALSE)</f>
        <v xml:space="preserve">4種のこぼれチーズハンバーグステーキおかずのみ 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503</v>
      </c>
      <c r="H150">
        <f>VLOOKUP(A150,org_table[],COLUMN(org_table[蛋白質]),FALSE)</f>
        <v>25</v>
      </c>
      <c r="I150">
        <f>VLOOKUP(A150,org_table[],COLUMN(org_table[脂質]),FALSE)</f>
        <v>33.700000000000003</v>
      </c>
      <c r="J150">
        <f>VLOOKUP(A150,org_table[],COLUMN(org_table[炭水化物]),FALSE)</f>
        <v>24.2</v>
      </c>
      <c r="K150">
        <f>VLOOKUP(A150,dummy_data[],COLUMN(dummy_data[Dietary fiber]),TRUE)</f>
        <v>21</v>
      </c>
      <c r="L150">
        <f>VLOOKUP(A150,org_table[],COLUMN(org_table[食塩相当量]),FALSE)</f>
        <v>3.5</v>
      </c>
      <c r="M150">
        <f>VLOOKUP(A150,org_table[],COLUMN(org_table[カリウム]),FALSE)</f>
        <v>529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349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</row>
    <row r="151" spans="1:28" x14ac:dyDescent="0.15">
      <c r="A151">
        <v>149</v>
      </c>
      <c r="B151" t="str">
        <f>UPPER(LEFT(VLOOKUP(A151,org_table[],2,TRUE),3))&amp;"-"&amp;TEXT(A151,"0000")</f>
        <v>SID-0149</v>
      </c>
      <c r="C151" t="str">
        <f>VLOOKUP(A151,org_table[],COLUMN(org_table[表示名]),FALSE)</f>
        <v xml:space="preserve">デミグラスハンバーグステーキおかずのみ 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386</v>
      </c>
      <c r="H151">
        <f>VLOOKUP(A151,org_table[],COLUMN(org_table[蛋白質]),FALSE)</f>
        <v>19.100000000000001</v>
      </c>
      <c r="I151">
        <f>VLOOKUP(A151,org_table[],COLUMN(org_table[脂質]),FALSE)</f>
        <v>23.9</v>
      </c>
      <c r="J151">
        <f>VLOOKUP(A151,org_table[],COLUMN(org_table[炭水化物]),FALSE)</f>
        <v>23.3</v>
      </c>
      <c r="K151">
        <f>VLOOKUP(A151,dummy_data[],COLUMN(dummy_data[Dietary fiber]),TRUE)</f>
        <v>20</v>
      </c>
      <c r="L151">
        <f>VLOOKUP(A151,org_table[],COLUMN(org_table[食塩相当量]),FALSE)</f>
        <v>2.5</v>
      </c>
      <c r="M151">
        <f>VLOOKUP(A151,org_table[],COLUMN(org_table[カリウム]),FALSE)</f>
        <v>509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157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</row>
    <row r="152" spans="1:28" x14ac:dyDescent="0.15">
      <c r="A152">
        <v>150</v>
      </c>
      <c r="B152" t="str">
        <f>UPPER(LEFT(VLOOKUP(A152,org_table[],2,TRUE),3))&amp;"-"&amp;TEXT(A152,"0000")</f>
        <v>SID-0150</v>
      </c>
      <c r="C152" t="str">
        <f>VLOOKUP(A152,org_table[],COLUMN(org_table[表示名]),FALSE)</f>
        <v xml:space="preserve">和風おろしハンバーグステーキおかずのみ 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381</v>
      </c>
      <c r="H152">
        <f>VLOOKUP(A152,org_table[],COLUMN(org_table[蛋白質]),FALSE)</f>
        <v>19.100000000000001</v>
      </c>
      <c r="I152">
        <f>VLOOKUP(A152,org_table[],COLUMN(org_table[脂質]),FALSE)</f>
        <v>22.4</v>
      </c>
      <c r="J152">
        <f>VLOOKUP(A152,org_table[],COLUMN(org_table[炭水化物]),FALSE)</f>
        <v>25.5</v>
      </c>
      <c r="K152">
        <f>VLOOKUP(A152,dummy_data[],COLUMN(dummy_data[Dietary fiber]),TRUE)</f>
        <v>21</v>
      </c>
      <c r="L152">
        <f>VLOOKUP(A152,org_table[],COLUMN(org_table[食塩相当量]),FALSE)</f>
        <v>3.8</v>
      </c>
      <c r="M152">
        <f>VLOOKUP(A152,org_table[],COLUMN(org_table[カリウム]),FALSE)</f>
        <v>581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167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</row>
    <row r="153" spans="1:28" x14ac:dyDescent="0.15">
      <c r="A153">
        <v>151</v>
      </c>
      <c r="B153" t="str">
        <f>UPPER(LEFT(VLOOKUP(A153,org_table[],2,TRUE),3))&amp;"-"&amp;TEXT(A153,"0000")</f>
        <v>SID-0151</v>
      </c>
      <c r="C153" t="str">
        <f>VLOOKUP(A153,org_table[],COLUMN(org_table[表示名]),FALSE)</f>
        <v xml:space="preserve">ロースとんかつ　おかずのみ 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497</v>
      </c>
      <c r="H153">
        <f>VLOOKUP(A153,org_table[],COLUMN(org_table[蛋白質]),FALSE)</f>
        <v>18.3</v>
      </c>
      <c r="I153">
        <f>VLOOKUP(A153,org_table[],COLUMN(org_table[脂質]),FALSE)</f>
        <v>26.9</v>
      </c>
      <c r="J153">
        <f>VLOOKUP(A153,org_table[],COLUMN(org_table[炭水化物]),FALSE)</f>
        <v>45</v>
      </c>
      <c r="K153">
        <f>VLOOKUP(A153,dummy_data[],COLUMN(dummy_data[Dietary fiber]),TRUE)</f>
        <v>20</v>
      </c>
      <c r="L153">
        <f>VLOOKUP(A153,org_table[],COLUMN(org_table[食塩相当量]),FALSE)</f>
        <v>2.6</v>
      </c>
      <c r="M153">
        <f>VLOOKUP(A153,org_table[],COLUMN(org_table[カリウム]),FALSE)</f>
        <v>427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203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</row>
    <row r="154" spans="1:28" x14ac:dyDescent="0.15">
      <c r="A154">
        <v>152</v>
      </c>
      <c r="B154" t="str">
        <f>UPPER(LEFT(VLOOKUP(A154,org_table[],2,TRUE),3))&amp;"-"&amp;TEXT(A154,"0000")</f>
        <v>SID-0152</v>
      </c>
      <c r="C154" t="str">
        <f>VLOOKUP(A154,org_table[],COLUMN(org_table[表示名]),FALSE)</f>
        <v xml:space="preserve">ロースかつとじ　おかずのみ 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504</v>
      </c>
      <c r="H154">
        <f>VLOOKUP(A154,org_table[],COLUMN(org_table[蛋白質]),FALSE)</f>
        <v>22.3</v>
      </c>
      <c r="I154">
        <f>VLOOKUP(A154,org_table[],COLUMN(org_table[脂質]),FALSE)</f>
        <v>28.6</v>
      </c>
      <c r="J154">
        <f>VLOOKUP(A154,org_table[],COLUMN(org_table[炭水化物]),FALSE)</f>
        <v>39.4</v>
      </c>
      <c r="K154">
        <f>VLOOKUP(A154,dummy_data[],COLUMN(dummy_data[Dietary fiber]),TRUE)</f>
        <v>21</v>
      </c>
      <c r="L154">
        <f>VLOOKUP(A154,org_table[],COLUMN(org_table[食塩相当量]),FALSE)</f>
        <v>3.3</v>
      </c>
      <c r="M154">
        <f>VLOOKUP(A154,org_table[],COLUMN(org_table[カリウム]),FALSE)</f>
        <v>460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260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</row>
    <row r="155" spans="1:28" x14ac:dyDescent="0.15">
      <c r="A155">
        <v>153</v>
      </c>
      <c r="B155" t="str">
        <f>UPPER(LEFT(VLOOKUP(A155,org_table[],2,TRUE),3))&amp;"-"&amp;TEXT(A155,"0000")</f>
        <v>SID-0153</v>
      </c>
      <c r="C155" t="str">
        <f>VLOOKUP(A155,org_table[],COLUMN(org_table[表示名]),FALSE)</f>
        <v xml:space="preserve">チキン南蛮　おかずのみ 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474</v>
      </c>
      <c r="H155">
        <f>VLOOKUP(A155,org_table[],COLUMN(org_table[蛋白質]),FALSE)</f>
        <v>20.100000000000001</v>
      </c>
      <c r="I155">
        <f>VLOOKUP(A155,org_table[],COLUMN(org_table[脂質]),FALSE)</f>
        <v>27</v>
      </c>
      <c r="J155">
        <f>VLOOKUP(A155,org_table[],COLUMN(org_table[炭水化物]),FALSE)</f>
        <v>36.5</v>
      </c>
      <c r="K155">
        <f>VLOOKUP(A155,dummy_data[],COLUMN(dummy_data[Dietary fiber]),TRUE)</f>
        <v>20</v>
      </c>
      <c r="L155">
        <f>VLOOKUP(A155,org_table[],COLUMN(org_table[食塩相当量]),FALSE)</f>
        <v>2.8</v>
      </c>
      <c r="M155">
        <f>VLOOKUP(A155,org_table[],COLUMN(org_table[カリウム]),FALSE)</f>
        <v>435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287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</row>
    <row r="156" spans="1:28" x14ac:dyDescent="0.15">
      <c r="A156">
        <v>154</v>
      </c>
      <c r="B156" t="str">
        <f>UPPER(LEFT(VLOOKUP(A156,org_table[],2,TRUE),3))&amp;"-"&amp;TEXT(A156,"0000")</f>
        <v>SID-0154</v>
      </c>
      <c r="C156" t="str">
        <f>VLOOKUP(A156,org_table[],COLUMN(org_table[表示名]),FALSE)</f>
        <v xml:space="preserve">肉野菜炒め　おかずのみ 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365</v>
      </c>
      <c r="H156">
        <f>VLOOKUP(A156,org_table[],COLUMN(org_table[蛋白質]),FALSE)</f>
        <v>18.5</v>
      </c>
      <c r="I156">
        <f>VLOOKUP(A156,org_table[],COLUMN(org_table[脂質]),FALSE)</f>
        <v>20.2</v>
      </c>
      <c r="J156">
        <f>VLOOKUP(A156,org_table[],COLUMN(org_table[炭水化物]),FALSE)</f>
        <v>27.3</v>
      </c>
      <c r="K156">
        <f>VLOOKUP(A156,dummy_data[],COLUMN(dummy_data[Dietary fiber]),TRUE)</f>
        <v>21</v>
      </c>
      <c r="L156">
        <f>VLOOKUP(A156,org_table[],COLUMN(org_table[食塩相当量]),FALSE)</f>
        <v>5.3</v>
      </c>
      <c r="M156">
        <f>VLOOKUP(A156,org_table[],COLUMN(org_table[カリウム]),FALSE)</f>
        <v>820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200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</row>
    <row r="157" spans="1:28" x14ac:dyDescent="0.15">
      <c r="A157">
        <v>155</v>
      </c>
      <c r="B157" t="str">
        <f>UPPER(LEFT(VLOOKUP(A157,org_table[],2,TRUE),3))&amp;"-"&amp;TEXT(A157,"0000")</f>
        <v>SID-0155</v>
      </c>
      <c r="C157" t="str">
        <f>VLOOKUP(A157,org_table[],COLUMN(org_table[表示名]),FALSE)</f>
        <v xml:space="preserve">しゃけ塩焼きおかずのみ 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353</v>
      </c>
      <c r="H157">
        <f>VLOOKUP(A157,org_table[],COLUMN(org_table[蛋白質]),FALSE)</f>
        <v>22.9</v>
      </c>
      <c r="I157">
        <f>VLOOKUP(A157,org_table[],COLUMN(org_table[脂質]),FALSE)</f>
        <v>21.1</v>
      </c>
      <c r="J157">
        <f>VLOOKUP(A157,org_table[],COLUMN(org_table[炭水化物]),FALSE)</f>
        <v>17.8</v>
      </c>
      <c r="K157">
        <f>VLOOKUP(A157,dummy_data[],COLUMN(dummy_data[Dietary fiber]),TRUE)</f>
        <v>20</v>
      </c>
      <c r="L157">
        <f>VLOOKUP(A157,org_table[],COLUMN(org_table[食塩相当量]),FALSE)</f>
        <v>3.1</v>
      </c>
      <c r="M157">
        <f>VLOOKUP(A157,org_table[],COLUMN(org_table[カリウム]),FALSE)</f>
        <v>485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265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</row>
    <row r="158" spans="1:28" x14ac:dyDescent="0.15">
      <c r="A158">
        <v>156</v>
      </c>
      <c r="B158" t="str">
        <f>UPPER(LEFT(VLOOKUP(A158,org_table[],2,TRUE),3))&amp;"-"&amp;TEXT(A158,"0000")</f>
        <v>SID-0156</v>
      </c>
      <c r="C158" t="str">
        <f>VLOOKUP(A158,org_table[],COLUMN(org_table[表示名]),FALSE)</f>
        <v xml:space="preserve">さば塩焼きおかずのみ 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493</v>
      </c>
      <c r="H158">
        <f>VLOOKUP(A158,org_table[],COLUMN(org_table[蛋白質]),FALSE)</f>
        <v>30</v>
      </c>
      <c r="I158">
        <f>VLOOKUP(A158,org_table[],COLUMN(org_table[脂質]),FALSE)</f>
        <v>33.6</v>
      </c>
      <c r="J158">
        <f>VLOOKUP(A158,org_table[],COLUMN(org_table[炭水化物]),FALSE)</f>
        <v>17.7</v>
      </c>
      <c r="K158">
        <f>VLOOKUP(A158,dummy_data[],COLUMN(dummy_data[Dietary fiber]),TRUE)</f>
        <v>21</v>
      </c>
      <c r="L158">
        <f>VLOOKUP(A158,org_table[],COLUMN(org_table[食塩相当量]),FALSE)</f>
        <v>3.6</v>
      </c>
      <c r="M158">
        <f>VLOOKUP(A158,org_table[],COLUMN(org_table[カリウム]),FALSE)</f>
        <v>635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324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</row>
    <row r="159" spans="1:28" x14ac:dyDescent="0.15">
      <c r="A159">
        <v>157</v>
      </c>
      <c r="B159" t="str">
        <f>UPPER(LEFT(VLOOKUP(A159,org_table[],2,TRUE),3))&amp;"-"&amp;TEXT(A159,"0000")</f>
        <v>SID-0157</v>
      </c>
      <c r="C159" t="str">
        <f>VLOOKUP(A159,org_table[],COLUMN(org_table[表示名]),FALSE)</f>
        <v xml:space="preserve">カルビ焼肉　おかずのみ 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491</v>
      </c>
      <c r="H159">
        <f>VLOOKUP(A159,org_table[],COLUMN(org_table[蛋白質]),FALSE)</f>
        <v>19.3</v>
      </c>
      <c r="I159">
        <f>VLOOKUP(A159,org_table[],COLUMN(org_table[脂質]),FALSE)</f>
        <v>35.799999999999997</v>
      </c>
      <c r="J159">
        <f>VLOOKUP(A159,org_table[],COLUMN(org_table[炭水化物]),FALSE)</f>
        <v>22.8</v>
      </c>
      <c r="K159">
        <f>VLOOKUP(A159,dummy_data[],COLUMN(dummy_data[Dietary fiber]),TRUE)</f>
        <v>20</v>
      </c>
      <c r="L159">
        <f>VLOOKUP(A159,org_table[],COLUMN(org_table[食塩相当量]),FALSE)</f>
        <v>3.8</v>
      </c>
      <c r="M159">
        <f>VLOOKUP(A159,org_table[],COLUMN(org_table[カリウム]),FALSE)</f>
        <v>411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167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</row>
    <row r="160" spans="1:28" x14ac:dyDescent="0.15">
      <c r="A160">
        <v>158</v>
      </c>
      <c r="B160" t="str">
        <f>UPPER(LEFT(VLOOKUP(A160,org_table[],2,TRUE),3))&amp;"-"&amp;TEXT(A160,"0000")</f>
        <v>SID-0158</v>
      </c>
      <c r="C160" t="str">
        <f>VLOOKUP(A160,org_table[],COLUMN(org_table[表示名]),FALSE)</f>
        <v xml:space="preserve">Wカルビ焼肉　おかずのみ 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877</v>
      </c>
      <c r="H160">
        <f>VLOOKUP(A160,org_table[],COLUMN(org_table[蛋白質]),FALSE)</f>
        <v>35.1</v>
      </c>
      <c r="I160">
        <f>VLOOKUP(A160,org_table[],COLUMN(org_table[脂質]),FALSE)</f>
        <v>66.2</v>
      </c>
      <c r="J160">
        <f>VLOOKUP(A160,org_table[],COLUMN(org_table[炭水化物]),FALSE)</f>
        <v>35</v>
      </c>
      <c r="K160">
        <f>VLOOKUP(A160,dummy_data[],COLUMN(dummy_data[Dietary fiber]),TRUE)</f>
        <v>21</v>
      </c>
      <c r="L160">
        <f>VLOOKUP(A160,org_table[],COLUMN(org_table[食塩相当量]),FALSE)</f>
        <v>6.2</v>
      </c>
      <c r="M160">
        <f>VLOOKUP(A160,org_table[],COLUMN(org_table[カリウム]),FALSE)</f>
        <v>711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297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</row>
    <row r="161" spans="1:28" x14ac:dyDescent="0.15">
      <c r="A161">
        <v>159</v>
      </c>
      <c r="B161" t="str">
        <f>UPPER(LEFT(VLOOKUP(A161,org_table[],2,TRUE),3))&amp;"-"&amp;TEXT(A161,"0000")</f>
        <v>SID-0159</v>
      </c>
      <c r="C161" t="str">
        <f>VLOOKUP(A161,org_table[],COLUMN(org_table[表示名]),FALSE)</f>
        <v xml:space="preserve">おろしチキン竜田おかずのみ(香味醤油) 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486</v>
      </c>
      <c r="H161">
        <f>VLOOKUP(A161,org_table[],COLUMN(org_table[蛋白質]),FALSE)</f>
        <v>14.8</v>
      </c>
      <c r="I161">
        <f>VLOOKUP(A161,org_table[],COLUMN(org_table[脂質]),FALSE)</f>
        <v>31.6</v>
      </c>
      <c r="J161">
        <f>VLOOKUP(A161,org_table[],COLUMN(org_table[炭水化物]),FALSE)</f>
        <v>33</v>
      </c>
      <c r="K161">
        <f>VLOOKUP(A161,dummy_data[],COLUMN(dummy_data[Dietary fiber]),TRUE)</f>
        <v>20</v>
      </c>
      <c r="L161">
        <f>VLOOKUP(A161,org_table[],COLUMN(org_table[食塩相当量]),FALSE)</f>
        <v>2.9</v>
      </c>
      <c r="M161">
        <f>VLOOKUP(A161,org_table[],COLUMN(org_table[カリウム]),FALSE)</f>
        <v>419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165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</row>
    <row r="162" spans="1:28" x14ac:dyDescent="0.15">
      <c r="A162">
        <v>160</v>
      </c>
      <c r="B162" t="str">
        <f>UPPER(LEFT(VLOOKUP(A162,org_table[],2,TRUE),3))&amp;"-"&amp;TEXT(A162,"0000")</f>
        <v>SID-0160</v>
      </c>
      <c r="C162" t="str">
        <f>VLOOKUP(A162,org_table[],COLUMN(org_table[表示名]),FALSE)</f>
        <v xml:space="preserve">おろしチキン竜田おかずのみ(和風ぽん酢) 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473</v>
      </c>
      <c r="H162">
        <f>VLOOKUP(A162,org_table[],COLUMN(org_table[蛋白質]),FALSE)</f>
        <v>15</v>
      </c>
      <c r="I162">
        <f>VLOOKUP(A162,org_table[],COLUMN(org_table[脂質]),FALSE)</f>
        <v>30</v>
      </c>
      <c r="J162">
        <f>VLOOKUP(A162,org_table[],COLUMN(org_table[炭水化物]),FALSE)</f>
        <v>33.1</v>
      </c>
      <c r="K162">
        <f>VLOOKUP(A162,dummy_data[],COLUMN(dummy_data[Dietary fiber]),TRUE)</f>
        <v>21</v>
      </c>
      <c r="L162">
        <f>VLOOKUP(A162,org_table[],COLUMN(org_table[食塩相当量]),FALSE)</f>
        <v>3.8</v>
      </c>
      <c r="M162">
        <f>VLOOKUP(A162,org_table[],COLUMN(org_table[カリウム]),FALSE)</f>
        <v>421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</row>
    <row r="163" spans="1:28" x14ac:dyDescent="0.15">
      <c r="A163">
        <v>161</v>
      </c>
      <c r="B163" t="str">
        <f>UPPER(LEFT(VLOOKUP(A163,org_table[],2,TRUE),3))&amp;"-"&amp;TEXT(A163,"0000")</f>
        <v>SID-0161</v>
      </c>
      <c r="C163" t="str">
        <f>VLOOKUP(A163,org_table[],COLUMN(org_table[表示名]),FALSE)</f>
        <v xml:space="preserve">しょうが焼きおかずのみ 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510</v>
      </c>
      <c r="H163">
        <f>VLOOKUP(A163,org_table[],COLUMN(org_table[蛋白質]),FALSE)</f>
        <v>21.6</v>
      </c>
      <c r="I163">
        <f>VLOOKUP(A163,org_table[],COLUMN(org_table[脂質]),FALSE)</f>
        <v>37.799999999999997</v>
      </c>
      <c r="J163">
        <f>VLOOKUP(A163,org_table[],COLUMN(org_table[炭水化物]),FALSE)</f>
        <v>20.6</v>
      </c>
      <c r="K163">
        <f>VLOOKUP(A163,dummy_data[],COLUMN(dummy_data[Dietary fiber]),TRUE)</f>
        <v>20</v>
      </c>
      <c r="L163">
        <f>VLOOKUP(A163,org_table[],COLUMN(org_table[食塩相当量]),FALSE)</f>
        <v>2.9</v>
      </c>
      <c r="M163">
        <f>VLOOKUP(A163,org_table[],COLUMN(org_table[カリウム]),FALSE)</f>
        <v>464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155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</row>
    <row r="164" spans="1:28" x14ac:dyDescent="0.15">
      <c r="A164">
        <v>162</v>
      </c>
      <c r="B164" t="str">
        <f>UPPER(LEFT(VLOOKUP(A164,org_table[],2,TRUE),3))&amp;"-"&amp;TEXT(A164,"0000")</f>
        <v>SID-0162</v>
      </c>
      <c r="C164" t="str">
        <f>VLOOKUP(A164,org_table[],COLUMN(org_table[表示名]),FALSE)</f>
        <v xml:space="preserve">から揚　おかずのみ(4コ入り) 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372</v>
      </c>
      <c r="H164">
        <f>VLOOKUP(A164,org_table[],COLUMN(org_table[蛋白質]),FALSE)</f>
        <v>26.5</v>
      </c>
      <c r="I164">
        <f>VLOOKUP(A164,org_table[],COLUMN(org_table[脂質]),FALSE)</f>
        <v>18.2</v>
      </c>
      <c r="J164">
        <f>VLOOKUP(A164,org_table[],COLUMN(org_table[炭水化物]),FALSE)</f>
        <v>25.6</v>
      </c>
      <c r="K164">
        <f>VLOOKUP(A164,dummy_data[],COLUMN(dummy_data[Dietary fiber]),TRUE)</f>
        <v>21</v>
      </c>
      <c r="L164">
        <f>VLOOKUP(A164,org_table[],COLUMN(org_table[食塩相当量]),FALSE)</f>
        <v>2.8</v>
      </c>
      <c r="M164">
        <f>VLOOKUP(A164,org_table[],COLUMN(org_table[カリウム]),FALSE)</f>
        <v>498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194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</row>
    <row r="165" spans="1:28" x14ac:dyDescent="0.15">
      <c r="A165">
        <v>163</v>
      </c>
      <c r="B165" t="str">
        <f>UPPER(LEFT(VLOOKUP(A165,org_table[],2,TRUE),3))&amp;"-"&amp;TEXT(A165,"0000")</f>
        <v>SID-0163</v>
      </c>
      <c r="C165" t="str">
        <f>VLOOKUP(A165,org_table[],COLUMN(org_table[表示名]),FALSE)</f>
        <v xml:space="preserve">特から揚おかずのみ(6コ入り) 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532</v>
      </c>
      <c r="H165">
        <f>VLOOKUP(A165,org_table[],COLUMN(org_table[蛋白質]),FALSE)</f>
        <v>39.1</v>
      </c>
      <c r="I165">
        <f>VLOOKUP(A165,org_table[],COLUMN(org_table[脂質]),FALSE)</f>
        <v>26.4</v>
      </c>
      <c r="J165">
        <f>VLOOKUP(A165,org_table[],COLUMN(org_table[炭水化物]),FALSE)</f>
        <v>34.6</v>
      </c>
      <c r="K165">
        <f>VLOOKUP(A165,dummy_data[],COLUMN(dummy_data[Dietary fiber]),TRUE)</f>
        <v>20</v>
      </c>
      <c r="L165">
        <f>VLOOKUP(A165,org_table[],COLUMN(org_table[食塩相当量]),FALSE)</f>
        <v>3.7</v>
      </c>
      <c r="M165">
        <f>VLOOKUP(A165,org_table[],COLUMN(org_table[カリウム]),FALSE)</f>
        <v>718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284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</row>
    <row r="166" spans="1:28" x14ac:dyDescent="0.15">
      <c r="A166">
        <v>164</v>
      </c>
      <c r="B166" t="str">
        <f>UPPER(LEFT(VLOOKUP(A166,org_table[],2,TRUE),3))&amp;"-"&amp;TEXT(A166,"0000")</f>
        <v>SID-0164</v>
      </c>
      <c r="C166" t="str">
        <f>VLOOKUP(A166,org_table[],COLUMN(org_table[表示名]),FALSE)</f>
        <v xml:space="preserve">カレールー 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208</v>
      </c>
      <c r="H166">
        <f>VLOOKUP(A166,org_table[],COLUMN(org_table[蛋白質]),FALSE)</f>
        <v>10.4</v>
      </c>
      <c r="I166">
        <f>VLOOKUP(A166,org_table[],COLUMN(org_table[脂質]),FALSE)</f>
        <v>8</v>
      </c>
      <c r="J166">
        <f>VLOOKUP(A166,org_table[],COLUMN(org_table[炭水化物]),FALSE)</f>
        <v>23.6</v>
      </c>
      <c r="K166">
        <f>VLOOKUP(A166,dummy_data[],COLUMN(dummy_data[Dietary fiber]),TRUE)</f>
        <v>21</v>
      </c>
      <c r="L166">
        <f>VLOOKUP(A166,org_table[],COLUMN(org_table[食塩相当量]),FALSE)</f>
        <v>2.8</v>
      </c>
      <c r="M166">
        <f>VLOOKUP(A166,org_table[],COLUMN(org_table[カリウム]),FALSE)</f>
        <v>300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54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</row>
    <row r="167" spans="1:28" x14ac:dyDescent="0.15">
      <c r="A167">
        <v>165</v>
      </c>
      <c r="B167" t="str">
        <f>UPPER(LEFT(VLOOKUP(A167,org_table[],2,TRUE),3))&amp;"-"&amp;TEXT(A167,"0000")</f>
        <v>SID-0165</v>
      </c>
      <c r="C167" t="str">
        <f>VLOOKUP(A167,org_table[],COLUMN(org_table[表示名]),FALSE)</f>
        <v xml:space="preserve">もち麦ごはん単品（中） 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390</v>
      </c>
      <c r="H167">
        <f>VLOOKUP(A167,org_table[],COLUMN(org_table[蛋白質]),FALSE)</f>
        <v>7</v>
      </c>
      <c r="I167">
        <f>VLOOKUP(A167,org_table[],COLUMN(org_table[脂質]),FALSE)</f>
        <v>1</v>
      </c>
      <c r="J167">
        <f>VLOOKUP(A167,org_table[],COLUMN(org_table[炭水化物]),FALSE)</f>
        <v>90.8</v>
      </c>
      <c r="K167">
        <f>VLOOKUP(A167,dummy_data[],COLUMN(dummy_data[Dietary fiber]),TRUE)</f>
        <v>20</v>
      </c>
      <c r="L167">
        <f>VLOOKUP(A167,org_table[],COLUMN(org_table[食塩相当量]),FALSE)</f>
        <v>0</v>
      </c>
      <c r="M167">
        <f>VLOOKUP(A167,org_table[],COLUMN(org_table[カリウム]),FALSE)</f>
        <v>103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108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</row>
    <row r="168" spans="1:28" x14ac:dyDescent="0.15">
      <c r="A168">
        <v>166</v>
      </c>
      <c r="B168" t="str">
        <f>UPPER(LEFT(VLOOKUP(A168,org_table[],2,TRUE),3))&amp;"-"&amp;TEXT(A168,"0000")</f>
        <v>SID-0166</v>
      </c>
      <c r="C168" t="str">
        <f>VLOOKUP(A168,org_table[],COLUMN(org_table[表示名]),FALSE)</f>
        <v xml:space="preserve">特製豚汁 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83</v>
      </c>
      <c r="H168">
        <f>VLOOKUP(A168,org_table[],COLUMN(org_table[蛋白質]),FALSE)</f>
        <v>6.7</v>
      </c>
      <c r="I168">
        <f>VLOOKUP(A168,org_table[],COLUMN(org_table[脂質]),FALSE)</f>
        <v>2.7</v>
      </c>
      <c r="J168">
        <f>VLOOKUP(A168,org_table[],COLUMN(org_table[炭水化物]),FALSE)</f>
        <v>7.8</v>
      </c>
      <c r="K168">
        <f>VLOOKUP(A168,dummy_data[],COLUMN(dummy_data[Dietary fiber]),TRUE)</f>
        <v>21</v>
      </c>
      <c r="L168">
        <f>VLOOKUP(A168,org_table[],COLUMN(org_table[食塩相当量]),FALSE)</f>
        <v>3</v>
      </c>
      <c r="M168">
        <f>VLOOKUP(A168,org_table[],COLUMN(org_table[カリウム]),FALSE)</f>
        <v>220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69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</row>
    <row r="169" spans="1:28" x14ac:dyDescent="0.15">
      <c r="A169">
        <v>167</v>
      </c>
      <c r="B169" t="str">
        <f>UPPER(LEFT(VLOOKUP(A169,org_table[],2,TRUE),3))&amp;"-"&amp;TEXT(A169,"0000")</f>
        <v>SID-0167</v>
      </c>
      <c r="C169" t="str">
        <f>VLOOKUP(A169,org_table[],COLUMN(org_table[表示名]),FALSE)</f>
        <v xml:space="preserve">(単品惣菜)豆もやしナムル 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68</v>
      </c>
      <c r="H169">
        <f>VLOOKUP(A169,org_table[],COLUMN(org_table[蛋白質]),FALSE)</f>
        <v>3.1</v>
      </c>
      <c r="I169">
        <f>VLOOKUP(A169,org_table[],COLUMN(org_table[脂質]),FALSE)</f>
        <v>5.3</v>
      </c>
      <c r="J169">
        <f>VLOOKUP(A169,org_table[],COLUMN(org_table[炭水化物]),FALSE)</f>
        <v>1.8</v>
      </c>
      <c r="K169">
        <f>VLOOKUP(A169,dummy_data[],COLUMN(dummy_data[Dietary fiber]),TRUE)</f>
        <v>20</v>
      </c>
      <c r="L169">
        <f>VLOOKUP(A169,org_table[],COLUMN(org_table[食塩相当量]),FALSE)</f>
        <v>1</v>
      </c>
      <c r="M169">
        <f>VLOOKUP(A169,org_table[],COLUMN(org_table[カリウム]),FALSE)</f>
        <v>68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30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</row>
    <row r="170" spans="1:28" x14ac:dyDescent="0.15">
      <c r="A170">
        <v>168</v>
      </c>
      <c r="B170" t="str">
        <f>UPPER(LEFT(VLOOKUP(A170,org_table[],2,TRUE),3))&amp;"-"&amp;TEXT(A170,"0000")</f>
        <v>SID-0168</v>
      </c>
      <c r="C170" t="str">
        <f>VLOOKUP(A170,org_table[],COLUMN(org_table[表示名]),FALSE)</f>
        <v xml:space="preserve">ちくわ天 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52</v>
      </c>
      <c r="H170">
        <f>VLOOKUP(A170,org_table[],COLUMN(org_table[蛋白質]),FALSE)</f>
        <v>2.8</v>
      </c>
      <c r="I170">
        <f>VLOOKUP(A170,org_table[],COLUMN(org_table[脂質]),FALSE)</f>
        <v>2.6</v>
      </c>
      <c r="J170">
        <f>VLOOKUP(A170,org_table[],COLUMN(org_table[炭水化物]),FALSE)</f>
        <v>4.0999999999999996</v>
      </c>
      <c r="K170">
        <f>VLOOKUP(A170,dummy_data[],COLUMN(dummy_data[Dietary fiber]),TRUE)</f>
        <v>21</v>
      </c>
      <c r="L170">
        <f>VLOOKUP(A170,org_table[],COLUMN(org_table[食塩相当量]),FALSE)</f>
        <v>0.7</v>
      </c>
      <c r="M170">
        <f>VLOOKUP(A170,org_table[],COLUMN(org_table[カリウム]),FALSE)</f>
        <v>37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29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</row>
    <row r="171" spans="1:28" x14ac:dyDescent="0.15">
      <c r="A171">
        <v>169</v>
      </c>
      <c r="B171" t="str">
        <f>UPPER(LEFT(VLOOKUP(A171,org_table[],2,TRUE),3))&amp;"-"&amp;TEXT(A171,"0000")</f>
        <v>SID-0169</v>
      </c>
      <c r="C171" t="str">
        <f>VLOOKUP(A171,org_table[],COLUMN(org_table[表示名]),FALSE)</f>
        <v xml:space="preserve">ミニうどん（肉） 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127</v>
      </c>
      <c r="H171">
        <f>VLOOKUP(A171,org_table[],COLUMN(org_table[蛋白質]),FALSE)</f>
        <v>4.8</v>
      </c>
      <c r="I171">
        <f>VLOOKUP(A171,org_table[],COLUMN(org_table[脂質]),FALSE)</f>
        <v>1.7</v>
      </c>
      <c r="J171">
        <f>VLOOKUP(A171,org_table[],COLUMN(org_table[炭水化物]),FALSE)</f>
        <v>23</v>
      </c>
      <c r="K171">
        <f>VLOOKUP(A171,dummy_data[],COLUMN(dummy_data[Dietary fiber]),TRUE)</f>
        <v>20</v>
      </c>
      <c r="L171">
        <f>VLOOKUP(A171,org_table[],COLUMN(org_table[食塩相当量]),FALSE)</f>
        <v>3.4</v>
      </c>
      <c r="M171">
        <f>VLOOKUP(A171,org_table[],COLUMN(org_table[カリウム]),FALSE)</f>
        <v>88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36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</row>
    <row r="172" spans="1:28" x14ac:dyDescent="0.15">
      <c r="A172">
        <v>170</v>
      </c>
      <c r="B172" t="str">
        <f>UPPER(LEFT(VLOOKUP(A172,org_table[],2,TRUE),3))&amp;"-"&amp;TEXT(A172,"0000")</f>
        <v>SID-0170</v>
      </c>
      <c r="C172" t="str">
        <f>VLOOKUP(A172,org_table[],COLUMN(org_table[表示名]),FALSE)</f>
        <v xml:space="preserve">ミニうどん（きつね） 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123</v>
      </c>
      <c r="H172">
        <f>VLOOKUP(A172,org_table[],COLUMN(org_table[蛋白質]),FALSE)</f>
        <v>4</v>
      </c>
      <c r="I172">
        <f>VLOOKUP(A172,org_table[],COLUMN(org_table[脂質]),FALSE)</f>
        <v>1.2</v>
      </c>
      <c r="J172">
        <f>VLOOKUP(A172,org_table[],COLUMN(org_table[炭水化物]),FALSE)</f>
        <v>24</v>
      </c>
      <c r="K172">
        <f>VLOOKUP(A172,dummy_data[],COLUMN(dummy_data[Dietary fiber]),TRUE)</f>
        <v>21</v>
      </c>
      <c r="L172">
        <f>VLOOKUP(A172,org_table[],COLUMN(org_table[食塩相当量]),FALSE)</f>
        <v>3.5</v>
      </c>
      <c r="M172">
        <f>VLOOKUP(A172,org_table[],COLUMN(org_table[カリウム]),FALSE)</f>
        <v>71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32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</row>
    <row r="173" spans="1:28" x14ac:dyDescent="0.15">
      <c r="A173">
        <v>171</v>
      </c>
      <c r="B173" t="str">
        <f>UPPER(LEFT(VLOOKUP(A173,org_table[],2,TRUE),3))&amp;"-"&amp;TEXT(A173,"0000")</f>
        <v>SID-0171</v>
      </c>
      <c r="C173" t="str">
        <f>VLOOKUP(A173,org_table[],COLUMN(org_table[表示名]),FALSE)</f>
        <v xml:space="preserve">チキンバスケット(10コ入り) 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802</v>
      </c>
      <c r="H173">
        <f>VLOOKUP(A173,org_table[],COLUMN(org_table[蛋白質]),FALSE)</f>
        <v>63.2</v>
      </c>
      <c r="I173">
        <f>VLOOKUP(A173,org_table[],COLUMN(org_table[脂質]),FALSE)</f>
        <v>41</v>
      </c>
      <c r="J173">
        <f>VLOOKUP(A173,org_table[],COLUMN(org_table[炭水化物]),FALSE)</f>
        <v>45.2</v>
      </c>
      <c r="K173">
        <f>VLOOKUP(A173,dummy_data[],COLUMN(dummy_data[Dietary fiber]),TRUE)</f>
        <v>20</v>
      </c>
      <c r="L173">
        <f>VLOOKUP(A173,org_table[],COLUMN(org_table[食塩相当量]),FALSE)</f>
        <v>5.4</v>
      </c>
      <c r="M173">
        <f>VLOOKUP(A173,org_table[],COLUMN(org_table[カリウム]),FALSE)</f>
        <v>1106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450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</row>
    <row r="174" spans="1:28" x14ac:dyDescent="0.15">
      <c r="A174">
        <v>172</v>
      </c>
      <c r="B174" t="str">
        <f>UPPER(LEFT(VLOOKUP(A174,org_table[],2,TRUE),3))&amp;"-"&amp;TEXT(A174,"0000")</f>
        <v>SIN-0172</v>
      </c>
      <c r="C174" t="str">
        <f>VLOOKUP(A174,org_table[],COLUMN(org_table[表示名]),FALSE)</f>
        <v xml:space="preserve">（単品惣菜）　から揚 </v>
      </c>
      <c r="D174" t="str">
        <f>VLOOKUP(VLOOKUP(A174,org_table[],COLUMN(org_table[category]),FALSE),Categories[],2,FALSE)</f>
        <v>単品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</v>
      </c>
      <c r="H174">
        <f>VLOOKUP(A174,org_table[],COLUMN(org_table[蛋白質]),FALSE)</f>
        <v>6.3</v>
      </c>
      <c r="I174">
        <f>VLOOKUP(A174,org_table[],COLUMN(org_table[脂質]),FALSE)</f>
        <v>4.0999999999999996</v>
      </c>
      <c r="J174">
        <f>VLOOKUP(A174,org_table[],COLUMN(org_table[炭水化物]),FALSE)</f>
        <v>4.5</v>
      </c>
      <c r="K174">
        <f>VLOOKUP(A174,dummy_data[],COLUMN(dummy_data[Dietary fiber]),TRUE)</f>
        <v>21</v>
      </c>
      <c r="L174">
        <f>VLOOKUP(A174,org_table[],COLUMN(org_table[食塩相当量]),FALSE)</f>
        <v>0.4</v>
      </c>
      <c r="M174">
        <f>VLOOKUP(A174,org_table[],COLUMN(org_table[カリウム]),FALSE)</f>
        <v>110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</row>
    <row r="175" spans="1:28" x14ac:dyDescent="0.15">
      <c r="A175">
        <v>173</v>
      </c>
      <c r="B175" t="str">
        <f>UPPER(LEFT(VLOOKUP(A175,org_table[],2,TRUE),3))&amp;"-"&amp;TEXT(A175,"0000")</f>
        <v>SIN-0173</v>
      </c>
      <c r="C175" t="str">
        <f>VLOOKUP(A175,org_table[],COLUMN(org_table[表示名]),FALSE)</f>
        <v xml:space="preserve">（単品惣菜）　ポテトサラダ 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65</v>
      </c>
      <c r="H175">
        <f>VLOOKUP(A175,org_table[],COLUMN(org_table[蛋白質]),FALSE)</f>
        <v>0.7</v>
      </c>
      <c r="I175">
        <f>VLOOKUP(A175,org_table[],COLUMN(org_table[脂質]),FALSE)</f>
        <v>3.6</v>
      </c>
      <c r="J175">
        <f>VLOOKUP(A175,org_table[],COLUMN(org_table[炭水化物]),FALSE)</f>
        <v>7.5</v>
      </c>
      <c r="K175">
        <f>VLOOKUP(A175,dummy_data[],COLUMN(dummy_data[Dietary fiber]),TRUE)</f>
        <v>20</v>
      </c>
      <c r="L175">
        <f>VLOOKUP(A175,org_table[],COLUMN(org_table[食塩相当量]),FALSE)</f>
        <v>0.4</v>
      </c>
      <c r="M175">
        <f>VLOOKUP(A175,org_table[],COLUMN(org_table[カリウム]),FALSE)</f>
        <v>124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19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</row>
    <row r="176" spans="1:28" x14ac:dyDescent="0.15">
      <c r="A176">
        <v>174</v>
      </c>
      <c r="B176" t="str">
        <f>UPPER(LEFT(VLOOKUP(A176,org_table[],2,TRUE),3))&amp;"-"&amp;TEXT(A176,"0000")</f>
        <v>SIN-0174</v>
      </c>
      <c r="C176" t="str">
        <f>VLOOKUP(A176,org_table[],COLUMN(org_table[表示名]),FALSE)</f>
        <v xml:space="preserve">（単品惣菜）　コロッケ 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202</v>
      </c>
      <c r="H176">
        <f>VLOOKUP(A176,org_table[],COLUMN(org_table[蛋白質]),FALSE)</f>
        <v>3.5</v>
      </c>
      <c r="I176">
        <f>VLOOKUP(A176,org_table[],COLUMN(org_table[脂質]),FALSE)</f>
        <v>11.6</v>
      </c>
      <c r="J176">
        <f>VLOOKUP(A176,org_table[],COLUMN(org_table[炭水化物]),FALSE)</f>
        <v>20.9</v>
      </c>
      <c r="K176">
        <f>VLOOKUP(A176,dummy_data[],COLUMN(dummy_data[Dietary fiber]),TRUE)</f>
        <v>21</v>
      </c>
      <c r="L176">
        <f>VLOOKUP(A176,org_table[],COLUMN(org_table[食塩相当量]),FALSE)</f>
        <v>0.9</v>
      </c>
      <c r="M176">
        <f>VLOOKUP(A176,org_table[],COLUMN(org_table[カリウム]),FALSE)</f>
        <v>169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41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</row>
    <row r="177" spans="1:28" x14ac:dyDescent="0.15">
      <c r="A177">
        <v>175</v>
      </c>
      <c r="B177" t="str">
        <f>UPPER(LEFT(VLOOKUP(A177,org_table[],2,TRUE),3))&amp;"-"&amp;TEXT(A177,"0000")</f>
        <v>SIN-0175</v>
      </c>
      <c r="C177" t="str">
        <f>VLOOKUP(A177,org_table[],COLUMN(org_table[表示名]),FALSE)</f>
        <v xml:space="preserve">（単品惣菜）　メンチカツ 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177</v>
      </c>
      <c r="H177">
        <f>VLOOKUP(A177,org_table[],COLUMN(org_table[蛋白質]),FALSE)</f>
        <v>4</v>
      </c>
      <c r="I177">
        <f>VLOOKUP(A177,org_table[],COLUMN(org_table[脂質]),FALSE)</f>
        <v>13.3</v>
      </c>
      <c r="J177">
        <f>VLOOKUP(A177,org_table[],COLUMN(org_table[炭水化物]),FALSE)</f>
        <v>10.4</v>
      </c>
      <c r="K177">
        <f>VLOOKUP(A177,dummy_data[],COLUMN(dummy_data[Dietary fiber]),TRUE)</f>
        <v>20</v>
      </c>
      <c r="L177">
        <f>VLOOKUP(A177,org_table[],COLUMN(org_table[食塩相当量]),FALSE)</f>
        <v>0.8</v>
      </c>
      <c r="M177">
        <f>VLOOKUP(A177,org_table[],COLUMN(org_table[カリウム]),FALSE)</f>
        <v>111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44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</row>
    <row r="178" spans="1:28" x14ac:dyDescent="0.15">
      <c r="A178">
        <v>176</v>
      </c>
      <c r="B178" t="str">
        <f>UPPER(LEFT(VLOOKUP(A178,org_table[],2,TRUE),3))&amp;"-"&amp;TEXT(A178,"0000")</f>
        <v>SIN-0176</v>
      </c>
      <c r="C178" t="str">
        <f>VLOOKUP(A178,org_table[],COLUMN(org_table[表示名]),FALSE)</f>
        <v xml:space="preserve">（単品惣菜）　小松菜と油揚げの和え物 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39</v>
      </c>
      <c r="H178">
        <f>VLOOKUP(A178,org_table[],COLUMN(org_table[蛋白質]),FALSE)</f>
        <v>2.5</v>
      </c>
      <c r="I178">
        <f>VLOOKUP(A178,org_table[],COLUMN(org_table[脂質]),FALSE)</f>
        <v>2.5</v>
      </c>
      <c r="J178">
        <f>VLOOKUP(A178,org_table[],COLUMN(org_table[炭水化物]),FALSE)</f>
        <v>2.2999999999999998</v>
      </c>
      <c r="K178">
        <f>VLOOKUP(A178,dummy_data[],COLUMN(dummy_data[Dietary fiber]),TRUE)</f>
        <v>21</v>
      </c>
      <c r="L178">
        <f>VLOOKUP(A178,org_table[],COLUMN(org_table[食塩相当量]),FALSE)</f>
        <v>0.9</v>
      </c>
      <c r="M178">
        <f>VLOOKUP(A178,org_table[],COLUMN(org_table[カリウム]),FALSE)</f>
        <v>47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30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</row>
    <row r="179" spans="1:28" x14ac:dyDescent="0.15">
      <c r="A179">
        <v>177</v>
      </c>
      <c r="B179" t="str">
        <f>UPPER(LEFT(VLOOKUP(A179,org_table[],2,TRUE),3))&amp;"-"&amp;TEXT(A179,"0000")</f>
        <v>SIN-0177</v>
      </c>
      <c r="C179" t="str">
        <f>VLOOKUP(A179,org_table[],COLUMN(org_table[表示名]),FALSE)</f>
        <v xml:space="preserve">（単品惣菜）　キンピラゴボウ 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53</v>
      </c>
      <c r="H179">
        <f>VLOOKUP(A179,org_table[],COLUMN(org_table[蛋白質]),FALSE)</f>
        <v>1</v>
      </c>
      <c r="I179">
        <f>VLOOKUP(A179,org_table[],COLUMN(org_table[脂質]),FALSE)</f>
        <v>1.8</v>
      </c>
      <c r="J179">
        <f>VLOOKUP(A179,org_table[],COLUMN(org_table[炭水化物]),FALSE)</f>
        <v>8.4</v>
      </c>
      <c r="K179">
        <f>VLOOKUP(A179,dummy_data[],COLUMN(dummy_data[Dietary fiber]),TRUE)</f>
        <v>20</v>
      </c>
      <c r="L179">
        <f>VLOOKUP(A179,org_table[],COLUMN(org_table[食塩相当量]),FALSE)</f>
        <v>1.1000000000000001</v>
      </c>
      <c r="M179">
        <f>VLOOKUP(A179,org_table[],COLUMN(org_table[カリウム]),FALSE)</f>
        <v>126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24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</row>
    <row r="180" spans="1:28" x14ac:dyDescent="0.15">
      <c r="A180">
        <v>178</v>
      </c>
      <c r="B180" t="str">
        <f>UPPER(LEFT(VLOOKUP(A180,org_table[],2,TRUE),3))&amp;"-"&amp;TEXT(A180,"0000")</f>
        <v>SIN-0178</v>
      </c>
      <c r="C180" t="str">
        <f>VLOOKUP(A180,org_table[],COLUMN(org_table[表示名]),FALSE)</f>
        <v xml:space="preserve">（単品惣菜）　白身フライ 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160</v>
      </c>
      <c r="H180">
        <f>VLOOKUP(A180,org_table[],COLUMN(org_table[蛋白質]),FALSE)</f>
        <v>7.1</v>
      </c>
      <c r="I180">
        <f>VLOOKUP(A180,org_table[],COLUMN(org_table[脂質]),FALSE)</f>
        <v>9.5</v>
      </c>
      <c r="J180">
        <f>VLOOKUP(A180,org_table[],COLUMN(org_table[炭水化物]),FALSE)</f>
        <v>10.9</v>
      </c>
      <c r="K180">
        <f>VLOOKUP(A180,dummy_data[],COLUMN(dummy_data[Dietary fiber]),TRUE)</f>
        <v>21</v>
      </c>
      <c r="L180">
        <f>VLOOKUP(A180,org_table[],COLUMN(org_table[食塩相当量]),FALSE)</f>
        <v>0.9</v>
      </c>
      <c r="M180">
        <f>VLOOKUP(A180,org_table[],COLUMN(org_table[カリウム]),FALSE)</f>
        <v>122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64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</row>
    <row r="181" spans="1:28" x14ac:dyDescent="0.15">
      <c r="A181">
        <v>179</v>
      </c>
      <c r="B181" t="str">
        <f>UPPER(LEFT(VLOOKUP(A181,org_table[],2,TRUE),3))&amp;"-"&amp;TEXT(A181,"0000")</f>
        <v>SIN-0179</v>
      </c>
      <c r="C181" t="str">
        <f>VLOOKUP(A181,org_table[],COLUMN(org_table[表示名]),FALSE)</f>
        <v xml:space="preserve">（単品惣菜）エビフライ 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76</v>
      </c>
      <c r="H181">
        <f>VLOOKUP(A181,org_table[],COLUMN(org_table[蛋白質]),FALSE)</f>
        <v>3.3</v>
      </c>
      <c r="I181">
        <f>VLOOKUP(A181,org_table[],COLUMN(org_table[脂質]),FALSE)</f>
        <v>4.3</v>
      </c>
      <c r="J181">
        <f>VLOOKUP(A181,org_table[],COLUMN(org_table[炭水化物]),FALSE)</f>
        <v>6</v>
      </c>
      <c r="K181">
        <f>VLOOKUP(A181,dummy_data[],COLUMN(dummy_data[Dietary fiber]),TRUE)</f>
        <v>20</v>
      </c>
      <c r="L181">
        <f>VLOOKUP(A181,org_table[],COLUMN(org_table[食塩相当量]),FALSE)</f>
        <v>0.5</v>
      </c>
      <c r="M181">
        <f>VLOOKUP(A181,org_table[],COLUMN(org_table[カリウム]),FALSE)</f>
        <v>42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35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</row>
    <row r="182" spans="1:28" x14ac:dyDescent="0.15">
      <c r="A182">
        <v>180</v>
      </c>
      <c r="B182" t="str">
        <f>UPPER(LEFT(VLOOKUP(A182,org_table[],2,TRUE),3))&amp;"-"&amp;TEXT(A182,"0000")</f>
        <v>SIN-0180</v>
      </c>
      <c r="C182" t="str">
        <f>VLOOKUP(A182,org_table[],COLUMN(org_table[表示名]),FALSE)</f>
        <v xml:space="preserve">（単品惣菜）　しゃけ塩焼き 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124</v>
      </c>
      <c r="H182">
        <f>VLOOKUP(A182,org_table[],COLUMN(org_table[蛋白質]),FALSE)</f>
        <v>12</v>
      </c>
      <c r="I182">
        <f>VLOOKUP(A182,org_table[],COLUMN(org_table[脂質]),FALSE)</f>
        <v>7.7</v>
      </c>
      <c r="J182">
        <f>VLOOKUP(A182,org_table[],COLUMN(org_table[炭水化物]),FALSE)</f>
        <v>0.4</v>
      </c>
      <c r="K182">
        <f>VLOOKUP(A182,dummy_data[],COLUMN(dummy_data[Dietary fiber]),TRUE)</f>
        <v>21</v>
      </c>
      <c r="L182">
        <f>VLOOKUP(A182,org_table[],COLUMN(org_table[食塩相当量]),FALSE)</f>
        <v>1.9</v>
      </c>
      <c r="M182">
        <f>VLOOKUP(A182,org_table[],COLUMN(org_table[カリウム]),FALSE)</f>
        <v>225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175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</row>
    <row r="183" spans="1:28" x14ac:dyDescent="0.15">
      <c r="A183">
        <v>181</v>
      </c>
      <c r="B183" t="str">
        <f>UPPER(LEFT(VLOOKUP(A183,org_table[],2,TRUE),3))&amp;"-"&amp;TEXT(A183,"0000")</f>
        <v>SIN-0181</v>
      </c>
      <c r="C183" t="str">
        <f>VLOOKUP(A183,org_table[],COLUMN(org_table[表示名]),FALSE)</f>
        <v xml:space="preserve">（単品惣菜）　さばの塩焼 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248</v>
      </c>
      <c r="H183">
        <f>VLOOKUP(A183,org_table[],COLUMN(org_table[蛋白質]),FALSE)</f>
        <v>17.600000000000001</v>
      </c>
      <c r="I183">
        <f>VLOOKUP(A183,org_table[],COLUMN(org_table[脂質]),FALSE)</f>
        <v>19.600000000000001</v>
      </c>
      <c r="J183">
        <f>VLOOKUP(A183,org_table[],COLUMN(org_table[炭水化物]),FALSE)</f>
        <v>0.3</v>
      </c>
      <c r="K183">
        <f>VLOOKUP(A183,dummy_data[],COLUMN(dummy_data[Dietary fiber]),TRUE)</f>
        <v>20</v>
      </c>
      <c r="L183">
        <f>VLOOKUP(A183,org_table[],COLUMN(org_table[食塩相当量]),FALSE)</f>
        <v>1.9</v>
      </c>
      <c r="M183">
        <f>VLOOKUP(A183,org_table[],COLUMN(org_table[カリウム]),FALSE)</f>
        <v>325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194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</row>
    <row r="184" spans="1:28" x14ac:dyDescent="0.15">
      <c r="A184">
        <v>182</v>
      </c>
      <c r="B184" t="str">
        <f>UPPER(LEFT(VLOOKUP(A184,org_table[],2,TRUE),3))&amp;"-"&amp;TEXT(A184,"0000")</f>
        <v>SIN-0182</v>
      </c>
      <c r="C184" t="str">
        <f>VLOOKUP(A184,org_table[],COLUMN(org_table[表示名]),FALSE)</f>
        <v xml:space="preserve">手羽から揚（しお味・10本入り） 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378</v>
      </c>
      <c r="H184">
        <f>VLOOKUP(A184,org_table[],COLUMN(org_table[蛋白質]),FALSE)</f>
        <v>24.5</v>
      </c>
      <c r="I184">
        <f>VLOOKUP(A184,org_table[],COLUMN(org_table[脂質]),FALSE)</f>
        <v>26.9</v>
      </c>
      <c r="J184">
        <f>VLOOKUP(A184,org_table[],COLUMN(org_table[炭水化物]),FALSE)</f>
        <v>9.5</v>
      </c>
      <c r="K184">
        <f>VLOOKUP(A184,dummy_data[],COLUMN(dummy_data[Dietary fiber]),TRUE)</f>
        <v>21</v>
      </c>
      <c r="L184">
        <f>VLOOKUP(A184,org_table[],COLUMN(org_table[食塩相当量]),FALSE)</f>
        <v>3.3</v>
      </c>
      <c r="M184">
        <f>VLOOKUP(A184,org_table[],COLUMN(org_table[カリウム]),FALSE)</f>
        <v>130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340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</row>
    <row r="185" spans="1:28" x14ac:dyDescent="0.15">
      <c r="A185">
        <v>183</v>
      </c>
      <c r="B185" t="str">
        <f>UPPER(LEFT(VLOOKUP(A185,org_table[],2,TRUE),3))&amp;"-"&amp;TEXT(A185,"0000")</f>
        <v>SIN-0183</v>
      </c>
      <c r="C185" t="str">
        <f>VLOOKUP(A185,org_table[],COLUMN(org_table[表示名]),FALSE)</f>
        <v xml:space="preserve">手羽から揚（しお味・5本入り） 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189</v>
      </c>
      <c r="H185">
        <f>VLOOKUP(A185,org_table[],COLUMN(org_table[蛋白質]),FALSE)</f>
        <v>12.3</v>
      </c>
      <c r="I185">
        <f>VLOOKUP(A185,org_table[],COLUMN(org_table[脂質]),FALSE)</f>
        <v>13.4</v>
      </c>
      <c r="J185">
        <f>VLOOKUP(A185,org_table[],COLUMN(org_table[炭水化物]),FALSE)</f>
        <v>4.8</v>
      </c>
      <c r="K185">
        <f>VLOOKUP(A185,dummy_data[],COLUMN(dummy_data[Dietary fiber]),TRUE)</f>
        <v>20</v>
      </c>
      <c r="L185">
        <f>VLOOKUP(A185,org_table[],COLUMN(org_table[食塩相当量]),FALSE)</f>
        <v>1.6</v>
      </c>
      <c r="M185">
        <f>VLOOKUP(A185,org_table[],COLUMN(org_table[カリウム]),FALSE)</f>
        <v>65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170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</row>
    <row r="186" spans="1:28" x14ac:dyDescent="0.15">
      <c r="A186">
        <v>184</v>
      </c>
      <c r="B186" t="str">
        <f>UPPER(LEFT(VLOOKUP(A186,org_table[],2,TRUE),3))&amp;"-"&amp;TEXT(A186,"0000")</f>
        <v>SIN-0184</v>
      </c>
      <c r="C186" t="str">
        <f>VLOOKUP(A186,org_table[],COLUMN(org_table[表示名]),FALSE)</f>
        <v xml:space="preserve">フライドポテト 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199</v>
      </c>
      <c r="H186">
        <f>VLOOKUP(A186,org_table[],COLUMN(org_table[蛋白質]),FALSE)</f>
        <v>2</v>
      </c>
      <c r="I186">
        <f>VLOOKUP(A186,org_table[],COLUMN(org_table[脂質]),FALSE)</f>
        <v>10</v>
      </c>
      <c r="J186">
        <f>VLOOKUP(A186,org_table[],COLUMN(org_table[炭水化物]),FALSE)</f>
        <v>25.3</v>
      </c>
      <c r="K186">
        <f>VLOOKUP(A186,dummy_data[],COLUMN(dummy_data[Dietary fiber]),TRUE)</f>
        <v>21</v>
      </c>
      <c r="L186">
        <f>VLOOKUP(A186,org_table[],COLUMN(org_table[食塩相当量]),FALSE)</f>
        <v>0.5</v>
      </c>
      <c r="M186">
        <f>VLOOKUP(A186,org_table[],COLUMN(org_table[カリウム]),FALSE)</f>
        <v>290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72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</row>
    <row r="187" spans="1:28" x14ac:dyDescent="0.15">
      <c r="A187">
        <v>185</v>
      </c>
      <c r="B187" t="str">
        <f>UPPER(LEFT(VLOOKUP(A187,org_table[],2,TRUE),3))&amp;"-"&amp;TEXT(A187,"0000")</f>
        <v>SIN-0185</v>
      </c>
      <c r="C187" t="str">
        <f>VLOOKUP(A187,org_table[],COLUMN(org_table[表示名]),FALSE)</f>
        <v xml:space="preserve">白菜キムチ 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33</v>
      </c>
      <c r="H187">
        <f>VLOOKUP(A187,org_table[],COLUMN(org_table[蛋白質]),FALSE)</f>
        <v>1.8</v>
      </c>
      <c r="I187">
        <f>VLOOKUP(A187,org_table[],COLUMN(org_table[脂質]),FALSE)</f>
        <v>0.4</v>
      </c>
      <c r="J187">
        <f>VLOOKUP(A187,org_table[],COLUMN(org_table[炭水化物]),FALSE)</f>
        <v>5.7</v>
      </c>
      <c r="K187">
        <f>VLOOKUP(A187,dummy_data[],COLUMN(dummy_data[Dietary fiber]),TRUE)</f>
        <v>20</v>
      </c>
      <c r="L187">
        <f>VLOOKUP(A187,org_table[],COLUMN(org_table[食塩相当量]),FALSE)</f>
        <v>1.7</v>
      </c>
      <c r="M187">
        <f>VLOOKUP(A187,org_table[],COLUMN(org_table[カリウム]),FALSE)</f>
        <v>197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31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</row>
    <row r="188" spans="1:28" x14ac:dyDescent="0.15">
      <c r="A188">
        <v>186</v>
      </c>
      <c r="B188" t="str">
        <f>UPPER(LEFT(VLOOKUP(A188,org_table[],2,TRUE),3))&amp;"-"&amp;TEXT(A188,"0000")</f>
        <v>SIN-0186</v>
      </c>
      <c r="C188" t="str">
        <f>VLOOKUP(A188,org_table[],COLUMN(org_table[表示名]),FALSE)</f>
        <v xml:space="preserve">ライス単品（大） 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529</v>
      </c>
      <c r="H188">
        <f>VLOOKUP(A188,org_table[],COLUMN(org_table[蛋白質]),FALSE)</f>
        <v>7</v>
      </c>
      <c r="I188">
        <f>VLOOKUP(A188,org_table[],COLUMN(org_table[脂質]),FALSE)</f>
        <v>1.1000000000000001</v>
      </c>
      <c r="J188">
        <f>VLOOKUP(A188,org_table[],COLUMN(org_table[炭水化物]),FALSE)</f>
        <v>122.5</v>
      </c>
      <c r="K188">
        <f>VLOOKUP(A188,dummy_data[],COLUMN(dummy_data[Dietary fiber]),TRUE)</f>
        <v>21</v>
      </c>
      <c r="L188">
        <f>VLOOKUP(A188,org_table[],COLUMN(org_table[食塩相当量]),FALSE)</f>
        <v>0</v>
      </c>
      <c r="M188">
        <f>VLOOKUP(A188,org_table[],COLUMN(org_table[カリウム]),FALSE)</f>
        <v>74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91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</row>
    <row r="189" spans="1:28" x14ac:dyDescent="0.15">
      <c r="A189">
        <v>187</v>
      </c>
      <c r="B189" t="str">
        <f>UPPER(LEFT(VLOOKUP(A189,org_table[],2,TRUE),3))&amp;"-"&amp;TEXT(A189,"0000")</f>
        <v>SIN-0187</v>
      </c>
      <c r="C189" t="str">
        <f>VLOOKUP(A189,org_table[],COLUMN(org_table[表示名]),FALSE)</f>
        <v xml:space="preserve">スパサラダ 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125</v>
      </c>
      <c r="H189">
        <f>VLOOKUP(A189,org_table[],COLUMN(org_table[蛋白質]),FALSE)</f>
        <v>4.3</v>
      </c>
      <c r="I189">
        <f>VLOOKUP(A189,org_table[],COLUMN(org_table[脂質]),FALSE)</f>
        <v>1</v>
      </c>
      <c r="J189">
        <f>VLOOKUP(A189,org_table[],COLUMN(org_table[炭水化物]),FALSE)</f>
        <v>24.2</v>
      </c>
      <c r="K189">
        <f>VLOOKUP(A189,dummy_data[],COLUMN(dummy_data[Dietary fiber]),TRUE)</f>
        <v>20</v>
      </c>
      <c r="L189">
        <f>VLOOKUP(A189,org_table[],COLUMN(org_table[食塩相当量]),FALSE)</f>
        <v>0.5</v>
      </c>
      <c r="M189">
        <f>VLOOKUP(A189,org_table[],COLUMN(org_table[カリウム]),FALSE)</f>
        <v>115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51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</row>
    <row r="190" spans="1:28" x14ac:dyDescent="0.15">
      <c r="A190">
        <v>188</v>
      </c>
      <c r="B190" t="str">
        <f>UPPER(LEFT(VLOOKUP(A190,org_table[],2,TRUE),3))&amp;"-"&amp;TEXT(A190,"0000")</f>
        <v>SIN-0188</v>
      </c>
      <c r="C190" t="str">
        <f>VLOOKUP(A190,org_table[],COLUMN(org_table[表示名]),FALSE)</f>
        <v xml:space="preserve">野菜サラダ 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33</v>
      </c>
      <c r="H190">
        <f>VLOOKUP(A190,org_table[],COLUMN(org_table[蛋白質]),FALSE)</f>
        <v>1.6</v>
      </c>
      <c r="I190">
        <f>VLOOKUP(A190,org_table[],COLUMN(org_table[脂質]),FALSE)</f>
        <v>0.4</v>
      </c>
      <c r="J190">
        <f>VLOOKUP(A190,org_table[],COLUMN(org_table[炭水化物]),FALSE)</f>
        <v>7.1</v>
      </c>
      <c r="K190">
        <f>VLOOKUP(A190,dummy_data[],COLUMN(dummy_data[Dietary fiber]),TRUE)</f>
        <v>21</v>
      </c>
      <c r="L190">
        <f>VLOOKUP(A190,org_table[],COLUMN(org_table[食塩相当量]),FALSE)</f>
        <v>0</v>
      </c>
      <c r="M190">
        <f>VLOOKUP(A190,org_table[],COLUMN(org_table[カリウム]),FALSE)</f>
        <v>226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35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</row>
    <row r="191" spans="1:28" x14ac:dyDescent="0.15">
      <c r="A191">
        <v>189</v>
      </c>
      <c r="B191" t="str">
        <f>UPPER(LEFT(VLOOKUP(A191,org_table[],2,TRUE),3))&amp;"-"&amp;TEXT(A191,"0000")</f>
        <v>SIN-0189</v>
      </c>
      <c r="C191" t="str">
        <f>VLOOKUP(A191,org_table[],COLUMN(org_table[表示名]),FALSE)</f>
        <v xml:space="preserve">ライス単品（中） 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378</v>
      </c>
      <c r="H191">
        <f>VLOOKUP(A191,org_table[],COLUMN(org_table[蛋白質]),FALSE)</f>
        <v>5</v>
      </c>
      <c r="I191">
        <f>VLOOKUP(A191,org_table[],COLUMN(org_table[脂質]),FALSE)</f>
        <v>0.8</v>
      </c>
      <c r="J191">
        <f>VLOOKUP(A191,org_table[],COLUMN(org_table[炭水化物]),FALSE)</f>
        <v>87.5</v>
      </c>
      <c r="K191">
        <f>VLOOKUP(A191,dummy_data[],COLUMN(dummy_data[Dietary fiber]),TRUE)</f>
        <v>20</v>
      </c>
      <c r="L191">
        <f>VLOOKUP(A191,org_table[],COLUMN(org_table[食塩相当量]),FALSE)</f>
        <v>0</v>
      </c>
      <c r="M191">
        <f>VLOOKUP(A191,org_table[],COLUMN(org_table[カリウム]),FALSE)</f>
        <v>53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65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</row>
    <row r="192" spans="1:28" x14ac:dyDescent="0.15">
      <c r="A192">
        <v>190</v>
      </c>
      <c r="B192" t="str">
        <f>UPPER(LEFT(VLOOKUP(A192,org_table[],2,TRUE),3))&amp;"-"&amp;TEXT(A192,"0000")</f>
        <v>SIN-0190</v>
      </c>
      <c r="C192" t="str">
        <f>VLOOKUP(A192,org_table[],COLUMN(org_table[表示名]),FALSE)</f>
        <v xml:space="preserve">ライス単品（小） 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272</v>
      </c>
      <c r="H192">
        <f>VLOOKUP(A192,org_table[],COLUMN(org_table[蛋白質]),FALSE)</f>
        <v>3.6</v>
      </c>
      <c r="I192">
        <f>VLOOKUP(A192,org_table[],COLUMN(org_table[脂質]),FALSE)</f>
        <v>0.5</v>
      </c>
      <c r="J192">
        <f>VLOOKUP(A192,org_table[],COLUMN(org_table[炭水化物]),FALSE)</f>
        <v>63</v>
      </c>
      <c r="K192">
        <f>VLOOKUP(A192,dummy_data[],COLUMN(dummy_data[Dietary fiber]),TRUE)</f>
        <v>21</v>
      </c>
      <c r="L192">
        <f>VLOOKUP(A192,org_table[],COLUMN(org_table[食塩相当量]),FALSE)</f>
        <v>0</v>
      </c>
      <c r="M192">
        <f>VLOOKUP(A192,org_table[],COLUMN(org_table[カリウム]),FALSE)</f>
        <v>38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47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</row>
    <row r="193" spans="1:28" x14ac:dyDescent="0.15">
      <c r="A193">
        <v>191</v>
      </c>
      <c r="B193" t="str">
        <f>UPPER(LEFT(VLOOKUP(A193,org_table[],2,TRUE),3))&amp;"-"&amp;TEXT(A193,"0000")</f>
        <v>SIN-0191</v>
      </c>
      <c r="C193" t="str">
        <f>VLOOKUP(A193,org_table[],COLUMN(org_table[表示名]),FALSE)</f>
        <v xml:space="preserve">しじみ汁 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39</v>
      </c>
      <c r="H193">
        <f>VLOOKUP(A193,org_table[],COLUMN(org_table[蛋白質]),FALSE)</f>
        <v>2.6</v>
      </c>
      <c r="I193">
        <f>VLOOKUP(A193,org_table[],COLUMN(org_table[脂質]),FALSE)</f>
        <v>0.9</v>
      </c>
      <c r="J193">
        <f>VLOOKUP(A193,org_table[],COLUMN(org_table[炭水化物]),FALSE)</f>
        <v>5.0999999999999996</v>
      </c>
      <c r="K193">
        <f>VLOOKUP(A193,dummy_data[],COLUMN(dummy_data[Dietary fiber]),TRUE)</f>
        <v>20</v>
      </c>
      <c r="L193">
        <f>VLOOKUP(A193,org_table[],COLUMN(org_table[食塩相当量]),FALSE)</f>
        <v>2.5</v>
      </c>
      <c r="M193">
        <f>VLOOKUP(A193,org_table[],COLUMN(org_table[カリウム]),FALSE)</f>
        <v>72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31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</row>
    <row r="194" spans="1:28" x14ac:dyDescent="0.15">
      <c r="A194">
        <v>192</v>
      </c>
      <c r="B194" t="str">
        <f>UPPER(LEFT(VLOOKUP(A194,org_table[],2,TRUE),3))&amp;"-"&amp;TEXT(A194,"0000")</f>
        <v>SIN-0192</v>
      </c>
      <c r="C194" t="str">
        <f>VLOOKUP(A194,org_table[],COLUMN(org_table[表示名]),FALSE)</f>
        <v xml:space="preserve">なめこ汁 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42</v>
      </c>
      <c r="H194">
        <f>VLOOKUP(A194,org_table[],COLUMN(org_table[蛋白質]),FALSE)</f>
        <v>2.9</v>
      </c>
      <c r="I194">
        <f>VLOOKUP(A194,org_table[],COLUMN(org_table[脂質]),FALSE)</f>
        <v>0.9</v>
      </c>
      <c r="J194">
        <f>VLOOKUP(A194,org_table[],COLUMN(org_table[炭水化物]),FALSE)</f>
        <v>5.6</v>
      </c>
      <c r="K194">
        <f>VLOOKUP(A194,dummy_data[],COLUMN(dummy_data[Dietary fiber]),TRUE)</f>
        <v>21</v>
      </c>
      <c r="L194">
        <f>VLOOKUP(A194,org_table[],COLUMN(org_table[食塩相当量]),FALSE)</f>
        <v>2.5</v>
      </c>
      <c r="M194">
        <f>VLOOKUP(A194,org_table[],COLUMN(org_table[カリウム]),FALSE)</f>
        <v>131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48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</row>
    <row r="195" spans="1:28" x14ac:dyDescent="0.15">
      <c r="A195">
        <v>193</v>
      </c>
      <c r="B195" t="str">
        <f>UPPER(LEFT(VLOOKUP(A195,org_table[],2,TRUE),3))&amp;"-"&amp;TEXT(A195,"0000")</f>
        <v>SIN-0193</v>
      </c>
      <c r="C195" t="str">
        <f>VLOOKUP(A195,org_table[],COLUMN(org_table[表示名]),FALSE)</f>
        <v xml:space="preserve">わかめスープ 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35</v>
      </c>
      <c r="H195">
        <f>VLOOKUP(A195,org_table[],COLUMN(org_table[蛋白質]),FALSE)</f>
        <v>1.8</v>
      </c>
      <c r="I195">
        <f>VLOOKUP(A195,org_table[],COLUMN(org_table[脂質]),FALSE)</f>
        <v>1.3</v>
      </c>
      <c r="J195">
        <f>VLOOKUP(A195,org_table[],COLUMN(org_table[炭水化物]),FALSE)</f>
        <v>3.8</v>
      </c>
      <c r="K195">
        <f>VLOOKUP(A195,dummy_data[],COLUMN(dummy_data[Dietary fiber]),TRUE)</f>
        <v>2</v>
      </c>
      <c r="L195">
        <f>VLOOKUP(A195,org_table[],COLUMN(org_table[食塩相当量]),FALSE)</f>
        <v>1.8</v>
      </c>
      <c r="M195">
        <f>VLOOKUP(A195,org_table[],COLUMN(org_table[カリウム]),FALSE)</f>
        <v>32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28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</row>
    <row r="196" spans="1:28" x14ac:dyDescent="0.15">
      <c r="A196">
        <v>194</v>
      </c>
      <c r="B196" t="str">
        <f>UPPER(LEFT(VLOOKUP(A196,org_table[],2,TRUE),3))&amp;"-"&amp;TEXT(A196,"0000")</f>
        <v>SIN-0194</v>
      </c>
      <c r="C196" t="str">
        <f>VLOOKUP(A196,org_table[],COLUMN(org_table[表示名]),FALSE)</f>
        <v xml:space="preserve">5種の野菜みそ汁 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39</v>
      </c>
      <c r="H196">
        <f>VLOOKUP(A196,org_table[],COLUMN(org_table[蛋白質]),FALSE)</f>
        <v>2.2999999999999998</v>
      </c>
      <c r="I196">
        <f>VLOOKUP(A196,org_table[],COLUMN(org_table[脂質]),FALSE)</f>
        <v>0.8</v>
      </c>
      <c r="J196">
        <f>VLOOKUP(A196,org_table[],COLUMN(org_table[炭水化物]),FALSE)</f>
        <v>5.6</v>
      </c>
      <c r="K196">
        <f>VLOOKUP(A196,dummy_data[],COLUMN(dummy_data[Dietary fiber]),TRUE)</f>
        <v>2</v>
      </c>
      <c r="L196">
        <f>VLOOKUP(A196,org_table[],COLUMN(org_table[食塩相当量]),FALSE)</f>
        <v>2.2000000000000002</v>
      </c>
      <c r="M196">
        <f>VLOOKUP(A196,org_table[],COLUMN(org_table[カリウム]),FALSE)</f>
        <v>91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38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</row>
    <row r="197" spans="1:28" x14ac:dyDescent="0.15">
      <c r="A197">
        <v>195</v>
      </c>
      <c r="B197" t="str">
        <f>UPPER(LEFT(VLOOKUP(A197,org_table[],2,TRUE),3))&amp;"-"&amp;TEXT(A197,"0000")</f>
        <v>SIN-0195</v>
      </c>
      <c r="C197" t="str">
        <f>VLOOKUP(A197,org_table[],COLUMN(org_table[表示名]),FALSE)</f>
        <v xml:space="preserve">玉子スープ 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31</v>
      </c>
      <c r="H197">
        <f>VLOOKUP(A197,org_table[],COLUMN(org_table[蛋白質]),FALSE)</f>
        <v>2.1</v>
      </c>
      <c r="I197">
        <f>VLOOKUP(A197,org_table[],COLUMN(org_table[脂質]),FALSE)</f>
        <v>1.5</v>
      </c>
      <c r="J197">
        <f>VLOOKUP(A197,org_table[],COLUMN(org_table[炭水化物]),FALSE)</f>
        <v>2.2000000000000002</v>
      </c>
      <c r="K197">
        <f>VLOOKUP(A197,dummy_data[],COLUMN(dummy_data[Dietary fiber]),TRUE)</f>
        <v>2</v>
      </c>
      <c r="L197">
        <f>VLOOKUP(A197,org_table[],COLUMN(org_table[食塩相当量]),FALSE)</f>
        <v>1.7</v>
      </c>
      <c r="M197">
        <f>VLOOKUP(A197,org_table[],COLUMN(org_table[カリウム]),FALSE)</f>
        <v>47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34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</row>
    <row r="198" spans="1:28" x14ac:dyDescent="0.15">
      <c r="A198">
        <v>196</v>
      </c>
      <c r="B198" t="str">
        <f>UPPER(LEFT(VLOOKUP(A198,org_table[],2,TRUE),3))&amp;"-"&amp;TEXT(A198,"0000")</f>
        <v>SIN-0196</v>
      </c>
      <c r="C198" t="str">
        <f>VLOOKUP(A198,org_table[],COLUMN(org_table[表示名]),FALSE)</f>
        <v xml:space="preserve">豚汁 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81</v>
      </c>
      <c r="H198">
        <f>VLOOKUP(A198,org_table[],COLUMN(org_table[蛋白質]),FALSE)</f>
        <v>5.0999999999999996</v>
      </c>
      <c r="I198">
        <f>VLOOKUP(A198,org_table[],COLUMN(org_table[脂質]),FALSE)</f>
        <v>2.2999999999999998</v>
      </c>
      <c r="J198">
        <f>VLOOKUP(A198,org_table[],COLUMN(org_table[炭水化物]),FALSE)</f>
        <v>9.6999999999999993</v>
      </c>
      <c r="K198">
        <f>VLOOKUP(A198,dummy_data[],COLUMN(dummy_data[Dietary fiber]),TRUE)</f>
        <v>2</v>
      </c>
      <c r="L198">
        <f>VLOOKUP(A198,org_table[],COLUMN(org_table[食塩相当量]),FALSE)</f>
        <v>2.2000000000000002</v>
      </c>
      <c r="M198">
        <f>VLOOKUP(A198,org_table[],COLUMN(org_table[カリウム]),FALSE)</f>
        <v>178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57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</row>
    <row r="199" spans="1:28" x14ac:dyDescent="0.15">
      <c r="A199">
        <v>197</v>
      </c>
      <c r="B199" t="str">
        <f>UPPER(LEFT(VLOOKUP(A199,org_table[],2,TRUE),3))&amp;"-"&amp;TEXT(A199,"0000")</f>
        <v>BEV-0197</v>
      </c>
      <c r="C199" t="str">
        <f>VLOOKUP(A199,org_table[],COLUMN(org_table[表示名]),FALSE)</f>
        <v xml:space="preserve">緑茶500ml </v>
      </c>
      <c r="D199" t="str">
        <f>VLOOKUP(VLOOKUP(A199,org_table[],COLUMN(org_table[category]),FALSE),Categories[],2,FALSE)</f>
        <v>飲み物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0</v>
      </c>
      <c r="H199">
        <f>VLOOKUP(A199,org_table[],COLUMN(org_table[蛋白質]),FALSE)</f>
        <v>0</v>
      </c>
      <c r="I199">
        <f>VLOOKUP(A199,org_table[],COLUMN(org_table[脂質]),FALSE)</f>
        <v>0</v>
      </c>
      <c r="J199">
        <f>VLOOKUP(A199,org_table[],COLUMN(org_table[炭水化物]),FALSE)</f>
        <v>0</v>
      </c>
      <c r="K199">
        <f>VLOOKUP(A199,dummy_data[],COLUMN(dummy_data[Dietary fiber]),TRUE)</f>
        <v>2</v>
      </c>
      <c r="L199">
        <f>VLOOKUP(A199,org_table[],COLUMN(org_table[食塩相当量]),FALSE)</f>
        <v>0.1</v>
      </c>
      <c r="M199">
        <f>VLOOKUP(A199,org_table[],COLUMN(org_table[カリウム]),FALSE)</f>
        <v>65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</row>
    <row r="200" spans="1:28" x14ac:dyDescent="0.15">
      <c r="A200">
        <v>198</v>
      </c>
      <c r="B200" t="str">
        <f>UPPER(LEFT(VLOOKUP(A200,org_table[],2,TRUE),3))&amp;"-"&amp;TEXT(A200,"0000")</f>
        <v>BEV-0198</v>
      </c>
      <c r="C200" t="str">
        <f>VLOOKUP(A200,org_table[],COLUMN(org_table[表示名]),FALSE)</f>
        <v xml:space="preserve">烏龍茶500ml 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45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</row>
    <row r="201" spans="1:28" x14ac:dyDescent="0.15">
      <c r="A201">
        <v>199</v>
      </c>
      <c r="B201" t="str">
        <f>UPPER(LEFT(VLOOKUP(A201,org_table[],2,TRUE),3))&amp;"-"&amp;TEXT(A201,"0000")</f>
        <v>BEV-0199</v>
      </c>
      <c r="C201" t="str">
        <f>VLOOKUP(A201,org_table[],COLUMN(org_table[表示名]),FALSE)</f>
        <v xml:space="preserve">ほうじ茶500ml 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55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</row>
    <row r="202" spans="1:28" x14ac:dyDescent="0.15">
      <c r="A202">
        <v>200</v>
      </c>
      <c r="B202" t="str">
        <f>UPPER(LEFT(VLOOKUP(A202,org_table[],2,TRUE),3))&amp;"-"&amp;TEXT(A202,"0000")</f>
        <v>BEV-0200</v>
      </c>
      <c r="C202" t="str">
        <f>VLOOKUP(A202,org_table[],COLUMN(org_table[表示名]),FALSE)</f>
        <v xml:space="preserve">ドレッシング（ごま) </v>
      </c>
      <c r="D202" t="str">
        <f>VLOOKUP(VLOOKUP(A202,org_table[],COLUMN(org_table[category]),FALSE),Categories[],2,FALSE)</f>
        <v>飲み物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116</v>
      </c>
      <c r="H202">
        <f>VLOOKUP(A202,org_table[],COLUMN(org_table[蛋白質]),FALSE)</f>
        <v>0.6</v>
      </c>
      <c r="I202">
        <f>VLOOKUP(A202,org_table[],COLUMN(org_table[脂質]),FALSE)</f>
        <v>11.3</v>
      </c>
      <c r="J202">
        <f>VLOOKUP(A202,org_table[],COLUMN(org_table[炭水化物]),FALSE)</f>
        <v>3</v>
      </c>
      <c r="K202">
        <f>VLOOKUP(A202,dummy_data[],COLUMN(dummy_data[Dietary fiber]),TRUE)</f>
        <v>2</v>
      </c>
      <c r="L202">
        <f>VLOOKUP(A202,org_table[],COLUMN(org_table[食塩相当量]),FALSE)</f>
        <v>0.7</v>
      </c>
      <c r="M202">
        <f>VLOOKUP(A202,org_table[],COLUMN(org_table[カリウム]),FALSE)</f>
        <v>24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13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</row>
    <row r="203" spans="1:28" x14ac:dyDescent="0.15">
      <c r="A203">
        <v>201</v>
      </c>
      <c r="B203" t="str">
        <f>UPPER(LEFT(VLOOKUP(A203,org_table[],2,TRUE),3))&amp;"-"&amp;TEXT(A203,"0000")</f>
        <v>BEV-0201</v>
      </c>
      <c r="C203" t="str">
        <f>VLOOKUP(A203,org_table[],COLUMN(org_table[表示名]),FALSE)</f>
        <v xml:space="preserve">ドレッシング（和風） </v>
      </c>
      <c r="D203" t="str">
        <f>VLOOKUP(VLOOKUP(A203,org_table[],COLUMN(org_table[category]),FALSE),Categories[],2,FALSE)</f>
        <v>飲み物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108</v>
      </c>
      <c r="H203">
        <f>VLOOKUP(A203,org_table[],COLUMN(org_table[蛋白質]),FALSE)</f>
        <v>0.2</v>
      </c>
      <c r="I203">
        <f>VLOOKUP(A203,org_table[],COLUMN(org_table[脂質]),FALSE)</f>
        <v>10.6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0.9</v>
      </c>
      <c r="M203">
        <f>VLOOKUP(A203,org_table[],COLUMN(org_table[カリウム]),FALSE)</f>
        <v>8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</row>
    <row r="204" spans="1:28" x14ac:dyDescent="0.15">
      <c r="A204">
        <v>202</v>
      </c>
      <c r="B204" t="str">
        <f>UPPER(LEFT(VLOOKUP(A204,org_table[],2,TRUE),3))&amp;"-"&amp;TEXT(A204,"0000")</f>
        <v>BEV-0202</v>
      </c>
      <c r="C204" t="str">
        <f>VLOOKUP(A204,org_table[],COLUMN(org_table[表示名]),FALSE)</f>
        <v xml:space="preserve">ドレッシング（青じそ) </v>
      </c>
      <c r="D204" t="str">
        <f>VLOOKUP(VLOOKUP(A204,org_table[],COLUMN(org_table[category]),FALSE),Categories[],2,FALSE)</f>
        <v>飲み物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25</v>
      </c>
      <c r="H204">
        <f>VLOOKUP(A204,org_table[],COLUMN(org_table[蛋白質]),FALSE)</f>
        <v>1.1000000000000001</v>
      </c>
      <c r="I204">
        <f>VLOOKUP(A204,org_table[],COLUMN(org_table[脂質]),FALSE)</f>
        <v>0</v>
      </c>
      <c r="J204">
        <f>VLOOKUP(A204,org_table[],COLUMN(org_table[炭水化物]),FALSE)</f>
        <v>5.0999999999999996</v>
      </c>
      <c r="K204">
        <f>VLOOKUP(A204,dummy_data[],COLUMN(dummy_data[Dietary fiber]),TRUE)</f>
        <v>2</v>
      </c>
      <c r="L204">
        <f>VLOOKUP(A204,org_table[],COLUMN(org_table[食塩相当量]),FALSE)</f>
        <v>2</v>
      </c>
      <c r="M204">
        <f>VLOOKUP(A204,org_table[],COLUMN(org_table[カリウム]),FALSE)</f>
        <v>23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11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D823-7F6E-4E38-99A7-63263B02C912}">
  <dimension ref="A1:M206"/>
  <sheetViews>
    <sheetView workbookViewId="0">
      <pane xSplit="3" ySplit="4" topLeftCell="F169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5" x14ac:dyDescent="0.15"/>
  <cols>
    <col min="1" max="1" width="4.75" customWidth="1"/>
    <col min="2" max="2" width="13" customWidth="1"/>
    <col min="3" max="3" width="39.75" customWidth="1"/>
    <col min="4" max="4" width="13.375" customWidth="1"/>
    <col min="5" max="5" width="71.75" bestFit="1" customWidth="1"/>
    <col min="6" max="6" width="13.375" customWidth="1"/>
    <col min="8" max="13" width="9.125" customWidth="1"/>
  </cols>
  <sheetData>
    <row r="1" spans="1:13" x14ac:dyDescent="0.15">
      <c r="C1" s="4" t="s">
        <v>141</v>
      </c>
    </row>
    <row r="2" spans="1:13" x14ac:dyDescent="0.15">
      <c r="C2" s="4"/>
    </row>
    <row r="3" spans="1:13" ht="27" x14ac:dyDescent="0.15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15">
      <c r="A4" s="7" t="s">
        <v>6</v>
      </c>
      <c r="B4" s="7" t="s">
        <v>9</v>
      </c>
      <c r="C4" s="8" t="s">
        <v>1</v>
      </c>
      <c r="D4" s="8" t="s">
        <v>142</v>
      </c>
      <c r="E4" s="8" t="s">
        <v>180</v>
      </c>
      <c r="F4" s="8" t="s">
        <v>145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15">
      <c r="A5" s="5">
        <v>1</v>
      </c>
      <c r="B5" s="5" t="s">
        <v>149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147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15">
      <c r="A6" s="5">
        <v>2</v>
      </c>
      <c r="B6" s="5" t="s">
        <v>149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146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15">
      <c r="A7" s="5">
        <v>3</v>
      </c>
      <c r="B7" s="5" t="s">
        <v>149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148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15">
      <c r="A8" s="5">
        <v>4</v>
      </c>
      <c r="B8" s="5" t="s">
        <v>149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147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15">
      <c r="A9" s="5">
        <v>5</v>
      </c>
      <c r="B9" s="5" t="s">
        <v>149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146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15">
      <c r="A10" s="5">
        <v>6</v>
      </c>
      <c r="B10" s="5" t="s">
        <v>149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148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15">
      <c r="A11" s="5">
        <v>7</v>
      </c>
      <c r="B11" s="5" t="s">
        <v>149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147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15">
      <c r="A12" s="5">
        <v>8</v>
      </c>
      <c r="B12" s="5" t="s">
        <v>149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146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15">
      <c r="A13" s="5">
        <v>9</v>
      </c>
      <c r="B13" s="5" t="s">
        <v>149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148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15">
      <c r="A14" s="5">
        <v>10</v>
      </c>
      <c r="B14" s="5" t="s">
        <v>149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147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15">
      <c r="A15" s="5">
        <v>11</v>
      </c>
      <c r="B15" s="5" t="s">
        <v>149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146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15">
      <c r="A16" s="5">
        <v>12</v>
      </c>
      <c r="B16" s="5" t="s">
        <v>149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148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15">
      <c r="A17" s="5">
        <v>13</v>
      </c>
      <c r="B17" s="5" t="s">
        <v>149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147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15">
      <c r="A18" s="5">
        <v>14</v>
      </c>
      <c r="B18" s="5" t="s">
        <v>149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146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15">
      <c r="A19" s="5">
        <v>15</v>
      </c>
      <c r="B19" s="5" t="s">
        <v>149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148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15">
      <c r="A20" s="5">
        <v>16</v>
      </c>
      <c r="B20" s="5" t="s">
        <v>149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147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15">
      <c r="A21" s="5">
        <v>17</v>
      </c>
      <c r="B21" s="5" t="s">
        <v>149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146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15">
      <c r="A22" s="5">
        <v>18</v>
      </c>
      <c r="B22" s="5" t="s">
        <v>149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148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15">
      <c r="A23" s="5">
        <v>19</v>
      </c>
      <c r="B23" s="5" t="s">
        <v>149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147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15">
      <c r="A24" s="5">
        <v>20</v>
      </c>
      <c r="B24" s="5" t="s">
        <v>149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146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15">
      <c r="A25" s="5">
        <v>21</v>
      </c>
      <c r="B25" s="5" t="s">
        <v>149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148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15">
      <c r="A26" s="5">
        <v>22</v>
      </c>
      <c r="B26" s="5" t="s">
        <v>149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147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15">
      <c r="A27" s="5">
        <v>23</v>
      </c>
      <c r="B27" s="5" t="s">
        <v>149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146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15">
      <c r="A28" s="5">
        <v>24</v>
      </c>
      <c r="B28" s="5" t="s">
        <v>149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148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15">
      <c r="A29" s="5">
        <v>25</v>
      </c>
      <c r="B29" s="5" t="s">
        <v>149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147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15">
      <c r="A30" s="5">
        <v>26</v>
      </c>
      <c r="B30" s="5" t="s">
        <v>149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146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15">
      <c r="A31" s="5">
        <v>27</v>
      </c>
      <c r="B31" s="5" t="s">
        <v>149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148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15">
      <c r="A32" s="5">
        <v>28</v>
      </c>
      <c r="B32" s="5" t="s">
        <v>149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147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15">
      <c r="A33" s="5">
        <v>29</v>
      </c>
      <c r="B33" s="5" t="s">
        <v>149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146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15">
      <c r="A34" s="5">
        <v>30</v>
      </c>
      <c r="B34" s="5" t="s">
        <v>149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148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15">
      <c r="A35" s="5">
        <v>31</v>
      </c>
      <c r="B35" s="5" t="s">
        <v>149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147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15">
      <c r="A36" s="5">
        <v>32</v>
      </c>
      <c r="B36" s="5" t="s">
        <v>149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146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15">
      <c r="A37" s="5">
        <v>33</v>
      </c>
      <c r="B37" s="5" t="s">
        <v>149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148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15">
      <c r="A38" s="5">
        <v>34</v>
      </c>
      <c r="B38" s="5" t="s">
        <v>149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147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15">
      <c r="A39" s="5">
        <v>35</v>
      </c>
      <c r="B39" s="5" t="s">
        <v>149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146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15">
      <c r="A40" s="5">
        <v>36</v>
      </c>
      <c r="B40" s="5" t="s">
        <v>149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148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15">
      <c r="A41" s="5">
        <v>37</v>
      </c>
      <c r="B41" s="5" t="s">
        <v>149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147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15">
      <c r="A42" s="5">
        <v>38</v>
      </c>
      <c r="B42" s="5" t="s">
        <v>149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146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15">
      <c r="A43" s="5">
        <v>39</v>
      </c>
      <c r="B43" s="5" t="s">
        <v>149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148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15">
      <c r="A44" s="5">
        <v>40</v>
      </c>
      <c r="B44" s="5" t="s">
        <v>149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147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15">
      <c r="A45" s="5">
        <v>41</v>
      </c>
      <c r="B45" s="5" t="s">
        <v>149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146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15">
      <c r="A46" s="5">
        <v>42</v>
      </c>
      <c r="B46" s="5" t="s">
        <v>149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148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15">
      <c r="A47" s="5">
        <v>43</v>
      </c>
      <c r="B47" s="5" t="s">
        <v>149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147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15">
      <c r="A48" s="5">
        <v>44</v>
      </c>
      <c r="B48" s="5" t="s">
        <v>149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146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15">
      <c r="A49" s="5">
        <v>45</v>
      </c>
      <c r="B49" s="5" t="s">
        <v>149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147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15">
      <c r="A50" s="5">
        <v>46</v>
      </c>
      <c r="B50" s="5" t="s">
        <v>149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146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15">
      <c r="A51" s="5">
        <v>47</v>
      </c>
      <c r="B51" s="5" t="s">
        <v>149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147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15">
      <c r="A52" s="5">
        <v>48</v>
      </c>
      <c r="B52" s="5" t="s">
        <v>149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146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15">
      <c r="A53" s="5">
        <v>49</v>
      </c>
      <c r="B53" s="5" t="s">
        <v>149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147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15">
      <c r="A54" s="5">
        <v>50</v>
      </c>
      <c r="B54" s="5" t="s">
        <v>149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146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15">
      <c r="A55" s="5">
        <v>51</v>
      </c>
      <c r="B55" s="5" t="s">
        <v>150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147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15">
      <c r="A56" s="5">
        <v>52</v>
      </c>
      <c r="B56" s="5" t="s">
        <v>150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146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15">
      <c r="A57" s="5">
        <v>53</v>
      </c>
      <c r="B57" s="5" t="s">
        <v>150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147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15">
      <c r="A58" s="5">
        <v>54</v>
      </c>
      <c r="B58" s="5" t="s">
        <v>150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146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15">
      <c r="A59" s="5">
        <v>55</v>
      </c>
      <c r="B59" s="5" t="s">
        <v>150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147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15">
      <c r="A60" s="5">
        <v>56</v>
      </c>
      <c r="B60" s="5" t="s">
        <v>150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146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15">
      <c r="A61" s="5">
        <v>57</v>
      </c>
      <c r="B61" s="5" t="s">
        <v>144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147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15">
      <c r="A62" s="5">
        <v>58</v>
      </c>
      <c r="B62" s="5" t="s">
        <v>144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146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15">
      <c r="A63" s="5">
        <v>59</v>
      </c>
      <c r="B63" s="5" t="s">
        <v>144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147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15">
      <c r="A64" s="5">
        <v>60</v>
      </c>
      <c r="B64" s="5" t="s">
        <v>144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146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15">
      <c r="A65" s="5">
        <v>61</v>
      </c>
      <c r="B65" s="5" t="s">
        <v>144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147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15">
      <c r="A66" s="5">
        <v>62</v>
      </c>
      <c r="B66" s="5" t="s">
        <v>144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146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15">
      <c r="A67" s="5">
        <v>63</v>
      </c>
      <c r="B67" s="5" t="s">
        <v>144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147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15">
      <c r="A68" s="5">
        <v>64</v>
      </c>
      <c r="B68" s="5" t="s">
        <v>144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146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15">
      <c r="A69" s="5">
        <v>65</v>
      </c>
      <c r="B69" s="5" t="s">
        <v>144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148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15">
      <c r="A70" s="5">
        <v>66</v>
      </c>
      <c r="B70" s="5" t="s">
        <v>144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147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15">
      <c r="A71" s="5">
        <v>67</v>
      </c>
      <c r="B71" s="5" t="s">
        <v>144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146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15">
      <c r="A72" s="5">
        <v>68</v>
      </c>
      <c r="B72" s="5" t="s">
        <v>144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148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15">
      <c r="A73" s="5">
        <v>69</v>
      </c>
      <c r="B73" s="5" t="s">
        <v>144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147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15">
      <c r="A74" s="5">
        <v>70</v>
      </c>
      <c r="B74" s="5" t="s">
        <v>144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146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15">
      <c r="A75" s="5">
        <v>71</v>
      </c>
      <c r="B75" s="5" t="s">
        <v>144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148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15">
      <c r="A76" s="5">
        <v>72</v>
      </c>
      <c r="B76" s="5" t="s">
        <v>144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147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15">
      <c r="A77" s="5">
        <v>73</v>
      </c>
      <c r="B77" s="5" t="s">
        <v>144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146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15">
      <c r="A78" s="5">
        <v>74</v>
      </c>
      <c r="B78" s="5" t="s">
        <v>144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148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15">
      <c r="A79" s="5">
        <v>75</v>
      </c>
      <c r="B79" s="5" t="s">
        <v>144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147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15">
      <c r="A80" s="5">
        <v>76</v>
      </c>
      <c r="B80" s="5" t="s">
        <v>144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146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15">
      <c r="A81" s="5">
        <v>77</v>
      </c>
      <c r="B81" s="5" t="s">
        <v>144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148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15">
      <c r="A82" s="5">
        <v>78</v>
      </c>
      <c r="B82" s="5" t="s">
        <v>144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147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15">
      <c r="A83" s="5">
        <v>79</v>
      </c>
      <c r="B83" s="5" t="s">
        <v>144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146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15">
      <c r="A84" s="5">
        <v>80</v>
      </c>
      <c r="B84" s="5" t="s">
        <v>144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148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15">
      <c r="A85" s="5">
        <v>81</v>
      </c>
      <c r="B85" s="5" t="s">
        <v>144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147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15">
      <c r="A86" s="5">
        <v>82</v>
      </c>
      <c r="B86" s="5" t="s">
        <v>144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146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15">
      <c r="A87" s="5">
        <v>83</v>
      </c>
      <c r="B87" s="5" t="s">
        <v>144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148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15">
      <c r="A88" s="5">
        <v>84</v>
      </c>
      <c r="B88" s="5" t="s">
        <v>144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147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15">
      <c r="A89" s="5">
        <v>85</v>
      </c>
      <c r="B89" s="5" t="s">
        <v>144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146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15">
      <c r="A90" s="5">
        <v>86</v>
      </c>
      <c r="B90" s="5" t="s">
        <v>144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148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15">
      <c r="A91" s="5">
        <v>87</v>
      </c>
      <c r="B91" s="5" t="s">
        <v>144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147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15">
      <c r="A92" s="5">
        <v>88</v>
      </c>
      <c r="B92" s="5" t="s">
        <v>144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146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15">
      <c r="A93" s="5">
        <v>89</v>
      </c>
      <c r="B93" s="5" t="s">
        <v>144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148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15">
      <c r="A94" s="5">
        <v>90</v>
      </c>
      <c r="B94" s="5" t="s">
        <v>144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147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15">
      <c r="A95" s="5">
        <v>91</v>
      </c>
      <c r="B95" s="5" t="s">
        <v>144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146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15">
      <c r="A96" s="5">
        <v>92</v>
      </c>
      <c r="B96" s="5" t="s">
        <v>144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148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15">
      <c r="A97" s="5">
        <v>93</v>
      </c>
      <c r="B97" s="5" t="s">
        <v>144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147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15">
      <c r="A98" s="5">
        <v>94</v>
      </c>
      <c r="B98" s="5" t="s">
        <v>144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146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15">
      <c r="A99" s="5">
        <v>95</v>
      </c>
      <c r="B99" s="5" t="s">
        <v>144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148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15">
      <c r="A100" s="5">
        <v>96</v>
      </c>
      <c r="B100" s="5" t="s">
        <v>144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147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15">
      <c r="A101" s="5">
        <v>97</v>
      </c>
      <c r="B101" s="5" t="s">
        <v>144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146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15">
      <c r="A102" s="5">
        <v>98</v>
      </c>
      <c r="B102" s="5" t="s">
        <v>144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148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15">
      <c r="A103" s="5">
        <v>99</v>
      </c>
      <c r="B103" s="5" t="s">
        <v>144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147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15">
      <c r="A104" s="5">
        <v>100</v>
      </c>
      <c r="B104" s="5" t="s">
        <v>144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146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15">
      <c r="A105" s="5">
        <v>101</v>
      </c>
      <c r="B105" s="5" t="s">
        <v>144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148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15">
      <c r="A106" s="5">
        <v>102</v>
      </c>
      <c r="B106" s="5" t="s">
        <v>144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147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15">
      <c r="A107" s="5">
        <v>103</v>
      </c>
      <c r="B107" s="5" t="s">
        <v>144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146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15">
      <c r="A108" s="5">
        <v>104</v>
      </c>
      <c r="B108" s="5" t="s">
        <v>144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148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15">
      <c r="A109" s="5">
        <v>105</v>
      </c>
      <c r="B109" s="5" t="s">
        <v>144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147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15">
      <c r="A110" s="5">
        <v>106</v>
      </c>
      <c r="B110" s="5" t="s">
        <v>144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146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15">
      <c r="A111" s="5">
        <v>107</v>
      </c>
      <c r="B111" s="5" t="s">
        <v>144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147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15">
      <c r="A112" s="5">
        <v>108</v>
      </c>
      <c r="B112" s="5" t="s">
        <v>144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146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15">
      <c r="A113" s="5">
        <v>109</v>
      </c>
      <c r="B113" s="5" t="s">
        <v>144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147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15">
      <c r="A114" s="5">
        <v>110</v>
      </c>
      <c r="B114" s="5" t="s">
        <v>150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147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15">
      <c r="A115" s="5">
        <v>111</v>
      </c>
      <c r="B115" s="5" t="s">
        <v>150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146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15">
      <c r="A116" s="5">
        <v>112</v>
      </c>
      <c r="B116" s="5" t="s">
        <v>150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147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15">
      <c r="A117" s="5">
        <v>113</v>
      </c>
      <c r="B117" s="5" t="s">
        <v>150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146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15">
      <c r="A118" s="5">
        <v>114</v>
      </c>
      <c r="B118" s="5" t="s">
        <v>150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147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15">
      <c r="A119" s="5">
        <v>115</v>
      </c>
      <c r="B119" s="5" t="s">
        <v>150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146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15">
      <c r="A120" s="5">
        <v>116</v>
      </c>
      <c r="B120" s="5" t="s">
        <v>150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147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15">
      <c r="A121" s="5">
        <v>117</v>
      </c>
      <c r="B121" s="5" t="s">
        <v>150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146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15">
      <c r="A122" s="5">
        <v>118</v>
      </c>
      <c r="B122" s="5" t="s">
        <v>151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147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15">
      <c r="A123" s="5">
        <v>119</v>
      </c>
      <c r="B123" s="5" t="s">
        <v>151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146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15">
      <c r="A124" s="5">
        <v>120</v>
      </c>
      <c r="B124" s="5" t="s">
        <v>151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147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15">
      <c r="A125" s="5">
        <v>121</v>
      </c>
      <c r="B125" s="5" t="s">
        <v>151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146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15">
      <c r="A126" s="5">
        <v>122</v>
      </c>
      <c r="B126" s="5" t="s">
        <v>151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147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15">
      <c r="A127" s="5">
        <v>123</v>
      </c>
      <c r="B127" s="5" t="s">
        <v>151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146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15">
      <c r="A128" s="5">
        <v>124</v>
      </c>
      <c r="B128" s="5" t="s">
        <v>144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147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15">
      <c r="A129" s="5">
        <v>125</v>
      </c>
      <c r="B129" s="5" t="s">
        <v>144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146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15">
      <c r="A130" s="5">
        <v>126</v>
      </c>
      <c r="B130" s="5" t="s">
        <v>144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147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15">
      <c r="A131" s="5">
        <v>127</v>
      </c>
      <c r="B131" s="5" t="s">
        <v>144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146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15">
      <c r="A132" s="5">
        <v>128</v>
      </c>
      <c r="B132" s="5" t="s">
        <v>144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147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15">
      <c r="A133" s="5">
        <v>129</v>
      </c>
      <c r="B133" s="5" t="s">
        <v>144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146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15">
      <c r="A134" s="5">
        <v>130</v>
      </c>
      <c r="B134" s="5" t="s">
        <v>144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147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15">
      <c r="A135" s="5">
        <v>131</v>
      </c>
      <c r="B135" s="5" t="s">
        <v>144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146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15">
      <c r="A136" s="5">
        <v>132</v>
      </c>
      <c r="B136" s="5" t="s">
        <v>152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147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15">
      <c r="A137" s="5">
        <v>133</v>
      </c>
      <c r="B137" s="5" t="s">
        <v>152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147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15">
      <c r="A138" s="5">
        <v>134</v>
      </c>
      <c r="B138" s="5" t="s">
        <v>153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15">
      <c r="A139" s="5">
        <v>135</v>
      </c>
      <c r="B139" s="5" t="s">
        <v>153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15">
      <c r="A140" s="5">
        <v>136</v>
      </c>
      <c r="B140" s="5" t="s">
        <v>153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15">
      <c r="A141" s="5">
        <v>137</v>
      </c>
      <c r="B141" s="5" t="s">
        <v>153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15">
      <c r="A142" s="5">
        <v>138</v>
      </c>
      <c r="B142" s="5" t="s">
        <v>153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15">
      <c r="A143" s="5">
        <v>139</v>
      </c>
      <c r="B143" s="5" t="s">
        <v>153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15">
      <c r="A144" s="5">
        <v>140</v>
      </c>
      <c r="B144" s="5" t="s">
        <v>153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15">
      <c r="A145" s="5">
        <v>141</v>
      </c>
      <c r="B145" s="5" t="s">
        <v>153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15">
      <c r="A146" s="5">
        <v>142</v>
      </c>
      <c r="B146" s="5" t="s">
        <v>153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15">
      <c r="A147" s="5">
        <v>143</v>
      </c>
      <c r="B147" s="5" t="s">
        <v>153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15">
      <c r="A148" s="5">
        <v>144</v>
      </c>
      <c r="B148" s="5" t="s">
        <v>153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15">
      <c r="A149" s="5">
        <v>145</v>
      </c>
      <c r="B149" s="5" t="s">
        <v>153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15">
      <c r="A150" s="5">
        <v>146</v>
      </c>
      <c r="B150" s="5" t="s">
        <v>153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15">
      <c r="A151" s="5">
        <v>147</v>
      </c>
      <c r="B151" s="5" t="s">
        <v>153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15">
      <c r="A152" s="5">
        <v>148</v>
      </c>
      <c r="B152" s="5" t="s">
        <v>153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15">
      <c r="A153" s="5">
        <v>149</v>
      </c>
      <c r="B153" s="5" t="s">
        <v>153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15">
      <c r="A154" s="5">
        <v>150</v>
      </c>
      <c r="B154" s="5" t="s">
        <v>153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15">
      <c r="A155" s="5">
        <v>151</v>
      </c>
      <c r="B155" s="5" t="s">
        <v>153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15">
      <c r="A156" s="5">
        <v>152</v>
      </c>
      <c r="B156" s="5" t="s">
        <v>153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15">
      <c r="A157" s="5">
        <v>153</v>
      </c>
      <c r="B157" s="5" t="s">
        <v>153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15">
      <c r="A158" s="5">
        <v>154</v>
      </c>
      <c r="B158" s="5" t="s">
        <v>153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15">
      <c r="A159" s="5">
        <v>155</v>
      </c>
      <c r="B159" s="5" t="s">
        <v>153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15">
      <c r="A160" s="5">
        <v>156</v>
      </c>
      <c r="B160" s="5" t="s">
        <v>153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15">
      <c r="A161" s="5">
        <v>157</v>
      </c>
      <c r="B161" s="5" t="s">
        <v>153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15">
      <c r="A162" s="5">
        <v>158</v>
      </c>
      <c r="B162" s="5" t="s">
        <v>153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15">
      <c r="A163" s="5">
        <v>159</v>
      </c>
      <c r="B163" s="5" t="s">
        <v>153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15">
      <c r="A164" s="5">
        <v>160</v>
      </c>
      <c r="B164" s="5" t="s">
        <v>153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15">
      <c r="A165" s="5">
        <v>161</v>
      </c>
      <c r="B165" s="5" t="s">
        <v>153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15">
      <c r="A166" s="5">
        <v>162</v>
      </c>
      <c r="B166" s="5" t="s">
        <v>153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15">
      <c r="A167" s="5">
        <v>163</v>
      </c>
      <c r="B167" s="5" t="s">
        <v>153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15">
      <c r="A168" s="5">
        <v>164</v>
      </c>
      <c r="B168" s="5" t="s">
        <v>153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15">
      <c r="A169" s="5">
        <v>165</v>
      </c>
      <c r="B169" s="5" t="s">
        <v>153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15">
      <c r="A170" s="5">
        <v>166</v>
      </c>
      <c r="B170" s="5" t="s">
        <v>153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15">
      <c r="A171" s="5">
        <v>167</v>
      </c>
      <c r="B171" s="5" t="s">
        <v>153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15">
      <c r="A172" s="5">
        <v>168</v>
      </c>
      <c r="B172" s="5" t="s">
        <v>153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15">
      <c r="A173" s="5">
        <v>169</v>
      </c>
      <c r="B173" s="5" t="s">
        <v>153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15">
      <c r="A174" s="5">
        <v>170</v>
      </c>
      <c r="B174" s="5" t="s">
        <v>153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15">
      <c r="A175" s="5">
        <v>171</v>
      </c>
      <c r="B175" s="5" t="s">
        <v>153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15">
      <c r="A176" s="5">
        <v>172</v>
      </c>
      <c r="B176" s="5" t="s">
        <v>154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15">
      <c r="A177" s="5">
        <v>173</v>
      </c>
      <c r="B177" s="5" t="s">
        <v>154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15">
      <c r="A178" s="5">
        <v>174</v>
      </c>
      <c r="B178" s="5" t="s">
        <v>154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15">
      <c r="A179" s="5">
        <v>175</v>
      </c>
      <c r="B179" s="5" t="s">
        <v>154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15">
      <c r="A180" s="5">
        <v>176</v>
      </c>
      <c r="B180" s="5" t="s">
        <v>154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15">
      <c r="A181" s="5">
        <v>177</v>
      </c>
      <c r="B181" s="5" t="s">
        <v>154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15">
      <c r="A182" s="5">
        <v>178</v>
      </c>
      <c r="B182" s="5" t="s">
        <v>154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15">
      <c r="A183" s="5">
        <v>179</v>
      </c>
      <c r="B183" s="5" t="s">
        <v>154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15">
      <c r="A184" s="5">
        <v>180</v>
      </c>
      <c r="B184" s="5" t="s">
        <v>154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15">
      <c r="A185" s="5">
        <v>181</v>
      </c>
      <c r="B185" s="5" t="s">
        <v>154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15">
      <c r="A186" s="5">
        <v>182</v>
      </c>
      <c r="B186" s="5" t="s">
        <v>154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15">
      <c r="A187" s="5">
        <v>183</v>
      </c>
      <c r="B187" s="5" t="s">
        <v>154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15">
      <c r="A188" s="5">
        <v>184</v>
      </c>
      <c r="B188" s="5" t="s">
        <v>154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15">
      <c r="A189" s="5">
        <v>185</v>
      </c>
      <c r="B189" s="5" t="s">
        <v>154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15">
      <c r="A190" s="5">
        <v>186</v>
      </c>
      <c r="B190" s="5" t="s">
        <v>154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15">
      <c r="A191" s="5">
        <v>187</v>
      </c>
      <c r="B191" s="5" t="s">
        <v>154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15">
      <c r="A192" s="5">
        <v>188</v>
      </c>
      <c r="B192" s="5" t="s">
        <v>154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15">
      <c r="A193" s="5">
        <v>189</v>
      </c>
      <c r="B193" s="5" t="s">
        <v>154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15">
      <c r="A194" s="5">
        <v>190</v>
      </c>
      <c r="B194" s="5" t="s">
        <v>154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15">
      <c r="A195" s="5">
        <v>191</v>
      </c>
      <c r="B195" s="5" t="s">
        <v>154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15">
      <c r="A196" s="5">
        <v>192</v>
      </c>
      <c r="B196" s="5" t="s">
        <v>154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15">
      <c r="A197" s="5">
        <v>193</v>
      </c>
      <c r="B197" s="5" t="s">
        <v>154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15">
      <c r="A198" s="5">
        <v>194</v>
      </c>
      <c r="B198" s="5" t="s">
        <v>154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15">
      <c r="A199" s="5">
        <v>195</v>
      </c>
      <c r="B199" s="5" t="s">
        <v>154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15">
      <c r="A200" s="5">
        <v>196</v>
      </c>
      <c r="B200" s="5" t="s">
        <v>154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15">
      <c r="A201" s="5">
        <v>197</v>
      </c>
      <c r="B201" s="5" t="s">
        <v>155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15">
      <c r="A202" s="5">
        <v>198</v>
      </c>
      <c r="B202" s="5" t="s">
        <v>155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15">
      <c r="A203" s="5">
        <v>199</v>
      </c>
      <c r="B203" s="5" t="s">
        <v>155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15">
      <c r="A204" s="5">
        <v>200</v>
      </c>
      <c r="B204" s="5" t="s">
        <v>155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15">
      <c r="A205" s="5">
        <v>201</v>
      </c>
      <c r="B205" s="5" t="s">
        <v>155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15">
      <c r="A206" s="5">
        <v>202</v>
      </c>
      <c r="B206" s="5" t="s">
        <v>155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hyperlinks>
    <hyperlink ref="C1" r:id="rId1" xr:uid="{408702B5-B71F-4FA9-91A6-6647F88FC8E1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C0D5-0F77-4E69-8966-E2C563F28613}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5" x14ac:dyDescent="0.15"/>
  <cols>
    <col min="4" max="4" width="11.75" customWidth="1"/>
    <col min="5" max="5" width="9.75" customWidth="1"/>
    <col min="7" max="7" width="11.75" customWidth="1"/>
    <col min="9" max="9" width="11.75" customWidth="1"/>
    <col min="10" max="12" width="12.75" customWidth="1"/>
    <col min="13" max="13" width="13.75" customWidth="1"/>
    <col min="15" max="15" width="18.75" customWidth="1"/>
    <col min="16" max="16" width="12.75" customWidth="1"/>
    <col min="17" max="19" width="11.75" customWidth="1"/>
  </cols>
  <sheetData>
    <row r="1" spans="1:19" s="6" customFormat="1" ht="27" customHeight="1" x14ac:dyDescent="0.15">
      <c r="A1" s="15" t="s">
        <v>6</v>
      </c>
      <c r="B1" s="6" t="s">
        <v>161</v>
      </c>
      <c r="C1" s="6" t="s">
        <v>162</v>
      </c>
      <c r="D1" s="6" t="s">
        <v>163</v>
      </c>
      <c r="E1" s="6" t="s">
        <v>164</v>
      </c>
      <c r="F1" s="6" t="s">
        <v>165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172</v>
      </c>
      <c r="N1" s="6" t="s">
        <v>173</v>
      </c>
      <c r="O1" s="6" t="s">
        <v>174</v>
      </c>
      <c r="P1" s="6" t="s">
        <v>175</v>
      </c>
      <c r="Q1" s="6" t="s">
        <v>176</v>
      </c>
      <c r="R1" s="6" t="s">
        <v>177</v>
      </c>
      <c r="S1" s="6" t="s">
        <v>178</v>
      </c>
    </row>
    <row r="2" spans="1:19" x14ac:dyDescent="0.15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15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15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15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15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15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15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15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15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15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15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15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15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15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15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15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15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15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15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15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15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15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15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15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15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15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15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15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15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15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15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15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15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15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15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15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15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15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15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15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15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15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15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15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15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15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15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15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15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15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15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15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15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15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15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15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15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15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15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15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15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15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15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15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15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15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15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15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15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15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15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15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15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15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15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15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15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15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15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15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15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15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15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15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15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15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15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15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15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15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15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15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15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15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15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15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15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15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15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15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15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15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15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15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15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15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15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15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15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15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15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15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15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15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15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15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15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15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15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15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15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15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15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15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15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15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15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15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15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15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15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15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15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15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15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15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15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15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15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15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15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15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15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15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15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15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15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15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15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15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15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15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15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15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15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15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15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15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15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15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15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15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15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15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15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15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15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15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15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15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15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15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15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15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15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15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15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15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15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15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15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15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15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15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15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15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15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15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15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15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15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15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15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15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15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15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15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15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15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15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D6C4-EA1A-4B5A-987C-1EAFE8F3EE33}">
  <dimension ref="A1:E10"/>
  <sheetViews>
    <sheetView workbookViewId="0">
      <selection activeCell="D5" sqref="D5"/>
    </sheetView>
  </sheetViews>
  <sheetFormatPr defaultRowHeight="13.5" x14ac:dyDescent="0.15"/>
  <cols>
    <col min="1" max="1" width="12.125" bestFit="1" customWidth="1"/>
    <col min="2" max="2" width="17.875" bestFit="1" customWidth="1"/>
    <col min="5" max="5" width="13" bestFit="1" customWidth="1"/>
  </cols>
  <sheetData>
    <row r="1" spans="1:5" x14ac:dyDescent="0.15">
      <c r="A1" t="s">
        <v>214</v>
      </c>
      <c r="D1" t="s">
        <v>215</v>
      </c>
    </row>
    <row r="2" spans="1:5" x14ac:dyDescent="0.15">
      <c r="A2" t="s">
        <v>179</v>
      </c>
      <c r="B2" t="s">
        <v>189</v>
      </c>
      <c r="D2" t="s">
        <v>179</v>
      </c>
      <c r="E2" t="s">
        <v>190</v>
      </c>
    </row>
    <row r="3" spans="1:5" x14ac:dyDescent="0.15">
      <c r="A3" t="s">
        <v>144</v>
      </c>
      <c r="B3" t="s">
        <v>181</v>
      </c>
      <c r="D3" t="s">
        <v>146</v>
      </c>
      <c r="E3" t="s">
        <v>19</v>
      </c>
    </row>
    <row r="4" spans="1:5" x14ac:dyDescent="0.15">
      <c r="A4" t="s">
        <v>155</v>
      </c>
      <c r="B4" t="s">
        <v>182</v>
      </c>
      <c r="D4" t="s">
        <v>147</v>
      </c>
      <c r="E4" t="s">
        <v>18</v>
      </c>
    </row>
    <row r="5" spans="1:5" x14ac:dyDescent="0.15">
      <c r="A5" t="s">
        <v>152</v>
      </c>
      <c r="B5" t="s">
        <v>183</v>
      </c>
      <c r="D5" t="s">
        <v>148</v>
      </c>
      <c r="E5" t="s">
        <v>20</v>
      </c>
    </row>
    <row r="6" spans="1:5" x14ac:dyDescent="0.15">
      <c r="A6" t="s">
        <v>151</v>
      </c>
      <c r="B6" t="s">
        <v>184</v>
      </c>
    </row>
    <row r="7" spans="1:5" x14ac:dyDescent="0.15">
      <c r="A7" t="s">
        <v>150</v>
      </c>
      <c r="B7" t="s">
        <v>185</v>
      </c>
    </row>
    <row r="8" spans="1:5" x14ac:dyDescent="0.15">
      <c r="A8" t="s">
        <v>149</v>
      </c>
      <c r="B8" t="s">
        <v>186</v>
      </c>
    </row>
    <row r="9" spans="1:5" x14ac:dyDescent="0.15">
      <c r="A9" t="s">
        <v>153</v>
      </c>
      <c r="B9" t="s">
        <v>187</v>
      </c>
    </row>
    <row r="10" spans="1:5" x14ac:dyDescent="0.15">
      <c r="A10" t="s">
        <v>154</v>
      </c>
      <c r="B10" t="s">
        <v>188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Ingregients</vt:lpstr>
      <vt:lpstr>元シート</vt:lpstr>
      <vt:lpstr>Dummy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2019-06-30T02:08:05Z</dcterms:created>
  <dcterms:modified xsi:type="dcterms:W3CDTF">2019-06-30T04:00:01Z</dcterms:modified>
</cp:coreProperties>
</file>