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\sse2019-group5\data\sample\"/>
    </mc:Choice>
  </mc:AlternateContent>
  <bookViews>
    <workbookView xWindow="32496" yWindow="1188" windowWidth="20820" windowHeight="11832" activeTab="1"/>
  </bookViews>
  <sheets>
    <sheet name="Ingredients" sheetId="3" r:id="rId1"/>
    <sheet name="course" sheetId="6" r:id="rId2"/>
    <sheet name="元シート" sheetId="2" r:id="rId3"/>
    <sheet name="Dummy" sheetId="5" r:id="rId4"/>
    <sheet name="lookup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6" l="1"/>
  <c r="D3" i="6"/>
  <c r="E3" i="6"/>
  <c r="C4" i="6"/>
  <c r="D4" i="6"/>
  <c r="E4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C17" i="6"/>
  <c r="D17" i="6"/>
  <c r="E17" i="6"/>
  <c r="C18" i="6"/>
  <c r="D18" i="6"/>
  <c r="E18" i="6"/>
  <c r="C19" i="6"/>
  <c r="D19" i="6"/>
  <c r="E19" i="6"/>
  <c r="C20" i="6"/>
  <c r="D20" i="6"/>
  <c r="E20" i="6"/>
  <c r="C21" i="6"/>
  <c r="D21" i="6"/>
  <c r="E21" i="6"/>
  <c r="C22" i="6"/>
  <c r="D22" i="6"/>
  <c r="E22" i="6"/>
  <c r="C23" i="6"/>
  <c r="D23" i="6"/>
  <c r="E23" i="6"/>
  <c r="C24" i="6"/>
  <c r="D24" i="6"/>
  <c r="E24" i="6"/>
  <c r="C25" i="6"/>
  <c r="D25" i="6"/>
  <c r="E25" i="6"/>
  <c r="C26" i="6"/>
  <c r="D26" i="6"/>
  <c r="E26" i="6"/>
  <c r="C27" i="6"/>
  <c r="D27" i="6"/>
  <c r="E27" i="6"/>
  <c r="C28" i="6"/>
  <c r="D28" i="6"/>
  <c r="E28" i="6"/>
  <c r="C29" i="6"/>
  <c r="D29" i="6"/>
  <c r="E29" i="6"/>
  <c r="C30" i="6"/>
  <c r="D30" i="6"/>
  <c r="E30" i="6"/>
  <c r="C31" i="6"/>
  <c r="D31" i="6"/>
  <c r="E31" i="6"/>
  <c r="E2" i="6"/>
  <c r="D2" i="6"/>
  <c r="C2" i="6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3" i="3"/>
  <c r="E204" i="3" l="1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F204" i="3"/>
  <c r="AD204" i="3" s="1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F203" i="3"/>
  <c r="AD203" i="3" s="1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F202" i="3"/>
  <c r="AD202" i="3" s="1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F201" i="3"/>
  <c r="D201" i="3"/>
  <c r="AD201" i="3" s="1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F200" i="3"/>
  <c r="D200" i="3"/>
  <c r="AD200" i="3" s="1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F199" i="3"/>
  <c r="D199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F198" i="3"/>
  <c r="D198" i="3"/>
  <c r="AD198" i="3" s="1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F197" i="3"/>
  <c r="D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F196" i="3"/>
  <c r="D196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F195" i="3"/>
  <c r="D195" i="3"/>
  <c r="AD195" i="3" s="1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F194" i="3"/>
  <c r="D194" i="3"/>
  <c r="AD194" i="3" s="1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F193" i="3"/>
  <c r="D193" i="3"/>
  <c r="AD193" i="3" s="1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F192" i="3"/>
  <c r="D192" i="3"/>
  <c r="AD192" i="3" s="1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F191" i="3"/>
  <c r="D191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F190" i="3"/>
  <c r="D190" i="3"/>
  <c r="AD190" i="3" s="1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F189" i="3"/>
  <c r="D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F188" i="3"/>
  <c r="D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F187" i="3"/>
  <c r="D187" i="3"/>
  <c r="AD187" i="3" s="1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F186" i="3"/>
  <c r="D186" i="3"/>
  <c r="AD186" i="3" s="1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F185" i="3"/>
  <c r="D185" i="3"/>
  <c r="AD185" i="3" s="1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F184" i="3"/>
  <c r="D184" i="3"/>
  <c r="AD184" i="3" s="1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F183" i="3"/>
  <c r="D183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F182" i="3"/>
  <c r="D182" i="3"/>
  <c r="AD182" i="3" s="1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F181" i="3"/>
  <c r="D181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F180" i="3"/>
  <c r="D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F179" i="3"/>
  <c r="D179" i="3"/>
  <c r="AD179" i="3" s="1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F178" i="3"/>
  <c r="D178" i="3"/>
  <c r="AD178" i="3" s="1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F177" i="3"/>
  <c r="D177" i="3"/>
  <c r="AD177" i="3" s="1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F176" i="3"/>
  <c r="D176" i="3"/>
  <c r="AD176" i="3" s="1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F175" i="3"/>
  <c r="D175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F174" i="3"/>
  <c r="D174" i="3"/>
  <c r="AD174" i="3" s="1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F173" i="3"/>
  <c r="D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F172" i="3"/>
  <c r="D172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F171" i="3"/>
  <c r="D171" i="3"/>
  <c r="AD171" i="3" s="1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F170" i="3"/>
  <c r="D170" i="3"/>
  <c r="AD170" i="3" s="1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F169" i="3"/>
  <c r="D169" i="3"/>
  <c r="AD169" i="3" s="1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F168" i="3"/>
  <c r="D168" i="3"/>
  <c r="AD168" i="3" s="1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F167" i="3"/>
  <c r="D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F166" i="3"/>
  <c r="D166" i="3"/>
  <c r="AD166" i="3" s="1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F165" i="3"/>
  <c r="D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F164" i="3"/>
  <c r="D164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F163" i="3"/>
  <c r="D163" i="3"/>
  <c r="AD163" i="3" s="1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F162" i="3"/>
  <c r="D162" i="3"/>
  <c r="AD162" i="3" s="1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F161" i="3"/>
  <c r="D161" i="3"/>
  <c r="AD161" i="3" s="1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F160" i="3"/>
  <c r="D160" i="3"/>
  <c r="AD160" i="3" s="1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F159" i="3"/>
  <c r="D159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F158" i="3"/>
  <c r="D158" i="3"/>
  <c r="AD158" i="3" s="1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F157" i="3"/>
  <c r="D157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F156" i="3"/>
  <c r="D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F155" i="3"/>
  <c r="D155" i="3"/>
  <c r="AD155" i="3" s="1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F154" i="3"/>
  <c r="D154" i="3"/>
  <c r="AD154" i="3" s="1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F153" i="3"/>
  <c r="D153" i="3"/>
  <c r="AD153" i="3" s="1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F152" i="3"/>
  <c r="D152" i="3"/>
  <c r="AD152" i="3" s="1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F151" i="3"/>
  <c r="D151" i="3"/>
  <c r="AD151" i="3" s="1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F150" i="3"/>
  <c r="D150" i="3"/>
  <c r="AD150" i="3" s="1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F149" i="3"/>
  <c r="D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F148" i="3"/>
  <c r="D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F147" i="3"/>
  <c r="D147" i="3"/>
  <c r="AD147" i="3" s="1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F146" i="3"/>
  <c r="D146" i="3"/>
  <c r="AD146" i="3" s="1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F145" i="3"/>
  <c r="D145" i="3"/>
  <c r="AD145" i="3" s="1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F144" i="3"/>
  <c r="D144" i="3"/>
  <c r="AD144" i="3" s="1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F143" i="3"/>
  <c r="D143" i="3"/>
  <c r="AD143" i="3" s="1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F142" i="3"/>
  <c r="D142" i="3"/>
  <c r="AD142" i="3" s="1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F141" i="3"/>
  <c r="D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F140" i="3"/>
  <c r="D140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F139" i="3"/>
  <c r="D139" i="3"/>
  <c r="AD139" i="3" s="1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F138" i="3"/>
  <c r="D138" i="3"/>
  <c r="AD138" i="3" s="1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F137" i="3"/>
  <c r="D137" i="3"/>
  <c r="AD137" i="3" s="1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F136" i="3"/>
  <c r="D136" i="3"/>
  <c r="AD136" i="3" s="1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F135" i="3"/>
  <c r="D135" i="3"/>
  <c r="AD135" i="3" s="1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F134" i="3"/>
  <c r="D134" i="3"/>
  <c r="AD134" i="3" s="1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F133" i="3"/>
  <c r="D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F132" i="3"/>
  <c r="D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F131" i="3"/>
  <c r="D131" i="3"/>
  <c r="AD131" i="3" s="1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F130" i="3"/>
  <c r="D130" i="3"/>
  <c r="AD130" i="3" s="1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F129" i="3"/>
  <c r="D129" i="3"/>
  <c r="AD129" i="3" s="1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F128" i="3"/>
  <c r="D128" i="3"/>
  <c r="AD128" i="3" s="1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F127" i="3"/>
  <c r="D127" i="3"/>
  <c r="AD127" i="3" s="1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F126" i="3"/>
  <c r="D126" i="3"/>
  <c r="AD126" i="3" s="1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F125" i="3"/>
  <c r="D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F124" i="3"/>
  <c r="D124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F123" i="3"/>
  <c r="D123" i="3"/>
  <c r="AD123" i="3" s="1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F122" i="3"/>
  <c r="D122" i="3"/>
  <c r="AD122" i="3" s="1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F121" i="3"/>
  <c r="D121" i="3"/>
  <c r="AD121" i="3" s="1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F120" i="3"/>
  <c r="D120" i="3"/>
  <c r="AD120" i="3" s="1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F119" i="3"/>
  <c r="D119" i="3"/>
  <c r="AD119" i="3" s="1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F118" i="3"/>
  <c r="D118" i="3"/>
  <c r="AD118" i="3" s="1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F117" i="3"/>
  <c r="D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F116" i="3"/>
  <c r="D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F115" i="3"/>
  <c r="D115" i="3"/>
  <c r="AD115" i="3" s="1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F114" i="3"/>
  <c r="D114" i="3"/>
  <c r="AD114" i="3" s="1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F113" i="3"/>
  <c r="D113" i="3"/>
  <c r="AD113" i="3" s="1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F112" i="3"/>
  <c r="D112" i="3"/>
  <c r="AD112" i="3" s="1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F111" i="3"/>
  <c r="D111" i="3"/>
  <c r="AD111" i="3" s="1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F110" i="3"/>
  <c r="D110" i="3"/>
  <c r="AD110" i="3" s="1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F109" i="3"/>
  <c r="D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F108" i="3"/>
  <c r="D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F107" i="3"/>
  <c r="D107" i="3"/>
  <c r="AD107" i="3" s="1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F106" i="3"/>
  <c r="D106" i="3"/>
  <c r="AD106" i="3" s="1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F105" i="3"/>
  <c r="D105" i="3"/>
  <c r="AD105" i="3" s="1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F104" i="3"/>
  <c r="D104" i="3"/>
  <c r="AD104" i="3" s="1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F103" i="3"/>
  <c r="D103" i="3"/>
  <c r="AD103" i="3" s="1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F102" i="3"/>
  <c r="D102" i="3"/>
  <c r="AD102" i="3" s="1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F101" i="3"/>
  <c r="D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F100" i="3"/>
  <c r="D100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F99" i="3"/>
  <c r="D99" i="3"/>
  <c r="AD99" i="3" s="1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F98" i="3"/>
  <c r="D98" i="3"/>
  <c r="AD98" i="3" s="1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F97" i="3"/>
  <c r="D97" i="3"/>
  <c r="AD97" i="3" s="1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F96" i="3"/>
  <c r="D96" i="3"/>
  <c r="AD96" i="3" s="1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F95" i="3"/>
  <c r="D95" i="3"/>
  <c r="AD95" i="3" s="1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F94" i="3"/>
  <c r="D94" i="3"/>
  <c r="AD94" i="3" s="1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F93" i="3"/>
  <c r="D93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F92" i="3"/>
  <c r="D92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F91" i="3"/>
  <c r="D91" i="3"/>
  <c r="AD91" i="3" s="1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F90" i="3"/>
  <c r="D90" i="3"/>
  <c r="AD90" i="3" s="1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F89" i="3"/>
  <c r="D89" i="3"/>
  <c r="AD89" i="3" s="1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F88" i="3"/>
  <c r="D88" i="3"/>
  <c r="AD88" i="3" s="1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F87" i="3"/>
  <c r="D87" i="3"/>
  <c r="AD87" i="3" s="1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F86" i="3"/>
  <c r="D86" i="3"/>
  <c r="AD86" i="3" s="1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F85" i="3"/>
  <c r="D85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F84" i="3"/>
  <c r="D84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F83" i="3"/>
  <c r="D83" i="3"/>
  <c r="AD83" i="3" s="1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F82" i="3"/>
  <c r="D82" i="3"/>
  <c r="AD82" i="3" s="1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F81" i="3"/>
  <c r="D81" i="3"/>
  <c r="AD81" i="3" s="1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F80" i="3"/>
  <c r="D80" i="3"/>
  <c r="AD80" i="3" s="1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F79" i="3"/>
  <c r="D79" i="3"/>
  <c r="AD79" i="3" s="1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F78" i="3"/>
  <c r="D78" i="3"/>
  <c r="AD78" i="3" s="1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F77" i="3"/>
  <c r="D77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F76" i="3"/>
  <c r="D76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F75" i="3"/>
  <c r="D75" i="3"/>
  <c r="AD75" i="3" s="1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F74" i="3"/>
  <c r="D74" i="3"/>
  <c r="AD74" i="3" s="1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F73" i="3"/>
  <c r="D73" i="3"/>
  <c r="AD73" i="3" s="1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F72" i="3"/>
  <c r="D72" i="3"/>
  <c r="AD72" i="3" s="1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F71" i="3"/>
  <c r="D71" i="3"/>
  <c r="AD71" i="3" s="1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F70" i="3"/>
  <c r="D70" i="3"/>
  <c r="AD70" i="3" s="1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F69" i="3"/>
  <c r="D69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F68" i="3"/>
  <c r="D68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F67" i="3"/>
  <c r="D67" i="3"/>
  <c r="AD67" i="3" s="1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F66" i="3"/>
  <c r="D66" i="3"/>
  <c r="AD66" i="3" s="1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F65" i="3"/>
  <c r="D65" i="3"/>
  <c r="AD65" i="3" s="1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F64" i="3"/>
  <c r="D64" i="3"/>
  <c r="AD64" i="3" s="1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F63" i="3"/>
  <c r="D63" i="3"/>
  <c r="AD63" i="3" s="1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F62" i="3"/>
  <c r="D62" i="3"/>
  <c r="AD62" i="3" s="1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F61" i="3"/>
  <c r="D61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F60" i="3"/>
  <c r="D60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F59" i="3"/>
  <c r="D59" i="3"/>
  <c r="AD59" i="3" s="1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F58" i="3"/>
  <c r="D58" i="3"/>
  <c r="AD58" i="3" s="1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F57" i="3"/>
  <c r="D57" i="3"/>
  <c r="AD57" i="3" s="1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F56" i="3"/>
  <c r="D56" i="3"/>
  <c r="AD56" i="3" s="1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F55" i="3"/>
  <c r="D55" i="3"/>
  <c r="AD55" i="3" s="1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F54" i="3"/>
  <c r="D54" i="3"/>
  <c r="AD54" i="3" s="1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F53" i="3"/>
  <c r="D53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F52" i="3"/>
  <c r="D52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F51" i="3"/>
  <c r="D51" i="3"/>
  <c r="AD51" i="3" s="1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F50" i="3"/>
  <c r="D50" i="3"/>
  <c r="AD50" i="3" s="1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F49" i="3"/>
  <c r="D49" i="3"/>
  <c r="AD49" i="3" s="1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F48" i="3"/>
  <c r="D48" i="3"/>
  <c r="AD48" i="3" s="1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F47" i="3"/>
  <c r="D47" i="3"/>
  <c r="AD47" i="3" s="1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F46" i="3"/>
  <c r="D46" i="3"/>
  <c r="AD46" i="3" s="1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F45" i="3"/>
  <c r="D45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F44" i="3"/>
  <c r="D44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F43" i="3"/>
  <c r="D43" i="3"/>
  <c r="AD43" i="3" s="1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F42" i="3"/>
  <c r="D42" i="3"/>
  <c r="AD42" i="3" s="1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F41" i="3"/>
  <c r="D41" i="3"/>
  <c r="AD41" i="3" s="1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F40" i="3"/>
  <c r="D40" i="3"/>
  <c r="AD40" i="3" s="1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F39" i="3"/>
  <c r="D39" i="3"/>
  <c r="AD39" i="3" s="1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F38" i="3"/>
  <c r="D38" i="3"/>
  <c r="AD38" i="3" s="1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F37" i="3"/>
  <c r="D37" i="3"/>
  <c r="AD37" i="3" s="1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F36" i="3"/>
  <c r="D36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F35" i="3"/>
  <c r="D35" i="3"/>
  <c r="AD35" i="3" s="1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F34" i="3"/>
  <c r="D34" i="3"/>
  <c r="AD34" i="3" s="1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F33" i="3"/>
  <c r="D33" i="3"/>
  <c r="AD33" i="3" s="1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F32" i="3"/>
  <c r="D32" i="3"/>
  <c r="AD32" i="3" s="1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F31" i="3"/>
  <c r="D31" i="3"/>
  <c r="AD31" i="3" s="1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F30" i="3"/>
  <c r="D30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F29" i="3"/>
  <c r="D29" i="3"/>
  <c r="AD29" i="3" s="1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F28" i="3"/>
  <c r="D28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F27" i="3"/>
  <c r="D27" i="3"/>
  <c r="AD27" i="3" s="1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F26" i="3"/>
  <c r="D26" i="3"/>
  <c r="AD26" i="3" s="1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F25" i="3"/>
  <c r="D25" i="3"/>
  <c r="AD25" i="3" s="1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F24" i="3"/>
  <c r="D24" i="3"/>
  <c r="AD24" i="3" s="1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F23" i="3"/>
  <c r="D23" i="3"/>
  <c r="AD23" i="3" s="1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F22" i="3"/>
  <c r="D22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F21" i="3"/>
  <c r="D21" i="3"/>
  <c r="AD21" i="3" s="1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F20" i="3"/>
  <c r="D20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F19" i="3"/>
  <c r="D19" i="3"/>
  <c r="AD19" i="3" s="1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F18" i="3"/>
  <c r="D18" i="3"/>
  <c r="AD18" i="3" s="1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F17" i="3"/>
  <c r="D17" i="3"/>
  <c r="AD17" i="3" s="1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F16" i="3"/>
  <c r="D16" i="3"/>
  <c r="AD16" i="3" s="1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F15" i="3"/>
  <c r="D15" i="3"/>
  <c r="AD15" i="3" s="1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F14" i="3"/>
  <c r="D14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F13" i="3"/>
  <c r="D13" i="3"/>
  <c r="AD13" i="3" s="1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F12" i="3"/>
  <c r="D12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F11" i="3"/>
  <c r="D11" i="3"/>
  <c r="AD11" i="3" s="1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F10" i="3"/>
  <c r="D10" i="3"/>
  <c r="AD10" i="3" s="1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F9" i="3"/>
  <c r="D9" i="3"/>
  <c r="AD9" i="3" s="1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F8" i="3"/>
  <c r="D8" i="3"/>
  <c r="AD8" i="3" s="1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F7" i="3"/>
  <c r="D7" i="3"/>
  <c r="AD7" i="3" s="1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F6" i="3"/>
  <c r="D6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F5" i="3"/>
  <c r="D5" i="3"/>
  <c r="AD5" i="3" s="1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F4" i="3"/>
  <c r="D4" i="3"/>
  <c r="AB3" i="3"/>
  <c r="AA3" i="3"/>
  <c r="Z3" i="3"/>
  <c r="Y3" i="3"/>
  <c r="X3" i="3"/>
  <c r="W3" i="3"/>
  <c r="V3" i="3"/>
  <c r="U3" i="3"/>
  <c r="T3" i="3"/>
  <c r="S3" i="3"/>
  <c r="R3" i="3"/>
  <c r="P3" i="3"/>
  <c r="O3" i="3"/>
  <c r="N3" i="3"/>
  <c r="K3" i="3"/>
  <c r="Q3" i="3"/>
  <c r="M3" i="3"/>
  <c r="L3" i="3"/>
  <c r="J3" i="3"/>
  <c r="I3" i="3"/>
  <c r="H3" i="3"/>
  <c r="F3" i="3"/>
  <c r="D3" i="3"/>
  <c r="AD3" i="3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AD6" i="3" l="1"/>
  <c r="AD14" i="3"/>
  <c r="AD22" i="3"/>
  <c r="AD30" i="3"/>
  <c r="AD45" i="3"/>
  <c r="AD53" i="3"/>
  <c r="AD61" i="3"/>
  <c r="AD69" i="3"/>
  <c r="AD77" i="3"/>
  <c r="AD85" i="3"/>
  <c r="AD93" i="3"/>
  <c r="AD101" i="3"/>
  <c r="AD109" i="3"/>
  <c r="AD117" i="3"/>
  <c r="AD125" i="3"/>
  <c r="AD133" i="3"/>
  <c r="AD141" i="3"/>
  <c r="AD149" i="3"/>
  <c r="AD157" i="3"/>
  <c r="AD165" i="3"/>
  <c r="AD173" i="3"/>
  <c r="AD181" i="3"/>
  <c r="AD189" i="3"/>
  <c r="AD197" i="3"/>
  <c r="AD4" i="3"/>
  <c r="AD12" i="3"/>
  <c r="AD20" i="3"/>
  <c r="AD28" i="3"/>
  <c r="AD36" i="3"/>
  <c r="AD44" i="3"/>
  <c r="AD52" i="3"/>
  <c r="AD60" i="3"/>
  <c r="AD68" i="3"/>
  <c r="AD76" i="3"/>
  <c r="AD84" i="3"/>
  <c r="AD92" i="3"/>
  <c r="AD100" i="3"/>
  <c r="AD108" i="3"/>
  <c r="AD116" i="3"/>
  <c r="AD124" i="3"/>
  <c r="AD132" i="3"/>
  <c r="AD140" i="3"/>
  <c r="AD148" i="3"/>
  <c r="AD156" i="3"/>
  <c r="AD164" i="3"/>
  <c r="AD172" i="3"/>
  <c r="AD180" i="3"/>
  <c r="AD188" i="3"/>
  <c r="AD196" i="3"/>
  <c r="AD159" i="3"/>
  <c r="AD167" i="3"/>
  <c r="AD175" i="3"/>
  <c r="AD183" i="3"/>
  <c r="AD191" i="3"/>
  <c r="AD199" i="3"/>
</calcChain>
</file>

<file path=xl/sharedStrings.xml><?xml version="1.0" encoding="utf-8"?>
<sst xmlns="http://schemas.openxmlformats.org/spreadsheetml/2006/main" count="1037" uniqueCount="387">
  <si>
    <t>チキン南蛮弁当</t>
  </si>
  <si>
    <t>商品名</t>
  </si>
  <si>
    <t>脂質</t>
  </si>
  <si>
    <t>炭水化物</t>
  </si>
  <si>
    <t>食塩相当量</t>
  </si>
  <si>
    <t>のり弁当</t>
  </si>
  <si>
    <t>No</t>
  </si>
  <si>
    <t>ID</t>
  </si>
  <si>
    <t>name</t>
  </si>
  <si>
    <t>category</t>
  </si>
  <si>
    <t>熱量</t>
  </si>
  <si>
    <t>（kcal）</t>
  </si>
  <si>
    <t>蛋白質</t>
  </si>
  <si>
    <t>（g）</t>
  </si>
  <si>
    <t>カリウム</t>
  </si>
  <si>
    <t>（mg）</t>
  </si>
  <si>
    <t>リン</t>
  </si>
  <si>
    <t>プラスベジから揚弁当(4コ入り)</t>
  </si>
  <si>
    <t>ライス普通盛</t>
  </si>
  <si>
    <t>ライス大盛</t>
  </si>
  <si>
    <t>ライス小盛</t>
  </si>
  <si>
    <t>プラスベジ特から揚弁当(6コ入り)</t>
  </si>
  <si>
    <t>プラスベジカルビ焼肉弁当</t>
  </si>
  <si>
    <t>プラスべジWカルビ焼肉弁当(肉2倍)</t>
  </si>
  <si>
    <t>プラスべジチキン南蛮弁当</t>
  </si>
  <si>
    <t>プラスべジしょうが焼き弁当</t>
  </si>
  <si>
    <t>プラスべジおろしチキン竜田弁当（香味醤油）</t>
  </si>
  <si>
    <t>プラスべジおろしチキン竜田弁当（和風ぽん酢）</t>
  </si>
  <si>
    <t>プラスべジしゃけ塩焼き弁当</t>
  </si>
  <si>
    <t>プラスべジさば塩焼き弁当</t>
  </si>
  <si>
    <t>プラスべジロースとんかつ弁当</t>
  </si>
  <si>
    <t>プラスべジ4種のこぼれチーズハンバーグステーキ弁当</t>
  </si>
  <si>
    <t>プラスべジデミグラスハンバーグステーキ弁当</t>
  </si>
  <si>
    <t>プラスべジ和風おろしハンバーグステーキ弁当</t>
  </si>
  <si>
    <t>野菜が摂れるビビンバ(半熟たまご付)</t>
  </si>
  <si>
    <t>野菜が摂れる肉増しビビンバ(半熟たまご付き)</t>
  </si>
  <si>
    <t>野菜が摂れるビビンバ(半熟たまごなし)</t>
  </si>
  <si>
    <t>野菜が摂れる肉増しビビンバ(半熟たまごなし)</t>
  </si>
  <si>
    <t>さっぱりおろしかつめし</t>
  </si>
  <si>
    <t>うな重</t>
  </si>
  <si>
    <t>Wうな重</t>
  </si>
  <si>
    <t>特のりタル弁当</t>
  </si>
  <si>
    <t>ロースかつ丼</t>
  </si>
  <si>
    <t>から揚弁当(4コ入り)</t>
  </si>
  <si>
    <t>特から揚弁当(6コ入り)</t>
  </si>
  <si>
    <t>肉野菜炒め弁当</t>
  </si>
  <si>
    <t>しょうが焼き弁当</t>
  </si>
  <si>
    <t>デミグラスハンバーグステーキ弁当</t>
  </si>
  <si>
    <t>4種のこぼれチーズハンバーグステーキ弁当</t>
  </si>
  <si>
    <t>和風おろしハンバーグステーキ弁当</t>
  </si>
  <si>
    <t>ロースとんかつ弁当</t>
  </si>
  <si>
    <t>ロースかつとじ弁当</t>
  </si>
  <si>
    <t>カルビ焼肉弁当</t>
  </si>
  <si>
    <t>Wカルビ焼肉弁当(肉2倍)</t>
  </si>
  <si>
    <t>おろしチキン竜田弁当(香味醤油)</t>
  </si>
  <si>
    <t>おろしチキン竜田弁当(和風ぽん酢)</t>
  </si>
  <si>
    <t>幕の内弁当</t>
  </si>
  <si>
    <t>特撰幕の内弁当</t>
  </si>
  <si>
    <t>華・幕の内弁当</t>
  </si>
  <si>
    <t>カットステーキ重</t>
  </si>
  <si>
    <t>Wカットステーキ重(肉2倍)</t>
  </si>
  <si>
    <t>カットステーキコンボ</t>
  </si>
  <si>
    <t>親子丼</t>
  </si>
  <si>
    <t>ビーフカレー</t>
  </si>
  <si>
    <t>から揚カレー</t>
  </si>
  <si>
    <t>ロースカツカレー</t>
  </si>
  <si>
    <t>さば塩焼き弁当</t>
  </si>
  <si>
    <t>しゃけ塩焼き弁当</t>
  </si>
  <si>
    <t>ＢＩＧのり弁（コロッケ）</t>
  </si>
  <si>
    <t>ＢＩＧのり弁（白身フライ）</t>
  </si>
  <si>
    <t>ドラえもんランチ/ドラミちゃんランチ（おにぎり）　　　　　</t>
  </si>
  <si>
    <t>ドラえもんランチ/ドラミちゃんランチ（カレー）　　　　　</t>
  </si>
  <si>
    <t>プラスべジから揚おかずのみ（4コ入り）</t>
  </si>
  <si>
    <t>プラスべジ特から揚おかずのみ（6コ入り）</t>
  </si>
  <si>
    <t>プラスべジカルビ焼肉おかずのみ</t>
  </si>
  <si>
    <t>プラスベジWカルビ焼肉おかずのみ</t>
  </si>
  <si>
    <t>プラスべジチキン南蛮おかずのみ</t>
  </si>
  <si>
    <t>プラスべジしょうが焼きおかずのみ</t>
  </si>
  <si>
    <t>プラスべジおろしチキン竜田おかずのみ（香味醤油）</t>
  </si>
  <si>
    <t>プラスべジおろしチキン竜田おかずのみ（和風ぽん酢）</t>
  </si>
  <si>
    <t>プラスべジロースとんかつおかずのみ</t>
  </si>
  <si>
    <t>プラスべジ4種のこぼれチーズハンバーグステーキおかずのみ</t>
  </si>
  <si>
    <t>プラスべジデミグラスハンバーグステーキおかずのみ</t>
  </si>
  <si>
    <t>プラスべジ和風おろしハンバーグステーキおかずのみ</t>
  </si>
  <si>
    <t>プラスべジしゃけ塩焼きおかずのみ</t>
  </si>
  <si>
    <t>プラスべジさば塩焼きおかずのみ</t>
  </si>
  <si>
    <t>4種のこぼれチーズハンバーグステーキおかずのみ</t>
  </si>
  <si>
    <t>デミグラスハンバーグステーキおかずのみ</t>
  </si>
  <si>
    <t>和風おろしハンバーグステーキおかずのみ</t>
  </si>
  <si>
    <t>ロースとんかつ　おかずのみ</t>
  </si>
  <si>
    <t>ロースかつとじ　おかずのみ</t>
  </si>
  <si>
    <t>チキン南蛮　おかずのみ</t>
  </si>
  <si>
    <t>肉野菜炒め　おかずのみ</t>
  </si>
  <si>
    <t>しゃけ塩焼きおかずのみ</t>
  </si>
  <si>
    <t>さば塩焼きおかずのみ</t>
  </si>
  <si>
    <t>カルビ焼肉　おかずのみ</t>
  </si>
  <si>
    <t>Wカルビ焼肉　おかずのみ</t>
  </si>
  <si>
    <t>おろしチキン竜田おかずのみ(香味醤油)</t>
  </si>
  <si>
    <t>おろしチキン竜田おかずのみ(和風ぽん酢)</t>
  </si>
  <si>
    <t>しょうが焼きおかずのみ</t>
  </si>
  <si>
    <t>から揚　おかずのみ(4コ入り)</t>
  </si>
  <si>
    <t>特から揚おかずのみ(6コ入り)</t>
  </si>
  <si>
    <t>カレールー</t>
  </si>
  <si>
    <t>もち麦ごはん単品（中）</t>
  </si>
  <si>
    <t>特製豚汁</t>
  </si>
  <si>
    <t>(単品惣菜)豆もやしナムル</t>
  </si>
  <si>
    <t>ちくわ天</t>
  </si>
  <si>
    <t>ミニうどん（肉）</t>
  </si>
  <si>
    <t>ミニうどん（きつね）</t>
  </si>
  <si>
    <t>チキンバスケット(10コ入り)</t>
  </si>
  <si>
    <t>（単品惣菜）　から揚</t>
  </si>
  <si>
    <t>（単品惣菜）　ポテトサラダ</t>
  </si>
  <si>
    <t>（単品惣菜）　コロッケ</t>
  </si>
  <si>
    <t>（単品惣菜）　メンチカツ</t>
  </si>
  <si>
    <t>（単品惣菜）　小松菜と油揚げの和え物</t>
  </si>
  <si>
    <t>（単品惣菜）　キンピラゴボウ</t>
  </si>
  <si>
    <t>（単品惣菜）　白身フライ</t>
  </si>
  <si>
    <t>（単品惣菜）エビフライ</t>
  </si>
  <si>
    <t>（単品惣菜）　しゃけ塩焼き</t>
  </si>
  <si>
    <t>（単品惣菜）　さばの塩焼</t>
  </si>
  <si>
    <t>手羽から揚（しお味・10本入り）</t>
  </si>
  <si>
    <t>手羽から揚（しお味・5本入り）</t>
  </si>
  <si>
    <t>フライドポテト</t>
  </si>
  <si>
    <t>白菜キムチ</t>
  </si>
  <si>
    <t>ライス単品（大）</t>
  </si>
  <si>
    <t>スパサラダ</t>
  </si>
  <si>
    <t>野菜サラダ</t>
  </si>
  <si>
    <t>ライス単品（中）</t>
  </si>
  <si>
    <t>ライス単品（小）</t>
  </si>
  <si>
    <t>しじみ汁</t>
  </si>
  <si>
    <t>なめこ汁</t>
  </si>
  <si>
    <t>わかめスープ</t>
  </si>
  <si>
    <t>5種の野菜みそ汁</t>
  </si>
  <si>
    <t>玉子スープ</t>
  </si>
  <si>
    <t>豚汁</t>
  </si>
  <si>
    <t>緑茶500ml</t>
  </si>
  <si>
    <t>烏龍茶500ml</t>
  </si>
  <si>
    <t>ほうじ茶500ml</t>
  </si>
  <si>
    <t>ドレッシング（ごま)</t>
  </si>
  <si>
    <t>ドレッシング（和風）</t>
  </si>
  <si>
    <t>ドレッシング（青じそ)</t>
  </si>
  <si>
    <t>https://www.hottomotto.com/menu_list/info/1</t>
  </si>
  <si>
    <t>盛</t>
  </si>
  <si>
    <t>bento</t>
  </si>
  <si>
    <t>size</t>
  </si>
  <si>
    <t>big</t>
  </si>
  <si>
    <t>normal</t>
  </si>
  <si>
    <t>small</t>
  </si>
  <si>
    <t>plus_veg</t>
  </si>
  <si>
    <t>donburi</t>
  </si>
  <si>
    <t>curry</t>
  </si>
  <si>
    <t>child</t>
  </si>
  <si>
    <t>sidemenu</t>
  </si>
  <si>
    <t>single</t>
  </si>
  <si>
    <t>beverage</t>
  </si>
  <si>
    <t>energy</t>
  </si>
  <si>
    <t>water</t>
  </si>
  <si>
    <t>protein</t>
  </si>
  <si>
    <t>Dietary fiber</t>
  </si>
  <si>
    <t>sodium</t>
  </si>
  <si>
    <t>potassium</t>
  </si>
  <si>
    <t>calcium</t>
  </si>
  <si>
    <t>iron</t>
  </si>
  <si>
    <t>magnesium</t>
  </si>
  <si>
    <t>Rin</t>
  </si>
  <si>
    <t>Vitamin A</t>
  </si>
  <si>
    <t>Vitamin B1</t>
  </si>
  <si>
    <t>Vitamin B2</t>
  </si>
  <si>
    <t>Vitamin B6</t>
  </si>
  <si>
    <t>Vitamin B12</t>
  </si>
  <si>
    <t>Niacin</t>
  </si>
  <si>
    <t>Pantothenic acid</t>
  </si>
  <si>
    <t>Folic acid</t>
  </si>
  <si>
    <t>Vitamin C</t>
  </si>
  <si>
    <t>Vitamin D</t>
  </si>
  <si>
    <t>Vitamin E</t>
  </si>
  <si>
    <t>code</t>
  </si>
  <si>
    <t>表示名</t>
  </si>
  <si>
    <t>弁当</t>
  </si>
  <si>
    <t>飲み物</t>
  </si>
  <si>
    <t>お子様向け</t>
  </si>
  <si>
    <t>カレー</t>
  </si>
  <si>
    <t>丼ぶり</t>
  </si>
  <si>
    <t>野菜増</t>
  </si>
  <si>
    <t>小物</t>
  </si>
  <si>
    <t>単品</t>
  </si>
  <si>
    <t>category_name</t>
  </si>
  <si>
    <t>size_name</t>
  </si>
  <si>
    <t>カテゴリー</t>
  </si>
  <si>
    <t>サイズ</t>
  </si>
  <si>
    <t>エネルギー</t>
  </si>
  <si>
    <t>水分</t>
  </si>
  <si>
    <t>タンパク質</t>
  </si>
  <si>
    <t>糖質</t>
  </si>
  <si>
    <t>食物繊維</t>
  </si>
  <si>
    <t>ナトリウム</t>
  </si>
  <si>
    <t>カルシウム</t>
  </si>
  <si>
    <t>鉄</t>
  </si>
  <si>
    <t>マグネシウム</t>
  </si>
  <si>
    <t>ビタミンＡ</t>
  </si>
  <si>
    <t>ビタミンＢ１</t>
  </si>
  <si>
    <t>ビタミンＢ２</t>
  </si>
  <si>
    <t>ビタミンＢ６</t>
  </si>
  <si>
    <t>ビタミンＢ１２</t>
  </si>
  <si>
    <t>ナイアシン</t>
  </si>
  <si>
    <t>パントテン酸</t>
  </si>
  <si>
    <t>葉酸</t>
  </si>
  <si>
    <t>ビタミンＣ</t>
  </si>
  <si>
    <t>ビタミンＤ</t>
  </si>
  <si>
    <t>ビタミンＥ</t>
  </si>
  <si>
    <t>Categories</t>
  </si>
  <si>
    <t>SizeCodes</t>
  </si>
  <si>
    <t>から揚弁当(4コ入り) ライス普通盛</t>
  </si>
  <si>
    <t>から揚弁当(4コ入り) ライス大盛</t>
  </si>
  <si>
    <t>から揚弁当(4コ入り) ライス小盛</t>
  </si>
  <si>
    <t>特から揚弁当(6コ入り) ライス普通盛</t>
  </si>
  <si>
    <t>特から揚弁当(6コ入り) ライス大盛</t>
  </si>
  <si>
    <t>特から揚弁当(6コ入り) ライス小盛</t>
  </si>
  <si>
    <t>カルビ焼肉弁当 ライス普通盛</t>
  </si>
  <si>
    <t>カルビ焼肉弁当 ライス大盛</t>
  </si>
  <si>
    <t>カルビ焼肉弁当 ライス小盛</t>
  </si>
  <si>
    <t>Wカルビ焼肉弁当(肉2倍) ライス普通盛</t>
  </si>
  <si>
    <t>Wカルビ焼肉弁当(肉2倍) ライス大盛</t>
  </si>
  <si>
    <t>Wカルビ焼肉弁当(肉2倍) ライス小盛</t>
  </si>
  <si>
    <t>チキン南蛮弁当 ライス普通盛</t>
  </si>
  <si>
    <t>チキン南蛮弁当 ライス大盛</t>
  </si>
  <si>
    <t>チキン南蛮弁当 ライス小盛</t>
  </si>
  <si>
    <t>しょうが焼き弁当 ライス普通盛</t>
  </si>
  <si>
    <t>しょうが焼き弁当 ライス大盛</t>
  </si>
  <si>
    <t>しょうが焼き弁当 ライス小盛</t>
  </si>
  <si>
    <t>おろしチキン竜田弁当（香味醤油） ライス普通盛</t>
  </si>
  <si>
    <t>おろしチキン竜田弁当（香味醤油） ライス大盛</t>
  </si>
  <si>
    <t>おろしチキン竜田弁当（香味醤油） ライス小盛</t>
  </si>
  <si>
    <t>おろしチキン竜田弁当（和風ぽん酢） ライス普通盛</t>
  </si>
  <si>
    <t>おろしチキン竜田弁当（和風ぽん酢） ライス大盛</t>
  </si>
  <si>
    <t>おろしチキン竜田弁当（和風ぽん酢） ライス小盛</t>
  </si>
  <si>
    <t>しゃけ塩焼き弁当 ライス普通盛</t>
  </si>
  <si>
    <t>しゃけ塩焼き弁当 ライス大盛</t>
  </si>
  <si>
    <t>しゃけ塩焼き弁当 ライス小盛</t>
  </si>
  <si>
    <t>さば塩焼き弁当 ライス普通盛</t>
  </si>
  <si>
    <t>さば塩焼き弁当 ライス大盛</t>
  </si>
  <si>
    <t>さば塩焼き弁当 ライス小盛</t>
  </si>
  <si>
    <t>ロースとんかつ弁当 ライス普通盛</t>
  </si>
  <si>
    <t>ロースとんかつ弁当 ライス大盛</t>
  </si>
  <si>
    <t>ロースとんかつ弁当 ライス小盛</t>
  </si>
  <si>
    <t>4種のこぼれチーズハンバーグステーキ弁当 ライス普通盛</t>
  </si>
  <si>
    <t>4種のこぼれチーズハンバーグステーキ弁当 ライス大盛</t>
  </si>
  <si>
    <t>4種のこぼれチーズハンバーグステーキ弁当 ライス小盛</t>
  </si>
  <si>
    <t>デミグラスハンバーグステーキ弁当 ライス普通盛</t>
  </si>
  <si>
    <t>デミグラスハンバーグステーキ弁当 ライス大盛</t>
  </si>
  <si>
    <t>デミグラスハンバーグステーキ弁当 ライス小盛</t>
  </si>
  <si>
    <t>和風おろしハンバーグステーキ弁当 ライス普通盛</t>
  </si>
  <si>
    <t>和風おろしハンバーグステーキ弁当 ライス大盛</t>
  </si>
  <si>
    <t>和風おろしハンバーグステーキ弁当 ライス小盛</t>
  </si>
  <si>
    <t>ビビンバ(半熟たまご付) ライス普通盛</t>
  </si>
  <si>
    <t>ビビンバ(半熟たまご付) ライス大盛</t>
  </si>
  <si>
    <t>肉増しビビンバ(半熟たまご付き) ライス普通盛</t>
  </si>
  <si>
    <t>肉増しビビンバ(半熟たまご付き) ライス大盛</t>
  </si>
  <si>
    <t>ビビンバ(半熟たまごなし) ライス普通盛</t>
  </si>
  <si>
    <t>ビビンバ(半熟たまごなし) ライス大盛</t>
  </si>
  <si>
    <t>肉増しビビンバ(半熟たまごなし) ライス普通盛</t>
  </si>
  <si>
    <t>肉増しビビンバ(半熟たまごなし) ライス大盛</t>
  </si>
  <si>
    <t>さっぱりおろしかつめし ライス普通盛</t>
  </si>
  <si>
    <t>さっぱりおろしかつめし ライス大盛</t>
  </si>
  <si>
    <t>うな重 ライス普通盛</t>
  </si>
  <si>
    <t>うな重 ライス大盛</t>
  </si>
  <si>
    <t>Wうな重 ライス普通盛</t>
  </si>
  <si>
    <t>Wうな重 ライス大盛</t>
  </si>
  <si>
    <t>のり弁当 ライス普通盛</t>
  </si>
  <si>
    <t>のり弁当 ライス大盛</t>
  </si>
  <si>
    <t>特のりタル弁当 ライス普通盛</t>
  </si>
  <si>
    <t>特のりタル弁当 ライス大盛</t>
  </si>
  <si>
    <t>ロースかつ丼 ライス普通盛</t>
  </si>
  <si>
    <t>ロースかつ丼 ライス大盛</t>
  </si>
  <si>
    <t>肉野菜炒め弁当 ライス普通盛</t>
  </si>
  <si>
    <t>肉野菜炒め弁当 ライス大盛</t>
  </si>
  <si>
    <t>肉野菜炒め弁当 ライス小盛</t>
  </si>
  <si>
    <t>ロースかつとじ弁当 ライス普通盛</t>
  </si>
  <si>
    <t>ロースかつとじ弁当 ライス大盛</t>
  </si>
  <si>
    <t>ロースかつとじ弁当 ライス小盛</t>
  </si>
  <si>
    <t>おろしチキン竜田弁当(香味醤油) ライス普通盛</t>
  </si>
  <si>
    <t>おろしチキン竜田弁当(香味醤油) ライス大盛</t>
  </si>
  <si>
    <t>おろしチキン竜田弁当(香味醤油) ライス小盛</t>
  </si>
  <si>
    <t>おろしチキン竜田弁当(和風ぽん酢) ライス普通盛</t>
  </si>
  <si>
    <t>おろしチキン竜田弁当(和風ぽん酢) ライス大盛</t>
  </si>
  <si>
    <t>おろしチキン竜田弁当(和風ぽん酢) ライス小盛</t>
  </si>
  <si>
    <t>幕の内弁当 ライス普通盛</t>
  </si>
  <si>
    <t>幕の内弁当 ライス大盛</t>
  </si>
  <si>
    <t>特撰幕の内弁当 ライス普通盛</t>
  </si>
  <si>
    <t>特撰幕の内弁当 ライス大盛</t>
  </si>
  <si>
    <t>華・幕の内弁当 ライス普通盛</t>
  </si>
  <si>
    <t>カットステーキ重 ライス普通盛</t>
  </si>
  <si>
    <t>カットステーキ重 ライス大盛</t>
  </si>
  <si>
    <t>Wカットステーキ重(肉2倍) ライス普通盛</t>
  </si>
  <si>
    <t>Wカットステーキ重(肉2倍) ライス大盛</t>
  </si>
  <si>
    <t>カットステーキコンボ ライス普通盛</t>
  </si>
  <si>
    <t>カットステーキコンボ ライス大盛</t>
  </si>
  <si>
    <t>親子丼 ライス普通盛</t>
  </si>
  <si>
    <t>親子丼 ライス大盛</t>
  </si>
  <si>
    <t>ビーフカレー ライス普通盛</t>
  </si>
  <si>
    <t>ビーフカレー ライス大盛</t>
  </si>
  <si>
    <t>から揚カレー ライス普通盛</t>
  </si>
  <si>
    <t>から揚カレー ライス大盛</t>
  </si>
  <si>
    <t>ロースカツカレー ライス普通盛</t>
  </si>
  <si>
    <t>ロースカツカレー ライス大盛</t>
  </si>
  <si>
    <t>ＢＩＧのり弁（コロッケ） ライス普通盛</t>
  </si>
  <si>
    <t>ＢＩＧのり弁（コロッケ） ライス大盛</t>
  </si>
  <si>
    <t>ＢＩＧのり弁（白身フライ） ライス普通盛</t>
  </si>
  <si>
    <t>ＢＩＧのり弁（白身フライ） ライス大盛</t>
  </si>
  <si>
    <t>ドラえもんランチ/ドラミちゃんランチ（おにぎり）　　　　　 ライス普通盛</t>
  </si>
  <si>
    <t>ドラえもんランチ/ドラミちゃんランチ（カレー）　　　　　 ライス普通盛</t>
  </si>
  <si>
    <t>から揚おかずのみ（4コ入り）</t>
  </si>
  <si>
    <t>特から揚おかずのみ（6コ入り）</t>
  </si>
  <si>
    <t>カルビ焼肉おかずのみ</t>
  </si>
  <si>
    <t>Wカルビ焼肉おかずのみ</t>
  </si>
  <si>
    <t>チキン南蛮おかずのみ</t>
  </si>
  <si>
    <t>おろしチキン竜田おかずのみ（香味醤油）</t>
  </si>
  <si>
    <t>おろしチキン竜田おかずのみ（和風ぽん酢）</t>
  </si>
  <si>
    <t>ロースとんかつおかずのみ</t>
  </si>
  <si>
    <t>惣菜:豆もやしナムル</t>
  </si>
  <si>
    <t>惣菜：から揚</t>
  </si>
  <si>
    <t>惣菜：ポテトサラダ</t>
  </si>
  <si>
    <t>惣菜：コロッケ</t>
  </si>
  <si>
    <t>惣菜：メンチカツ</t>
  </si>
  <si>
    <t>惣菜：小松菜と油揚げの和え物</t>
  </si>
  <si>
    <t>惣菜：キンピラゴボウ</t>
  </si>
  <si>
    <t>惣菜：白身フライ</t>
  </si>
  <si>
    <t>惣菜：エビフライ</t>
  </si>
  <si>
    <t>惣菜：しゃけ塩焼き</t>
  </si>
  <si>
    <t>惣菜：さばの塩焼</t>
  </si>
  <si>
    <t>ドレッシング</t>
  </si>
  <si>
    <t>display_name</t>
  </si>
  <si>
    <t>lipid</t>
  </si>
  <si>
    <t>sugar</t>
  </si>
  <si>
    <t>dietary_fiber</t>
  </si>
  <si>
    <t>rin</t>
  </si>
  <si>
    <t>vitamin_a</t>
  </si>
  <si>
    <t>vitamin_b1</t>
  </si>
  <si>
    <t>vitamin_b2</t>
  </si>
  <si>
    <t>vitamin_b6</t>
  </si>
  <si>
    <t>vitamin_b12</t>
  </si>
  <si>
    <t>niacin</t>
  </si>
  <si>
    <t>pantothenic_acid</t>
  </si>
  <si>
    <t>folic_acid</t>
  </si>
  <si>
    <t>vitamin_c</t>
  </si>
  <si>
    <t>vitamin_d</t>
  </si>
  <si>
    <t>vitamin_e</t>
  </si>
  <si>
    <t>id</t>
    <phoneticPr fontId="5"/>
  </si>
  <si>
    <t>value</t>
    <phoneticPr fontId="5"/>
  </si>
  <si>
    <t>メニューコード</t>
    <phoneticPr fontId="5"/>
  </si>
  <si>
    <t>id</t>
    <phoneticPr fontId="5"/>
  </si>
  <si>
    <t>course_name</t>
    <phoneticPr fontId="5"/>
  </si>
  <si>
    <t>menu_code</t>
    <phoneticPr fontId="5"/>
  </si>
  <si>
    <t>menu_code_breakfast</t>
    <phoneticPr fontId="5"/>
  </si>
  <si>
    <t>menu_code_lunch</t>
    <phoneticPr fontId="5"/>
  </si>
  <si>
    <t>menu_code_dinner</t>
    <phoneticPr fontId="5"/>
  </si>
  <si>
    <t>コース1</t>
    <phoneticPr fontId="5"/>
  </si>
  <si>
    <t>コース2</t>
  </si>
  <si>
    <t>コース3</t>
  </si>
  <si>
    <t>コース4</t>
  </si>
  <si>
    <t>コース5</t>
  </si>
  <si>
    <t>コース6</t>
  </si>
  <si>
    <t>コース7</t>
  </si>
  <si>
    <t>コース8</t>
  </si>
  <si>
    <t>コース9</t>
  </si>
  <si>
    <t>コース10</t>
  </si>
  <si>
    <t>コース11</t>
  </si>
  <si>
    <t>コース12</t>
  </si>
  <si>
    <t>コース13</t>
  </si>
  <si>
    <t>コース14</t>
  </si>
  <si>
    <t>コース15</t>
  </si>
  <si>
    <t>コース16</t>
  </si>
  <si>
    <t>コース17</t>
  </si>
  <si>
    <t>コース18</t>
  </si>
  <si>
    <t>コース19</t>
  </si>
  <si>
    <t>コース20</t>
  </si>
  <si>
    <t>コース21</t>
  </si>
  <si>
    <t>コース22</t>
  </si>
  <si>
    <t>コース23</t>
  </si>
  <si>
    <t>コース24</t>
  </si>
  <si>
    <t>コース25</t>
  </si>
  <si>
    <t>コース26</t>
  </si>
  <si>
    <t>コース27</t>
  </si>
  <si>
    <t>コース28</t>
  </si>
  <si>
    <t>コース29</t>
  </si>
  <si>
    <t>コース30</t>
  </si>
  <si>
    <t>価格</t>
    <rPh sb="0" eb="2">
      <t>カカク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</si>
</sst>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ゴシック"/>
      <family val="2"/>
    </font>
    <font>
      <b/>
      <sz val="11"/>
      <color theme="1"/>
      <name val="ＭＳ ゴシック"/>
      <family val="2"/>
    </font>
    <font>
      <u/>
      <sz val="11"/>
      <color theme="10"/>
      <name val="ＭＳ ゴシック"/>
      <family val="2"/>
    </font>
    <font>
      <b/>
      <sz val="11"/>
      <color theme="4" tint="-0.249977111117893"/>
      <name val="ＭＳ ゴシック"/>
      <family val="2"/>
    </font>
    <font>
      <sz val="11"/>
      <color theme="4" tint="-0.249977111117893"/>
      <name val="ＭＳ ゴシック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1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 wrapText="1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/>
    <xf numFmtId="0" fontId="4" fillId="0" borderId="0" xfId="0" applyFont="1" applyAlignment="1"/>
    <xf numFmtId="0" fontId="4" fillId="0" borderId="2" xfId="0" applyFont="1" applyBorder="1" applyAlignment="1"/>
    <xf numFmtId="0" fontId="4" fillId="0" borderId="0" xfId="0" applyFont="1" applyBorder="1" applyAlignment="1"/>
    <xf numFmtId="0" fontId="3" fillId="0" borderId="1" xfId="0" applyFont="1" applyBorder="1" applyAlignment="1">
      <alignment horizontal="left" vertical="top"/>
    </xf>
    <xf numFmtId="0" fontId="0" fillId="0" borderId="0" xfId="0" applyAlignment="1">
      <alignment horizontal="left" vertical="center"/>
    </xf>
  </cellXfs>
  <cellStyles count="2">
    <cellStyle name="ハイパーリンク" xfId="1" builtinId="8"/>
    <cellStyle name="標準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ＭＳ ゴシック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ＭＳ ゴシック"/>
        <scheme val="none"/>
      </font>
      <alignment horizontal="general" vertical="bottom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scheme val="none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org_table" displayName="org_table" ref="A4:M206" totalsRowShown="0" headerRowDxfId="17" dataDxfId="16">
  <autoFilter ref="A4:M206"/>
  <tableColumns count="13">
    <tableColumn id="1" name="No" dataDxfId="15"/>
    <tableColumn id="11" name="category" dataDxfId="14"/>
    <tableColumn id="2" name="商品名" dataDxfId="13"/>
    <tableColumn id="3" name="盛" dataDxfId="12"/>
    <tableColumn id="13" name="表示名" dataDxfId="11">
      <calculatedColumnFormula>org_table[[#This Row],[商品名]]&amp;" "&amp;org_table[[#This Row],[盛]]</calculatedColumnFormula>
    </tableColumn>
    <tableColumn id="12" name="size" dataDxfId="10"/>
    <tableColumn id="4" name="熱量" dataDxfId="9"/>
    <tableColumn id="5" name="蛋白質" dataDxfId="8"/>
    <tableColumn id="6" name="脂質" dataDxfId="7"/>
    <tableColumn id="7" name="炭水化物" dataDxfId="6"/>
    <tableColumn id="8" name="食塩相当量" dataDxfId="5"/>
    <tableColumn id="9" name="カリウム" dataDxfId="4"/>
    <tableColumn id="10" name="リン" dataDxfId="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5" name="dummy_data" displayName="dummy_data" ref="A1:S203" totalsRowShown="0" headerRowDxfId="2">
  <autoFilter ref="A1:S203"/>
  <tableColumns count="19">
    <tableColumn id="1" name="No" dataDxfId="1"/>
    <tableColumn id="19" name="Dietary fiber" dataDxfId="0"/>
    <tableColumn id="2" name="sodium"/>
    <tableColumn id="3" name="potassium"/>
    <tableColumn id="4" name="calcium"/>
    <tableColumn id="5" name="iron"/>
    <tableColumn id="6" name="magnesium"/>
    <tableColumn id="7" name="Rin"/>
    <tableColumn id="8" name="Vitamin A"/>
    <tableColumn id="9" name="Vitamin B1"/>
    <tableColumn id="10" name="Vitamin B2"/>
    <tableColumn id="11" name="Vitamin B6"/>
    <tableColumn id="12" name="Vitamin B12"/>
    <tableColumn id="13" name="Niacin"/>
    <tableColumn id="14" name="Pantothenic acid"/>
    <tableColumn id="15" name="Folic acid"/>
    <tableColumn id="16" name="Vitamin C"/>
    <tableColumn id="17" name="Vitamin D"/>
    <tableColumn id="18" name="Vitamin 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Categories" displayName="Categories" ref="A2:B10" totalsRowShown="0">
  <autoFilter ref="A2:B10"/>
  <tableColumns count="2">
    <tableColumn id="1" name="code"/>
    <tableColumn id="2" name="category_name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id="4" name="SizeCodes" displayName="SizeCodes" ref="D2:E5" totalsRowShown="0">
  <autoFilter ref="D2:E5"/>
  <tableColumns count="2">
    <tableColumn id="1" name="code"/>
    <tableColumn id="2" name="size_name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ottomotto.com/menu_list/info/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4"/>
  <sheetViews>
    <sheetView workbookViewId="0">
      <pane xSplit="3" ySplit="2" topLeftCell="D51" activePane="bottomRight" state="frozen"/>
      <selection pane="topRight" activeCell="D1" sqref="D1"/>
      <selection pane="bottomLeft" activeCell="A3" sqref="A3"/>
      <selection pane="bottomRight" activeCell="A64" sqref="A64"/>
    </sheetView>
  </sheetViews>
  <sheetFormatPr defaultRowHeight="13.2" x14ac:dyDescent="0.2"/>
  <cols>
    <col min="1" max="1" width="5.6640625" customWidth="1"/>
    <col min="2" max="2" width="16.109375" bestFit="1" customWidth="1"/>
    <col min="3" max="3" width="43.88671875" bestFit="1" customWidth="1"/>
    <col min="4" max="4" width="10.88671875" bestFit="1" customWidth="1"/>
    <col min="5" max="5" width="13" bestFit="1" customWidth="1"/>
    <col min="6" max="6" width="10.88671875" bestFit="1" customWidth="1"/>
    <col min="7" max="7" width="5.88671875" bestFit="1" customWidth="1"/>
    <col min="8" max="8" width="10.88671875" bestFit="1" customWidth="1"/>
    <col min="9" max="10" width="5.88671875" bestFit="1" customWidth="1"/>
    <col min="11" max="11" width="14" bestFit="1" customWidth="1"/>
    <col min="12" max="12" width="10.88671875" bestFit="1" customWidth="1"/>
    <col min="13" max="13" width="9.88671875" bestFit="1" customWidth="1"/>
    <col min="14" max="14" width="10.88671875" bestFit="1" customWidth="1"/>
    <col min="15" max="15" width="4.88671875" bestFit="1" customWidth="1"/>
    <col min="16" max="16" width="13" bestFit="1" customWidth="1"/>
    <col min="17" max="17" width="4.88671875" bestFit="1" customWidth="1"/>
    <col min="18" max="18" width="10.88671875" bestFit="1" customWidth="1"/>
    <col min="19" max="21" width="13" bestFit="1" customWidth="1"/>
    <col min="22" max="22" width="15" bestFit="1" customWidth="1"/>
    <col min="23" max="23" width="10.88671875" bestFit="1" customWidth="1"/>
    <col min="24" max="24" width="17.109375" bestFit="1" customWidth="1"/>
    <col min="25" max="28" width="10.88671875" bestFit="1" customWidth="1"/>
    <col min="29" max="29" width="10.88671875" customWidth="1"/>
    <col min="30" max="30" width="44.88671875" bestFit="1" customWidth="1"/>
  </cols>
  <sheetData>
    <row r="1" spans="1:30" x14ac:dyDescent="0.2">
      <c r="A1" t="s">
        <v>7</v>
      </c>
      <c r="B1" t="s">
        <v>349</v>
      </c>
      <c r="C1" t="s">
        <v>177</v>
      </c>
      <c r="D1" t="s">
        <v>188</v>
      </c>
      <c r="E1" t="s">
        <v>189</v>
      </c>
      <c r="F1" s="3" t="s">
        <v>190</v>
      </c>
      <c r="G1" s="3" t="s">
        <v>191</v>
      </c>
      <c r="H1" s="3" t="s">
        <v>192</v>
      </c>
      <c r="I1" s="3" t="s">
        <v>2</v>
      </c>
      <c r="J1" s="3" t="s">
        <v>193</v>
      </c>
      <c r="K1" s="3" t="s">
        <v>194</v>
      </c>
      <c r="L1" s="3" t="s">
        <v>195</v>
      </c>
      <c r="M1" s="3" t="s">
        <v>14</v>
      </c>
      <c r="N1" s="3" t="s">
        <v>196</v>
      </c>
      <c r="O1" s="3" t="s">
        <v>197</v>
      </c>
      <c r="P1" s="3" t="s">
        <v>198</v>
      </c>
      <c r="Q1" s="3" t="s">
        <v>16</v>
      </c>
      <c r="R1" s="3" t="s">
        <v>199</v>
      </c>
      <c r="S1" s="3" t="s">
        <v>200</v>
      </c>
      <c r="T1" s="3" t="s">
        <v>201</v>
      </c>
      <c r="U1" s="3" t="s">
        <v>202</v>
      </c>
      <c r="V1" s="3" t="s">
        <v>203</v>
      </c>
      <c r="W1" s="3" t="s">
        <v>204</v>
      </c>
      <c r="X1" s="3" t="s">
        <v>205</v>
      </c>
      <c r="Y1" s="3" t="s">
        <v>206</v>
      </c>
      <c r="Z1" s="3" t="s">
        <v>207</v>
      </c>
      <c r="AA1" s="3" t="s">
        <v>208</v>
      </c>
      <c r="AB1" s="3" t="s">
        <v>209</v>
      </c>
      <c r="AC1" s="3" t="s">
        <v>386</v>
      </c>
    </row>
    <row r="2" spans="1:30" s="16" customFormat="1" ht="20.25" customHeight="1" x14ac:dyDescent="0.2">
      <c r="A2" s="16" t="s">
        <v>347</v>
      </c>
      <c r="B2" s="16" t="s">
        <v>352</v>
      </c>
      <c r="C2" s="16" t="s">
        <v>8</v>
      </c>
      <c r="D2" s="16" t="s">
        <v>9</v>
      </c>
      <c r="E2" s="16" t="s">
        <v>144</v>
      </c>
      <c r="F2" s="16" t="s">
        <v>155</v>
      </c>
      <c r="G2" s="16" t="s">
        <v>156</v>
      </c>
      <c r="H2" s="16" t="s">
        <v>157</v>
      </c>
      <c r="I2" s="16" t="s">
        <v>332</v>
      </c>
      <c r="J2" s="16" t="s">
        <v>333</v>
      </c>
      <c r="K2" s="16" t="s">
        <v>334</v>
      </c>
      <c r="L2" s="16" t="s">
        <v>159</v>
      </c>
      <c r="M2" s="16" t="s">
        <v>160</v>
      </c>
      <c r="N2" s="16" t="s">
        <v>161</v>
      </c>
      <c r="O2" s="16" t="s">
        <v>162</v>
      </c>
      <c r="P2" s="16" t="s">
        <v>163</v>
      </c>
      <c r="Q2" s="16" t="s">
        <v>335</v>
      </c>
      <c r="R2" s="16" t="s">
        <v>336</v>
      </c>
      <c r="S2" s="16" t="s">
        <v>337</v>
      </c>
      <c r="T2" s="16" t="s">
        <v>338</v>
      </c>
      <c r="U2" s="16" t="s">
        <v>339</v>
      </c>
      <c r="V2" s="16" t="s">
        <v>340</v>
      </c>
      <c r="W2" s="16" t="s">
        <v>341</v>
      </c>
      <c r="X2" s="16" t="s">
        <v>342</v>
      </c>
      <c r="Y2" s="16" t="s">
        <v>343</v>
      </c>
      <c r="Z2" s="16" t="s">
        <v>344</v>
      </c>
      <c r="AA2" s="16" t="s">
        <v>345</v>
      </c>
      <c r="AB2" s="16" t="s">
        <v>346</v>
      </c>
      <c r="AC2" s="16" t="s">
        <v>348</v>
      </c>
      <c r="AD2" s="16" t="s">
        <v>331</v>
      </c>
    </row>
    <row r="3" spans="1:30" x14ac:dyDescent="0.2">
      <c r="A3">
        <v>1</v>
      </c>
      <c r="B3">
        <v>1</v>
      </c>
      <c r="C3" t="s">
        <v>212</v>
      </c>
      <c r="D3" t="str">
        <f>VLOOKUP(VLOOKUP(A3,org_table[],COLUMN(org_table[category]),FALSE),Categories[],2,FALSE)</f>
        <v>野菜増</v>
      </c>
      <c r="E3" t="str">
        <f>_xlfn.IFNA(VLOOKUP(VLOOKUP(A3,org_table[],COLUMN(org_table[size]),FALSE),SizeCodes[],2,FALSE),"-")</f>
        <v>ライス普通盛</v>
      </c>
      <c r="F3">
        <f>VLOOKUP(A3,org_table[],COLUMN(org_table[熱量]),FALSE)</f>
        <v>765</v>
      </c>
      <c r="H3">
        <f>VLOOKUP(A3,org_table[],COLUMN(org_table[蛋白質]),FALSE)</f>
        <v>31.8</v>
      </c>
      <c r="I3">
        <f>VLOOKUP(A3,org_table[],COLUMN(org_table[脂質]),FALSE)</f>
        <v>21.1</v>
      </c>
      <c r="J3">
        <f>VLOOKUP(A3,org_table[],COLUMN(org_table[炭水化物]),FALSE)</f>
        <v>112</v>
      </c>
      <c r="K3">
        <f>VLOOKUP(A3,dummy_data[],COLUMN(dummy_data[Dietary fiber]),TRUE)</f>
        <v>20</v>
      </c>
      <c r="L3">
        <f>VLOOKUP(A3,org_table[],COLUMN(org_table[食塩相当量]),FALSE)</f>
        <v>2.7</v>
      </c>
      <c r="M3">
        <f>VLOOKUP(A3,org_table[],COLUMN(org_table[カリウム]),FALSE)</f>
        <v>630</v>
      </c>
      <c r="N3">
        <f>VLOOKUP(A3,dummy_data[],COLUMN(dummy_data[calcium]),TRUE)</f>
        <v>1</v>
      </c>
      <c r="O3">
        <f>VLOOKUP(A3,dummy_data[],COLUMN(dummy_data[iron]),TRUE)</f>
        <v>2</v>
      </c>
      <c r="P3">
        <f>VLOOKUP(A3,dummy_data[],COLUMN(dummy_data[magnesium]),TRUE)</f>
        <v>3</v>
      </c>
      <c r="Q3">
        <f>VLOOKUP(A3,org_table[],COLUMN(org_table[リン]),FALSE)</f>
        <v>270</v>
      </c>
      <c r="R3">
        <f>VLOOKUP(A3,dummy_data[],COLUMN(dummy_data[Vitamin A]),TRUE)</f>
        <v>5</v>
      </c>
      <c r="S3">
        <f>VLOOKUP(A3,dummy_data[],COLUMN(dummy_data[Vitamin B1]),TRUE)</f>
        <v>6</v>
      </c>
      <c r="T3">
        <f>VLOOKUP(A3,dummy_data[],COLUMN(dummy_data[Vitamin B2]),TRUE)</f>
        <v>7</v>
      </c>
      <c r="U3">
        <f>VLOOKUP(A3,dummy_data[],COLUMN(dummy_data[Vitamin B6]),TRUE)</f>
        <v>8</v>
      </c>
      <c r="V3">
        <f>VLOOKUP(A3,dummy_data[],COLUMN(dummy_data[Vitamin B12]),TRUE)</f>
        <v>9</v>
      </c>
      <c r="W3">
        <f>VLOOKUP(A3,dummy_data[],COLUMN(dummy_data[Niacin]),TRUE)</f>
        <v>10</v>
      </c>
      <c r="X3">
        <f>VLOOKUP(A3,dummy_data[],COLUMN(dummy_data[Pantothenic acid]),TRUE)</f>
        <v>11</v>
      </c>
      <c r="Y3">
        <f>VLOOKUP(A3,dummy_data[],COLUMN(dummy_data[Folic acid]),TRUE)</f>
        <v>12</v>
      </c>
      <c r="Z3">
        <f>VLOOKUP(A3,dummy_data[],COLUMN(dummy_data[Vitamin C]),TRUE)</f>
        <v>13</v>
      </c>
      <c r="AA3">
        <f>VLOOKUP(A3,dummy_data[],COLUMN(dummy_data[Vitamin D]),TRUE)</f>
        <v>14</v>
      </c>
      <c r="AB3">
        <f>VLOOKUP(A3,dummy_data[],COLUMN(dummy_data[Vitamin E]),TRUE)</f>
        <v>15</v>
      </c>
      <c r="AC3">
        <f ca="1">INT(RAND()*1000)</f>
        <v>808</v>
      </c>
      <c r="AD3" t="str">
        <f>C3&amp;" "&amp;D3&amp;" "&amp;F3&amp;"kcal"</f>
        <v>から揚弁当(4コ入り) ライス普通盛 野菜増 765kcal</v>
      </c>
    </row>
    <row r="4" spans="1:30" x14ac:dyDescent="0.2">
      <c r="A4">
        <v>2</v>
      </c>
      <c r="B4">
        <v>2</v>
      </c>
      <c r="C4" t="s">
        <v>213</v>
      </c>
      <c r="D4" t="str">
        <f>VLOOKUP(VLOOKUP(A4,org_table[],COLUMN(org_table[category]),FALSE),Categories[],2,FALSE)</f>
        <v>野菜増</v>
      </c>
      <c r="E4" t="str">
        <f>_xlfn.IFNA(VLOOKUP(VLOOKUP(A4,org_table[],COLUMN(org_table[size]),FALSE),SizeCodes[],2,FALSE),"-")</f>
        <v>ライス大盛</v>
      </c>
      <c r="F4">
        <f>VLOOKUP(A4,org_table[],COLUMN(org_table[熱量]),FALSE)</f>
        <v>916</v>
      </c>
      <c r="H4">
        <f>VLOOKUP(A4,org_table[],COLUMN(org_table[蛋白質]),FALSE)</f>
        <v>33.799999999999997</v>
      </c>
      <c r="I4">
        <f>VLOOKUP(A4,org_table[],COLUMN(org_table[脂質]),FALSE)</f>
        <v>21.4</v>
      </c>
      <c r="J4">
        <f>VLOOKUP(A4,org_table[],COLUMN(org_table[炭水化物]),FALSE)</f>
        <v>147</v>
      </c>
      <c r="K4">
        <f>VLOOKUP(A4,dummy_data[],COLUMN(dummy_data[Dietary fiber]),TRUE)</f>
        <v>21</v>
      </c>
      <c r="L4">
        <f>VLOOKUP(A4,org_table[],COLUMN(org_table[食塩相当量]),FALSE)</f>
        <v>2.7</v>
      </c>
      <c r="M4">
        <f>VLOOKUP(A4,org_table[],COLUMN(org_table[カリウム]),FALSE)</f>
        <v>651</v>
      </c>
      <c r="N4">
        <f>VLOOKUP(A4,dummy_data[],COLUMN(dummy_data[calcium]),TRUE)</f>
        <v>1</v>
      </c>
      <c r="O4">
        <f>VLOOKUP(A4,dummy_data[],COLUMN(dummy_data[iron]),TRUE)</f>
        <v>1</v>
      </c>
      <c r="P4">
        <f>VLOOKUP(A4,dummy_data[],COLUMN(dummy_data[magnesium]),TRUE)</f>
        <v>2</v>
      </c>
      <c r="Q4">
        <f>VLOOKUP(A4,org_table[],COLUMN(org_table[リン]),FALSE)</f>
        <v>296</v>
      </c>
      <c r="R4">
        <f>VLOOKUP(A4,dummy_data[],COLUMN(dummy_data[Vitamin A]),TRUE)</f>
        <v>1</v>
      </c>
      <c r="S4">
        <f>VLOOKUP(A4,dummy_data[],COLUMN(dummy_data[Vitamin B1]),TRUE)</f>
        <v>1</v>
      </c>
      <c r="T4">
        <f>VLOOKUP(A4,dummy_data[],COLUMN(dummy_data[Vitamin B2]),TRUE)</f>
        <v>1</v>
      </c>
      <c r="U4">
        <f>VLOOKUP(A4,dummy_data[],COLUMN(dummy_data[Vitamin B6]),TRUE)</f>
        <v>1</v>
      </c>
      <c r="V4">
        <f>VLOOKUP(A4,dummy_data[],COLUMN(dummy_data[Vitamin B12]),TRUE)</f>
        <v>1</v>
      </c>
      <c r="W4">
        <f>VLOOKUP(A4,dummy_data[],COLUMN(dummy_data[Niacin]),TRUE)</f>
        <v>1</v>
      </c>
      <c r="X4">
        <f>VLOOKUP(A4,dummy_data[],COLUMN(dummy_data[Pantothenic acid]),TRUE)</f>
        <v>1</v>
      </c>
      <c r="Y4">
        <f>VLOOKUP(A4,dummy_data[],COLUMN(dummy_data[Folic acid]),TRUE)</f>
        <v>1</v>
      </c>
      <c r="Z4">
        <f>VLOOKUP(A4,dummy_data[],COLUMN(dummy_data[Vitamin C]),TRUE)</f>
        <v>1</v>
      </c>
      <c r="AA4">
        <f>VLOOKUP(A4,dummy_data[],COLUMN(dummy_data[Vitamin D]),TRUE)</f>
        <v>1</v>
      </c>
      <c r="AB4">
        <f>VLOOKUP(A4,dummy_data[],COLUMN(dummy_data[Vitamin E]),TRUE)</f>
        <v>1</v>
      </c>
      <c r="AC4">
        <f t="shared" ref="AC4:AC67" ca="1" si="0">INT(RAND()*1000)</f>
        <v>519</v>
      </c>
      <c r="AD4" t="str">
        <f t="shared" ref="AD4:AD67" si="1">C4&amp;" "&amp;D4&amp;" "&amp;F4&amp;"kcal"</f>
        <v>から揚弁当(4コ入り) ライス大盛 野菜増 916kcal</v>
      </c>
    </row>
    <row r="5" spans="1:30" x14ac:dyDescent="0.2">
      <c r="A5">
        <v>3</v>
      </c>
      <c r="B5">
        <v>3</v>
      </c>
      <c r="C5" t="s">
        <v>214</v>
      </c>
      <c r="D5" t="str">
        <f>VLOOKUP(VLOOKUP(A5,org_table[],COLUMN(org_table[category]),FALSE),Categories[],2,FALSE)</f>
        <v>野菜増</v>
      </c>
      <c r="E5" t="str">
        <f>_xlfn.IFNA(VLOOKUP(VLOOKUP(A5,org_table[],COLUMN(org_table[size]),FALSE),SizeCodes[],2,FALSE),"-")</f>
        <v>ライス小盛</v>
      </c>
      <c r="F5">
        <f>VLOOKUP(A5,org_table[],COLUMN(org_table[熱量]),FALSE)</f>
        <v>659</v>
      </c>
      <c r="H5">
        <f>VLOOKUP(A5,org_table[],COLUMN(org_table[蛋白質]),FALSE)</f>
        <v>30.4</v>
      </c>
      <c r="I5">
        <f>VLOOKUP(A5,org_table[],COLUMN(org_table[脂質]),FALSE)</f>
        <v>20.9</v>
      </c>
      <c r="J5">
        <f>VLOOKUP(A5,org_table[],COLUMN(org_table[炭水化物]),FALSE)</f>
        <v>87.5</v>
      </c>
      <c r="K5">
        <f>VLOOKUP(A5,dummy_data[],COLUMN(dummy_data[Dietary fiber]),TRUE)</f>
        <v>20</v>
      </c>
      <c r="L5">
        <f>VLOOKUP(A5,org_table[],COLUMN(org_table[食塩相当量]),FALSE)</f>
        <v>2.7</v>
      </c>
      <c r="M5">
        <f>VLOOKUP(A5,org_table[],COLUMN(org_table[カリウム]),FALSE)</f>
        <v>615</v>
      </c>
      <c r="N5">
        <f>VLOOKUP(A5,dummy_data[],COLUMN(dummy_data[calcium]),TRUE)</f>
        <v>1</v>
      </c>
      <c r="O5">
        <f>VLOOKUP(A5,dummy_data[],COLUMN(dummy_data[iron]),TRUE)</f>
        <v>1</v>
      </c>
      <c r="P5">
        <f>VLOOKUP(A5,dummy_data[],COLUMN(dummy_data[magnesium]),TRUE)</f>
        <v>2</v>
      </c>
      <c r="Q5">
        <f>VLOOKUP(A5,org_table[],COLUMN(org_table[リン]),FALSE)</f>
        <v>252</v>
      </c>
      <c r="R5">
        <f>VLOOKUP(A5,dummy_data[],COLUMN(dummy_data[Vitamin A]),TRUE)</f>
        <v>1</v>
      </c>
      <c r="S5">
        <f>VLOOKUP(A5,dummy_data[],COLUMN(dummy_data[Vitamin B1]),TRUE)</f>
        <v>1</v>
      </c>
      <c r="T5">
        <f>VLOOKUP(A5,dummy_data[],COLUMN(dummy_data[Vitamin B2]),TRUE)</f>
        <v>1</v>
      </c>
      <c r="U5">
        <f>VLOOKUP(A5,dummy_data[],COLUMN(dummy_data[Vitamin B6]),TRUE)</f>
        <v>1</v>
      </c>
      <c r="V5">
        <f>VLOOKUP(A5,dummy_data[],COLUMN(dummy_data[Vitamin B12]),TRUE)</f>
        <v>1</v>
      </c>
      <c r="W5">
        <f>VLOOKUP(A5,dummy_data[],COLUMN(dummy_data[Niacin]),TRUE)</f>
        <v>1</v>
      </c>
      <c r="X5">
        <f>VLOOKUP(A5,dummy_data[],COLUMN(dummy_data[Pantothenic acid]),TRUE)</f>
        <v>1</v>
      </c>
      <c r="Y5">
        <f>VLOOKUP(A5,dummy_data[],COLUMN(dummy_data[Folic acid]),TRUE)</f>
        <v>1</v>
      </c>
      <c r="Z5">
        <f>VLOOKUP(A5,dummy_data[],COLUMN(dummy_data[Vitamin C]),TRUE)</f>
        <v>1</v>
      </c>
      <c r="AA5">
        <f>VLOOKUP(A5,dummy_data[],COLUMN(dummy_data[Vitamin D]),TRUE)</f>
        <v>1</v>
      </c>
      <c r="AB5">
        <f>VLOOKUP(A5,dummy_data[],COLUMN(dummy_data[Vitamin E]),TRUE)</f>
        <v>1</v>
      </c>
      <c r="AC5">
        <f t="shared" ca="1" si="0"/>
        <v>401</v>
      </c>
      <c r="AD5" t="str">
        <f t="shared" si="1"/>
        <v>から揚弁当(4コ入り) ライス小盛 野菜増 659kcal</v>
      </c>
    </row>
    <row r="6" spans="1:30" x14ac:dyDescent="0.2">
      <c r="A6">
        <v>4</v>
      </c>
      <c r="B6">
        <v>4</v>
      </c>
      <c r="C6" t="s">
        <v>215</v>
      </c>
      <c r="D6" t="str">
        <f>VLOOKUP(VLOOKUP(A6,org_table[],COLUMN(org_table[category]),FALSE),Categories[],2,FALSE)</f>
        <v>野菜増</v>
      </c>
      <c r="E6" t="str">
        <f>_xlfn.IFNA(VLOOKUP(VLOOKUP(A6,org_table[],COLUMN(org_table[size]),FALSE),SizeCodes[],2,FALSE),"-")</f>
        <v>ライス普通盛</v>
      </c>
      <c r="F6">
        <f>VLOOKUP(A6,org_table[],COLUMN(org_table[熱量]),FALSE)</f>
        <v>925</v>
      </c>
      <c r="H6">
        <f>VLOOKUP(A6,org_table[],COLUMN(org_table[蛋白質]),FALSE)</f>
        <v>44.4</v>
      </c>
      <c r="I6">
        <f>VLOOKUP(A6,org_table[],COLUMN(org_table[脂質]),FALSE)</f>
        <v>29.3</v>
      </c>
      <c r="J6">
        <f>VLOOKUP(A6,org_table[],COLUMN(org_table[炭水化物]),FALSE)</f>
        <v>121</v>
      </c>
      <c r="K6">
        <f>VLOOKUP(A6,dummy_data[],COLUMN(dummy_data[Dietary fiber]),TRUE)</f>
        <v>21</v>
      </c>
      <c r="L6">
        <f>VLOOKUP(A6,org_table[],COLUMN(org_table[食塩相当量]),FALSE)</f>
        <v>3.6</v>
      </c>
      <c r="M6">
        <f>VLOOKUP(A6,org_table[],COLUMN(org_table[カリウム]),FALSE)</f>
        <v>850</v>
      </c>
      <c r="N6">
        <f>VLOOKUP(A6,dummy_data[],COLUMN(dummy_data[calcium]),TRUE)</f>
        <v>1</v>
      </c>
      <c r="O6">
        <f>VLOOKUP(A6,dummy_data[],COLUMN(dummy_data[iron]),TRUE)</f>
        <v>1</v>
      </c>
      <c r="P6">
        <f>VLOOKUP(A6,dummy_data[],COLUMN(dummy_data[magnesium]),TRUE)</f>
        <v>2</v>
      </c>
      <c r="Q6">
        <f>VLOOKUP(A6,org_table[],COLUMN(org_table[リン]),FALSE)</f>
        <v>360</v>
      </c>
      <c r="R6">
        <f>VLOOKUP(A6,dummy_data[],COLUMN(dummy_data[Vitamin A]),TRUE)</f>
        <v>1</v>
      </c>
      <c r="S6">
        <f>VLOOKUP(A6,dummy_data[],COLUMN(dummy_data[Vitamin B1]),TRUE)</f>
        <v>1</v>
      </c>
      <c r="T6">
        <f>VLOOKUP(A6,dummy_data[],COLUMN(dummy_data[Vitamin B2]),TRUE)</f>
        <v>1</v>
      </c>
      <c r="U6">
        <f>VLOOKUP(A6,dummy_data[],COLUMN(dummy_data[Vitamin B6]),TRUE)</f>
        <v>1</v>
      </c>
      <c r="V6">
        <f>VLOOKUP(A6,dummy_data[],COLUMN(dummy_data[Vitamin B12]),TRUE)</f>
        <v>1</v>
      </c>
      <c r="W6">
        <f>VLOOKUP(A6,dummy_data[],COLUMN(dummy_data[Niacin]),TRUE)</f>
        <v>1</v>
      </c>
      <c r="X6">
        <f>VLOOKUP(A6,dummy_data[],COLUMN(dummy_data[Pantothenic acid]),TRUE)</f>
        <v>1</v>
      </c>
      <c r="Y6">
        <f>VLOOKUP(A6,dummy_data[],COLUMN(dummy_data[Folic acid]),TRUE)</f>
        <v>1</v>
      </c>
      <c r="Z6">
        <f>VLOOKUP(A6,dummy_data[],COLUMN(dummy_data[Vitamin C]),TRUE)</f>
        <v>1</v>
      </c>
      <c r="AA6">
        <f>VLOOKUP(A6,dummy_data[],COLUMN(dummy_data[Vitamin D]),TRUE)</f>
        <v>1</v>
      </c>
      <c r="AB6">
        <f>VLOOKUP(A6,dummy_data[],COLUMN(dummy_data[Vitamin E]),TRUE)</f>
        <v>1</v>
      </c>
      <c r="AC6">
        <f t="shared" ca="1" si="0"/>
        <v>259</v>
      </c>
      <c r="AD6" t="str">
        <f t="shared" si="1"/>
        <v>特から揚弁当(6コ入り) ライス普通盛 野菜増 925kcal</v>
      </c>
    </row>
    <row r="7" spans="1:30" x14ac:dyDescent="0.2">
      <c r="A7">
        <v>5</v>
      </c>
      <c r="B7">
        <v>5</v>
      </c>
      <c r="C7" t="s">
        <v>216</v>
      </c>
      <c r="D7" t="str">
        <f>VLOOKUP(VLOOKUP(A7,org_table[],COLUMN(org_table[category]),FALSE),Categories[],2,FALSE)</f>
        <v>野菜増</v>
      </c>
      <c r="E7" t="str">
        <f>_xlfn.IFNA(VLOOKUP(VLOOKUP(A7,org_table[],COLUMN(org_table[size]),FALSE),SizeCodes[],2,FALSE),"-")</f>
        <v>ライス大盛</v>
      </c>
      <c r="F7">
        <f>VLOOKUP(A7,org_table[],COLUMN(org_table[熱量]),FALSE)</f>
        <v>1076</v>
      </c>
      <c r="H7">
        <f>VLOOKUP(A7,org_table[],COLUMN(org_table[蛋白質]),FALSE)</f>
        <v>46.4</v>
      </c>
      <c r="I7">
        <f>VLOOKUP(A7,org_table[],COLUMN(org_table[脂質]),FALSE)</f>
        <v>29.6</v>
      </c>
      <c r="J7">
        <f>VLOOKUP(A7,org_table[],COLUMN(org_table[炭水化物]),FALSE)</f>
        <v>156</v>
      </c>
      <c r="K7">
        <f>VLOOKUP(A7,dummy_data[],COLUMN(dummy_data[Dietary fiber]),TRUE)</f>
        <v>20</v>
      </c>
      <c r="L7">
        <f>VLOOKUP(A7,org_table[],COLUMN(org_table[食塩相当量]),FALSE)</f>
        <v>3.6</v>
      </c>
      <c r="M7">
        <f>VLOOKUP(A7,org_table[],COLUMN(org_table[カリウム]),FALSE)</f>
        <v>871</v>
      </c>
      <c r="N7">
        <f>VLOOKUP(A7,dummy_data[],COLUMN(dummy_data[calcium]),TRUE)</f>
        <v>1</v>
      </c>
      <c r="O7">
        <f>VLOOKUP(A7,dummy_data[],COLUMN(dummy_data[iron]),TRUE)</f>
        <v>1</v>
      </c>
      <c r="P7">
        <f>VLOOKUP(A7,dummy_data[],COLUMN(dummy_data[magnesium]),TRUE)</f>
        <v>2</v>
      </c>
      <c r="Q7">
        <f>VLOOKUP(A7,org_table[],COLUMN(org_table[リン]),FALSE)</f>
        <v>386</v>
      </c>
      <c r="R7">
        <f>VLOOKUP(A7,dummy_data[],COLUMN(dummy_data[Vitamin A]),TRUE)</f>
        <v>1</v>
      </c>
      <c r="S7">
        <f>VLOOKUP(A7,dummy_data[],COLUMN(dummy_data[Vitamin B1]),TRUE)</f>
        <v>1</v>
      </c>
      <c r="T7">
        <f>VLOOKUP(A7,dummy_data[],COLUMN(dummy_data[Vitamin B2]),TRUE)</f>
        <v>1</v>
      </c>
      <c r="U7">
        <f>VLOOKUP(A7,dummy_data[],COLUMN(dummy_data[Vitamin B6]),TRUE)</f>
        <v>1</v>
      </c>
      <c r="V7">
        <f>VLOOKUP(A7,dummy_data[],COLUMN(dummy_data[Vitamin B12]),TRUE)</f>
        <v>1</v>
      </c>
      <c r="W7">
        <f>VLOOKUP(A7,dummy_data[],COLUMN(dummy_data[Niacin]),TRUE)</f>
        <v>1</v>
      </c>
      <c r="X7">
        <f>VLOOKUP(A7,dummy_data[],COLUMN(dummy_data[Pantothenic acid]),TRUE)</f>
        <v>1</v>
      </c>
      <c r="Y7">
        <f>VLOOKUP(A7,dummy_data[],COLUMN(dummy_data[Folic acid]),TRUE)</f>
        <v>1</v>
      </c>
      <c r="Z7">
        <f>VLOOKUP(A7,dummy_data[],COLUMN(dummy_data[Vitamin C]),TRUE)</f>
        <v>1</v>
      </c>
      <c r="AA7">
        <f>VLOOKUP(A7,dummy_data[],COLUMN(dummy_data[Vitamin D]),TRUE)</f>
        <v>1</v>
      </c>
      <c r="AB7">
        <f>VLOOKUP(A7,dummy_data[],COLUMN(dummy_data[Vitamin E]),TRUE)</f>
        <v>1</v>
      </c>
      <c r="AC7">
        <f t="shared" ca="1" si="0"/>
        <v>47</v>
      </c>
      <c r="AD7" t="str">
        <f t="shared" si="1"/>
        <v>特から揚弁当(6コ入り) ライス大盛 野菜増 1076kcal</v>
      </c>
    </row>
    <row r="8" spans="1:30" x14ac:dyDescent="0.2">
      <c r="A8">
        <v>6</v>
      </c>
      <c r="B8">
        <v>6</v>
      </c>
      <c r="C8" t="s">
        <v>217</v>
      </c>
      <c r="D8" t="str">
        <f>VLOOKUP(VLOOKUP(A8,org_table[],COLUMN(org_table[category]),FALSE),Categories[],2,FALSE)</f>
        <v>野菜増</v>
      </c>
      <c r="E8" t="str">
        <f>_xlfn.IFNA(VLOOKUP(VLOOKUP(A8,org_table[],COLUMN(org_table[size]),FALSE),SizeCodes[],2,FALSE),"-")</f>
        <v>ライス小盛</v>
      </c>
      <c r="F8">
        <f>VLOOKUP(A8,org_table[],COLUMN(org_table[熱量]),FALSE)</f>
        <v>819</v>
      </c>
      <c r="H8">
        <f>VLOOKUP(A8,org_table[],COLUMN(org_table[蛋白質]),FALSE)</f>
        <v>43</v>
      </c>
      <c r="I8">
        <f>VLOOKUP(A8,org_table[],COLUMN(org_table[脂質]),FALSE)</f>
        <v>29.1</v>
      </c>
      <c r="J8">
        <f>VLOOKUP(A8,org_table[],COLUMN(org_table[炭水化物]),FALSE)</f>
        <v>96.5</v>
      </c>
      <c r="K8">
        <f>VLOOKUP(A8,dummy_data[],COLUMN(dummy_data[Dietary fiber]),TRUE)</f>
        <v>21</v>
      </c>
      <c r="L8">
        <f>VLOOKUP(A8,org_table[],COLUMN(org_table[食塩相当量]),FALSE)</f>
        <v>3.6</v>
      </c>
      <c r="M8">
        <f>VLOOKUP(A8,org_table[],COLUMN(org_table[カリウム]),FALSE)</f>
        <v>835</v>
      </c>
      <c r="N8">
        <f>VLOOKUP(A8,dummy_data[],COLUMN(dummy_data[calcium]),TRUE)</f>
        <v>1</v>
      </c>
      <c r="O8">
        <f>VLOOKUP(A8,dummy_data[],COLUMN(dummy_data[iron]),TRUE)</f>
        <v>1</v>
      </c>
      <c r="P8">
        <f>VLOOKUP(A8,dummy_data[],COLUMN(dummy_data[magnesium]),TRUE)</f>
        <v>2</v>
      </c>
      <c r="Q8">
        <f>VLOOKUP(A8,org_table[],COLUMN(org_table[リン]),FALSE)</f>
        <v>342</v>
      </c>
      <c r="R8">
        <f>VLOOKUP(A8,dummy_data[],COLUMN(dummy_data[Vitamin A]),TRUE)</f>
        <v>1</v>
      </c>
      <c r="S8">
        <f>VLOOKUP(A8,dummy_data[],COLUMN(dummy_data[Vitamin B1]),TRUE)</f>
        <v>1</v>
      </c>
      <c r="T8">
        <f>VLOOKUP(A8,dummy_data[],COLUMN(dummy_data[Vitamin B2]),TRUE)</f>
        <v>1</v>
      </c>
      <c r="U8">
        <f>VLOOKUP(A8,dummy_data[],COLUMN(dummy_data[Vitamin B6]),TRUE)</f>
        <v>1</v>
      </c>
      <c r="V8">
        <f>VLOOKUP(A8,dummy_data[],COLUMN(dummy_data[Vitamin B12]),TRUE)</f>
        <v>1</v>
      </c>
      <c r="W8">
        <f>VLOOKUP(A8,dummy_data[],COLUMN(dummy_data[Niacin]),TRUE)</f>
        <v>1</v>
      </c>
      <c r="X8">
        <f>VLOOKUP(A8,dummy_data[],COLUMN(dummy_data[Pantothenic acid]),TRUE)</f>
        <v>1</v>
      </c>
      <c r="Y8">
        <f>VLOOKUP(A8,dummy_data[],COLUMN(dummy_data[Folic acid]),TRUE)</f>
        <v>1</v>
      </c>
      <c r="Z8">
        <f>VLOOKUP(A8,dummy_data[],COLUMN(dummy_data[Vitamin C]),TRUE)</f>
        <v>1</v>
      </c>
      <c r="AA8">
        <f>VLOOKUP(A8,dummy_data[],COLUMN(dummy_data[Vitamin D]),TRUE)</f>
        <v>1</v>
      </c>
      <c r="AB8">
        <f>VLOOKUP(A8,dummy_data[],COLUMN(dummy_data[Vitamin E]),TRUE)</f>
        <v>1</v>
      </c>
      <c r="AC8">
        <f t="shared" ca="1" si="0"/>
        <v>144</v>
      </c>
      <c r="AD8" t="str">
        <f t="shared" si="1"/>
        <v>特から揚弁当(6コ入り) ライス小盛 野菜増 819kcal</v>
      </c>
    </row>
    <row r="9" spans="1:30" x14ac:dyDescent="0.2">
      <c r="A9">
        <v>7</v>
      </c>
      <c r="B9">
        <v>7</v>
      </c>
      <c r="C9" t="s">
        <v>218</v>
      </c>
      <c r="D9" t="str">
        <f>VLOOKUP(VLOOKUP(A9,org_table[],COLUMN(org_table[category]),FALSE),Categories[],2,FALSE)</f>
        <v>野菜増</v>
      </c>
      <c r="E9" t="str">
        <f>_xlfn.IFNA(VLOOKUP(VLOOKUP(A9,org_table[],COLUMN(org_table[size]),FALSE),SizeCodes[],2,FALSE),"-")</f>
        <v>ライス普通盛</v>
      </c>
      <c r="F9">
        <f>VLOOKUP(A9,org_table[],COLUMN(org_table[熱量]),FALSE)</f>
        <v>884</v>
      </c>
      <c r="H9">
        <f>VLOOKUP(A9,org_table[],COLUMN(org_table[蛋白質]),FALSE)</f>
        <v>24.6</v>
      </c>
      <c r="I9">
        <f>VLOOKUP(A9,org_table[],COLUMN(org_table[脂質]),FALSE)</f>
        <v>38.700000000000003</v>
      </c>
      <c r="J9">
        <f>VLOOKUP(A9,org_table[],COLUMN(org_table[炭水化物]),FALSE)</f>
        <v>109.2</v>
      </c>
      <c r="K9">
        <f>VLOOKUP(A9,dummy_data[],COLUMN(dummy_data[Dietary fiber]),TRUE)</f>
        <v>20</v>
      </c>
      <c r="L9">
        <f>VLOOKUP(A9,org_table[],COLUMN(org_table[食塩相当量]),FALSE)</f>
        <v>3.7</v>
      </c>
      <c r="M9">
        <f>VLOOKUP(A9,org_table[],COLUMN(org_table[カリウム]),FALSE)</f>
        <v>543</v>
      </c>
      <c r="N9">
        <f>VLOOKUP(A9,dummy_data[],COLUMN(dummy_data[calcium]),TRUE)</f>
        <v>1</v>
      </c>
      <c r="O9">
        <f>VLOOKUP(A9,dummy_data[],COLUMN(dummy_data[iron]),TRUE)</f>
        <v>1</v>
      </c>
      <c r="P9">
        <f>VLOOKUP(A9,dummy_data[],COLUMN(dummy_data[magnesium]),TRUE)</f>
        <v>2</v>
      </c>
      <c r="Q9">
        <f>VLOOKUP(A9,org_table[],COLUMN(org_table[リン]),FALSE)</f>
        <v>243</v>
      </c>
      <c r="R9">
        <f>VLOOKUP(A9,dummy_data[],COLUMN(dummy_data[Vitamin A]),TRUE)</f>
        <v>1</v>
      </c>
      <c r="S9">
        <f>VLOOKUP(A9,dummy_data[],COLUMN(dummy_data[Vitamin B1]),TRUE)</f>
        <v>1</v>
      </c>
      <c r="T9">
        <f>VLOOKUP(A9,dummy_data[],COLUMN(dummy_data[Vitamin B2]),TRUE)</f>
        <v>1</v>
      </c>
      <c r="U9">
        <f>VLOOKUP(A9,dummy_data[],COLUMN(dummy_data[Vitamin B6]),TRUE)</f>
        <v>1</v>
      </c>
      <c r="V9">
        <f>VLOOKUP(A9,dummy_data[],COLUMN(dummy_data[Vitamin B12]),TRUE)</f>
        <v>1</v>
      </c>
      <c r="W9">
        <f>VLOOKUP(A9,dummy_data[],COLUMN(dummy_data[Niacin]),TRUE)</f>
        <v>1</v>
      </c>
      <c r="X9">
        <f>VLOOKUP(A9,dummy_data[],COLUMN(dummy_data[Pantothenic acid]),TRUE)</f>
        <v>1</v>
      </c>
      <c r="Y9">
        <f>VLOOKUP(A9,dummy_data[],COLUMN(dummy_data[Folic acid]),TRUE)</f>
        <v>1</v>
      </c>
      <c r="Z9">
        <f>VLOOKUP(A9,dummy_data[],COLUMN(dummy_data[Vitamin C]),TRUE)</f>
        <v>1</v>
      </c>
      <c r="AA9">
        <f>VLOOKUP(A9,dummy_data[],COLUMN(dummy_data[Vitamin D]),TRUE)</f>
        <v>1</v>
      </c>
      <c r="AB9">
        <f>VLOOKUP(A9,dummy_data[],COLUMN(dummy_data[Vitamin E]),TRUE)</f>
        <v>1</v>
      </c>
      <c r="AC9">
        <f t="shared" ca="1" si="0"/>
        <v>967</v>
      </c>
      <c r="AD9" t="str">
        <f t="shared" si="1"/>
        <v>カルビ焼肉弁当 ライス普通盛 野菜増 884kcal</v>
      </c>
    </row>
    <row r="10" spans="1:30" x14ac:dyDescent="0.2">
      <c r="A10">
        <v>8</v>
      </c>
      <c r="B10">
        <v>8</v>
      </c>
      <c r="C10" t="s">
        <v>219</v>
      </c>
      <c r="D10" t="str">
        <f>VLOOKUP(VLOOKUP(A10,org_table[],COLUMN(org_table[category]),FALSE),Categories[],2,FALSE)</f>
        <v>野菜増</v>
      </c>
      <c r="E10" t="str">
        <f>_xlfn.IFNA(VLOOKUP(VLOOKUP(A10,org_table[],COLUMN(org_table[size]),FALSE),SizeCodes[],2,FALSE),"-")</f>
        <v>ライス大盛</v>
      </c>
      <c r="F10">
        <f>VLOOKUP(A10,org_table[],COLUMN(org_table[熱量]),FALSE)</f>
        <v>1035</v>
      </c>
      <c r="H10">
        <f>VLOOKUP(A10,org_table[],COLUMN(org_table[蛋白質]),FALSE)</f>
        <v>26.6</v>
      </c>
      <c r="I10">
        <f>VLOOKUP(A10,org_table[],COLUMN(org_table[脂質]),FALSE)</f>
        <v>39</v>
      </c>
      <c r="J10">
        <f>VLOOKUP(A10,org_table[],COLUMN(org_table[炭水化物]),FALSE)</f>
        <v>144.19999999999999</v>
      </c>
      <c r="K10">
        <f>VLOOKUP(A10,dummy_data[],COLUMN(dummy_data[Dietary fiber]),TRUE)</f>
        <v>21</v>
      </c>
      <c r="L10">
        <f>VLOOKUP(A10,org_table[],COLUMN(org_table[食塩相当量]),FALSE)</f>
        <v>3.7</v>
      </c>
      <c r="M10">
        <f>VLOOKUP(A10,org_table[],COLUMN(org_table[カリウム]),FALSE)</f>
        <v>564</v>
      </c>
      <c r="N10">
        <f>VLOOKUP(A10,dummy_data[],COLUMN(dummy_data[calcium]),TRUE)</f>
        <v>1</v>
      </c>
      <c r="O10">
        <f>VLOOKUP(A10,dummy_data[],COLUMN(dummy_data[iron]),TRUE)</f>
        <v>1</v>
      </c>
      <c r="P10">
        <f>VLOOKUP(A10,dummy_data[],COLUMN(dummy_data[magnesium]),TRUE)</f>
        <v>2</v>
      </c>
      <c r="Q10">
        <f>VLOOKUP(A10,org_table[],COLUMN(org_table[リン]),FALSE)</f>
        <v>269</v>
      </c>
      <c r="R10">
        <f>VLOOKUP(A10,dummy_data[],COLUMN(dummy_data[Vitamin A]),TRUE)</f>
        <v>1</v>
      </c>
      <c r="S10">
        <f>VLOOKUP(A10,dummy_data[],COLUMN(dummy_data[Vitamin B1]),TRUE)</f>
        <v>1</v>
      </c>
      <c r="T10">
        <f>VLOOKUP(A10,dummy_data[],COLUMN(dummy_data[Vitamin B2]),TRUE)</f>
        <v>1</v>
      </c>
      <c r="U10">
        <f>VLOOKUP(A10,dummy_data[],COLUMN(dummy_data[Vitamin B6]),TRUE)</f>
        <v>1</v>
      </c>
      <c r="V10">
        <f>VLOOKUP(A10,dummy_data[],COLUMN(dummy_data[Vitamin B12]),TRUE)</f>
        <v>1</v>
      </c>
      <c r="W10">
        <f>VLOOKUP(A10,dummy_data[],COLUMN(dummy_data[Niacin]),TRUE)</f>
        <v>1</v>
      </c>
      <c r="X10">
        <f>VLOOKUP(A10,dummy_data[],COLUMN(dummy_data[Pantothenic acid]),TRUE)</f>
        <v>1</v>
      </c>
      <c r="Y10">
        <f>VLOOKUP(A10,dummy_data[],COLUMN(dummy_data[Folic acid]),TRUE)</f>
        <v>1</v>
      </c>
      <c r="Z10">
        <f>VLOOKUP(A10,dummy_data[],COLUMN(dummy_data[Vitamin C]),TRUE)</f>
        <v>1</v>
      </c>
      <c r="AA10">
        <f>VLOOKUP(A10,dummy_data[],COLUMN(dummy_data[Vitamin D]),TRUE)</f>
        <v>1</v>
      </c>
      <c r="AB10">
        <f>VLOOKUP(A10,dummy_data[],COLUMN(dummy_data[Vitamin E]),TRUE)</f>
        <v>1</v>
      </c>
      <c r="AC10">
        <f t="shared" ca="1" si="0"/>
        <v>93</v>
      </c>
      <c r="AD10" t="str">
        <f t="shared" si="1"/>
        <v>カルビ焼肉弁当 ライス大盛 野菜増 1035kcal</v>
      </c>
    </row>
    <row r="11" spans="1:30" x14ac:dyDescent="0.2">
      <c r="A11">
        <v>9</v>
      </c>
      <c r="B11">
        <v>9</v>
      </c>
      <c r="C11" t="s">
        <v>220</v>
      </c>
      <c r="D11" t="str">
        <f>VLOOKUP(VLOOKUP(A11,org_table[],COLUMN(org_table[category]),FALSE),Categories[],2,FALSE)</f>
        <v>野菜増</v>
      </c>
      <c r="E11" t="str">
        <f>_xlfn.IFNA(VLOOKUP(VLOOKUP(A11,org_table[],COLUMN(org_table[size]),FALSE),SizeCodes[],2,FALSE),"-")</f>
        <v>ライス小盛</v>
      </c>
      <c r="F11">
        <f>VLOOKUP(A11,org_table[],COLUMN(org_table[熱量]),FALSE)</f>
        <v>778</v>
      </c>
      <c r="H11">
        <f>VLOOKUP(A11,org_table[],COLUMN(org_table[蛋白質]),FALSE)</f>
        <v>23.2</v>
      </c>
      <c r="I11">
        <f>VLOOKUP(A11,org_table[],COLUMN(org_table[脂質]),FALSE)</f>
        <v>38.5</v>
      </c>
      <c r="J11">
        <f>VLOOKUP(A11,org_table[],COLUMN(org_table[炭水化物]),FALSE)</f>
        <v>84.7</v>
      </c>
      <c r="K11">
        <f>VLOOKUP(A11,dummy_data[],COLUMN(dummy_data[Dietary fiber]),TRUE)</f>
        <v>20</v>
      </c>
      <c r="L11">
        <f>VLOOKUP(A11,org_table[],COLUMN(org_table[食塩相当量]),FALSE)</f>
        <v>3.7</v>
      </c>
      <c r="M11">
        <f>VLOOKUP(A11,org_table[],COLUMN(org_table[カリウム]),FALSE)</f>
        <v>528</v>
      </c>
      <c r="N11">
        <f>VLOOKUP(A11,dummy_data[],COLUMN(dummy_data[calcium]),TRUE)</f>
        <v>1</v>
      </c>
      <c r="O11">
        <f>VLOOKUP(A11,dummy_data[],COLUMN(dummy_data[iron]),TRUE)</f>
        <v>1</v>
      </c>
      <c r="P11">
        <f>VLOOKUP(A11,dummy_data[],COLUMN(dummy_data[magnesium]),TRUE)</f>
        <v>2</v>
      </c>
      <c r="Q11">
        <f>VLOOKUP(A11,org_table[],COLUMN(org_table[リン]),FALSE)</f>
        <v>225</v>
      </c>
      <c r="R11">
        <f>VLOOKUP(A11,dummy_data[],COLUMN(dummy_data[Vitamin A]),TRUE)</f>
        <v>1</v>
      </c>
      <c r="S11">
        <f>VLOOKUP(A11,dummy_data[],COLUMN(dummy_data[Vitamin B1]),TRUE)</f>
        <v>1</v>
      </c>
      <c r="T11">
        <f>VLOOKUP(A11,dummy_data[],COLUMN(dummy_data[Vitamin B2]),TRUE)</f>
        <v>1</v>
      </c>
      <c r="U11">
        <f>VLOOKUP(A11,dummy_data[],COLUMN(dummy_data[Vitamin B6]),TRUE)</f>
        <v>1</v>
      </c>
      <c r="V11">
        <f>VLOOKUP(A11,dummy_data[],COLUMN(dummy_data[Vitamin B12]),TRUE)</f>
        <v>1</v>
      </c>
      <c r="W11">
        <f>VLOOKUP(A11,dummy_data[],COLUMN(dummy_data[Niacin]),TRUE)</f>
        <v>1</v>
      </c>
      <c r="X11">
        <f>VLOOKUP(A11,dummy_data[],COLUMN(dummy_data[Pantothenic acid]),TRUE)</f>
        <v>1</v>
      </c>
      <c r="Y11">
        <f>VLOOKUP(A11,dummy_data[],COLUMN(dummy_data[Folic acid]),TRUE)</f>
        <v>1</v>
      </c>
      <c r="Z11">
        <f>VLOOKUP(A11,dummy_data[],COLUMN(dummy_data[Vitamin C]),TRUE)</f>
        <v>1</v>
      </c>
      <c r="AA11">
        <f>VLOOKUP(A11,dummy_data[],COLUMN(dummy_data[Vitamin D]),TRUE)</f>
        <v>1</v>
      </c>
      <c r="AB11">
        <f>VLOOKUP(A11,dummy_data[],COLUMN(dummy_data[Vitamin E]),TRUE)</f>
        <v>1</v>
      </c>
      <c r="AC11">
        <f t="shared" ca="1" si="0"/>
        <v>207</v>
      </c>
      <c r="AD11" t="str">
        <f t="shared" si="1"/>
        <v>カルビ焼肉弁当 ライス小盛 野菜増 778kcal</v>
      </c>
    </row>
    <row r="12" spans="1:30" x14ac:dyDescent="0.2">
      <c r="A12">
        <v>10</v>
      </c>
      <c r="B12">
        <v>10</v>
      </c>
      <c r="C12" t="s">
        <v>221</v>
      </c>
      <c r="D12" t="str">
        <f>VLOOKUP(VLOOKUP(A12,org_table[],COLUMN(org_table[category]),FALSE),Categories[],2,FALSE)</f>
        <v>野菜増</v>
      </c>
      <c r="E12" t="str">
        <f>_xlfn.IFNA(VLOOKUP(VLOOKUP(A12,org_table[],COLUMN(org_table[size]),FALSE),SizeCodes[],2,FALSE),"-")</f>
        <v>ライス普通盛</v>
      </c>
      <c r="F12">
        <f>VLOOKUP(A12,org_table[],COLUMN(org_table[熱量]),FALSE)</f>
        <v>1270</v>
      </c>
      <c r="H12">
        <f>VLOOKUP(A12,org_table[],COLUMN(org_table[蛋白質]),FALSE)</f>
        <v>40.4</v>
      </c>
      <c r="I12">
        <f>VLOOKUP(A12,org_table[],COLUMN(org_table[脂質]),FALSE)</f>
        <v>69.099999999999994</v>
      </c>
      <c r="J12">
        <f>VLOOKUP(A12,org_table[],COLUMN(org_table[炭水化物]),FALSE)</f>
        <v>121.4</v>
      </c>
      <c r="K12">
        <f>VLOOKUP(A12,dummy_data[],COLUMN(dummy_data[Dietary fiber]),TRUE)</f>
        <v>21</v>
      </c>
      <c r="L12">
        <f>VLOOKUP(A12,org_table[],COLUMN(org_table[食塩相当量]),FALSE)</f>
        <v>6.1</v>
      </c>
      <c r="M12">
        <f>VLOOKUP(A12,org_table[],COLUMN(org_table[カリウム]),FALSE)</f>
        <v>843</v>
      </c>
      <c r="N12">
        <f>VLOOKUP(A12,dummy_data[],COLUMN(dummy_data[calcium]),TRUE)</f>
        <v>1</v>
      </c>
      <c r="O12">
        <f>VLOOKUP(A12,dummy_data[],COLUMN(dummy_data[iron]),TRUE)</f>
        <v>1</v>
      </c>
      <c r="P12">
        <f>VLOOKUP(A12,dummy_data[],COLUMN(dummy_data[magnesium]),TRUE)</f>
        <v>2</v>
      </c>
      <c r="Q12">
        <f>VLOOKUP(A12,org_table[],COLUMN(org_table[リン]),FALSE)</f>
        <v>373</v>
      </c>
      <c r="R12">
        <f>VLOOKUP(A12,dummy_data[],COLUMN(dummy_data[Vitamin A]),TRUE)</f>
        <v>1</v>
      </c>
      <c r="S12">
        <f>VLOOKUP(A12,dummy_data[],COLUMN(dummy_data[Vitamin B1]),TRUE)</f>
        <v>1</v>
      </c>
      <c r="T12">
        <f>VLOOKUP(A12,dummy_data[],COLUMN(dummy_data[Vitamin B2]),TRUE)</f>
        <v>1</v>
      </c>
      <c r="U12">
        <f>VLOOKUP(A12,dummy_data[],COLUMN(dummy_data[Vitamin B6]),TRUE)</f>
        <v>1</v>
      </c>
      <c r="V12">
        <f>VLOOKUP(A12,dummy_data[],COLUMN(dummy_data[Vitamin B12]),TRUE)</f>
        <v>1</v>
      </c>
      <c r="W12">
        <f>VLOOKUP(A12,dummy_data[],COLUMN(dummy_data[Niacin]),TRUE)</f>
        <v>1</v>
      </c>
      <c r="X12">
        <f>VLOOKUP(A12,dummy_data[],COLUMN(dummy_data[Pantothenic acid]),TRUE)</f>
        <v>1</v>
      </c>
      <c r="Y12">
        <f>VLOOKUP(A12,dummy_data[],COLUMN(dummy_data[Folic acid]),TRUE)</f>
        <v>1</v>
      </c>
      <c r="Z12">
        <f>VLOOKUP(A12,dummy_data[],COLUMN(dummy_data[Vitamin C]),TRUE)</f>
        <v>1</v>
      </c>
      <c r="AA12">
        <f>VLOOKUP(A12,dummy_data[],COLUMN(dummy_data[Vitamin D]),TRUE)</f>
        <v>1</v>
      </c>
      <c r="AB12">
        <f>VLOOKUP(A12,dummy_data[],COLUMN(dummy_data[Vitamin E]),TRUE)</f>
        <v>1</v>
      </c>
      <c r="AC12">
        <f t="shared" ca="1" si="0"/>
        <v>580</v>
      </c>
      <c r="AD12" t="str">
        <f t="shared" si="1"/>
        <v>Wカルビ焼肉弁当(肉2倍) ライス普通盛 野菜増 1270kcal</v>
      </c>
    </row>
    <row r="13" spans="1:30" x14ac:dyDescent="0.2">
      <c r="A13">
        <v>11</v>
      </c>
      <c r="B13">
        <v>11</v>
      </c>
      <c r="C13" t="s">
        <v>222</v>
      </c>
      <c r="D13" t="str">
        <f>VLOOKUP(VLOOKUP(A13,org_table[],COLUMN(org_table[category]),FALSE),Categories[],2,FALSE)</f>
        <v>野菜増</v>
      </c>
      <c r="E13" t="str">
        <f>_xlfn.IFNA(VLOOKUP(VLOOKUP(A13,org_table[],COLUMN(org_table[size]),FALSE),SizeCodes[],2,FALSE),"-")</f>
        <v>ライス大盛</v>
      </c>
      <c r="F13">
        <f>VLOOKUP(A13,org_table[],COLUMN(org_table[熱量]),FALSE)</f>
        <v>1421</v>
      </c>
      <c r="H13">
        <f>VLOOKUP(A13,org_table[],COLUMN(org_table[蛋白質]),FALSE)</f>
        <v>42.4</v>
      </c>
      <c r="I13">
        <f>VLOOKUP(A13,org_table[],COLUMN(org_table[脂質]),FALSE)</f>
        <v>69.400000000000006</v>
      </c>
      <c r="J13">
        <f>VLOOKUP(A13,org_table[],COLUMN(org_table[炭水化物]),FALSE)</f>
        <v>156.4</v>
      </c>
      <c r="K13">
        <f>VLOOKUP(A13,dummy_data[],COLUMN(dummy_data[Dietary fiber]),TRUE)</f>
        <v>20</v>
      </c>
      <c r="L13">
        <f>VLOOKUP(A13,org_table[],COLUMN(org_table[食塩相当量]),FALSE)</f>
        <v>6.1</v>
      </c>
      <c r="M13">
        <f>VLOOKUP(A13,org_table[],COLUMN(org_table[カリウム]),FALSE)</f>
        <v>864</v>
      </c>
      <c r="N13">
        <f>VLOOKUP(A13,dummy_data[],COLUMN(dummy_data[calcium]),TRUE)</f>
        <v>1</v>
      </c>
      <c r="O13">
        <f>VLOOKUP(A13,dummy_data[],COLUMN(dummy_data[iron]),TRUE)</f>
        <v>1</v>
      </c>
      <c r="P13">
        <f>VLOOKUP(A13,dummy_data[],COLUMN(dummy_data[magnesium]),TRUE)</f>
        <v>2</v>
      </c>
      <c r="Q13">
        <f>VLOOKUP(A13,org_table[],COLUMN(org_table[リン]),FALSE)</f>
        <v>399</v>
      </c>
      <c r="R13">
        <f>VLOOKUP(A13,dummy_data[],COLUMN(dummy_data[Vitamin A]),TRUE)</f>
        <v>1</v>
      </c>
      <c r="S13">
        <f>VLOOKUP(A13,dummy_data[],COLUMN(dummy_data[Vitamin B1]),TRUE)</f>
        <v>1</v>
      </c>
      <c r="T13">
        <f>VLOOKUP(A13,dummy_data[],COLUMN(dummy_data[Vitamin B2]),TRUE)</f>
        <v>1</v>
      </c>
      <c r="U13">
        <f>VLOOKUP(A13,dummy_data[],COLUMN(dummy_data[Vitamin B6]),TRUE)</f>
        <v>1</v>
      </c>
      <c r="V13">
        <f>VLOOKUP(A13,dummy_data[],COLUMN(dummy_data[Vitamin B12]),TRUE)</f>
        <v>1</v>
      </c>
      <c r="W13">
        <f>VLOOKUP(A13,dummy_data[],COLUMN(dummy_data[Niacin]),TRUE)</f>
        <v>1</v>
      </c>
      <c r="X13">
        <f>VLOOKUP(A13,dummy_data[],COLUMN(dummy_data[Pantothenic acid]),TRUE)</f>
        <v>1</v>
      </c>
      <c r="Y13">
        <f>VLOOKUP(A13,dummy_data[],COLUMN(dummy_data[Folic acid]),TRUE)</f>
        <v>1</v>
      </c>
      <c r="Z13">
        <f>VLOOKUP(A13,dummy_data[],COLUMN(dummy_data[Vitamin C]),TRUE)</f>
        <v>1</v>
      </c>
      <c r="AA13">
        <f>VLOOKUP(A13,dummy_data[],COLUMN(dummy_data[Vitamin D]),TRUE)</f>
        <v>1</v>
      </c>
      <c r="AB13">
        <f>VLOOKUP(A13,dummy_data[],COLUMN(dummy_data[Vitamin E]),TRUE)</f>
        <v>1</v>
      </c>
      <c r="AC13">
        <f t="shared" ca="1" si="0"/>
        <v>622</v>
      </c>
      <c r="AD13" t="str">
        <f t="shared" si="1"/>
        <v>Wカルビ焼肉弁当(肉2倍) ライス大盛 野菜増 1421kcal</v>
      </c>
    </row>
    <row r="14" spans="1:30" x14ac:dyDescent="0.2">
      <c r="A14">
        <v>12</v>
      </c>
      <c r="B14">
        <v>12</v>
      </c>
      <c r="C14" t="s">
        <v>223</v>
      </c>
      <c r="D14" t="str">
        <f>VLOOKUP(VLOOKUP(A14,org_table[],COLUMN(org_table[category]),FALSE),Categories[],2,FALSE)</f>
        <v>野菜増</v>
      </c>
      <c r="E14" t="str">
        <f>_xlfn.IFNA(VLOOKUP(VLOOKUP(A14,org_table[],COLUMN(org_table[size]),FALSE),SizeCodes[],2,FALSE),"-")</f>
        <v>ライス小盛</v>
      </c>
      <c r="F14">
        <f>VLOOKUP(A14,org_table[],COLUMN(org_table[熱量]),FALSE)</f>
        <v>1164</v>
      </c>
      <c r="H14">
        <f>VLOOKUP(A14,org_table[],COLUMN(org_table[蛋白質]),FALSE)</f>
        <v>39</v>
      </c>
      <c r="I14">
        <f>VLOOKUP(A14,org_table[],COLUMN(org_table[脂質]),FALSE)</f>
        <v>68.900000000000006</v>
      </c>
      <c r="J14">
        <f>VLOOKUP(A14,org_table[],COLUMN(org_table[炭水化物]),FALSE)</f>
        <v>96.9</v>
      </c>
      <c r="K14">
        <f>VLOOKUP(A14,dummy_data[],COLUMN(dummy_data[Dietary fiber]),TRUE)</f>
        <v>21</v>
      </c>
      <c r="L14">
        <f>VLOOKUP(A14,org_table[],COLUMN(org_table[食塩相当量]),FALSE)</f>
        <v>6.1</v>
      </c>
      <c r="M14">
        <f>VLOOKUP(A14,org_table[],COLUMN(org_table[カリウム]),FALSE)</f>
        <v>828</v>
      </c>
      <c r="N14">
        <f>VLOOKUP(A14,dummy_data[],COLUMN(dummy_data[calcium]),TRUE)</f>
        <v>1</v>
      </c>
      <c r="O14">
        <f>VLOOKUP(A14,dummy_data[],COLUMN(dummy_data[iron]),TRUE)</f>
        <v>1</v>
      </c>
      <c r="P14">
        <f>VLOOKUP(A14,dummy_data[],COLUMN(dummy_data[magnesium]),TRUE)</f>
        <v>2</v>
      </c>
      <c r="Q14">
        <f>VLOOKUP(A14,org_table[],COLUMN(org_table[リン]),FALSE)</f>
        <v>355</v>
      </c>
      <c r="R14">
        <f>VLOOKUP(A14,dummy_data[],COLUMN(dummy_data[Vitamin A]),TRUE)</f>
        <v>1</v>
      </c>
      <c r="S14">
        <f>VLOOKUP(A14,dummy_data[],COLUMN(dummy_data[Vitamin B1]),TRUE)</f>
        <v>1</v>
      </c>
      <c r="T14">
        <f>VLOOKUP(A14,dummy_data[],COLUMN(dummy_data[Vitamin B2]),TRUE)</f>
        <v>1</v>
      </c>
      <c r="U14">
        <f>VLOOKUP(A14,dummy_data[],COLUMN(dummy_data[Vitamin B6]),TRUE)</f>
        <v>1</v>
      </c>
      <c r="V14">
        <f>VLOOKUP(A14,dummy_data[],COLUMN(dummy_data[Vitamin B12]),TRUE)</f>
        <v>1</v>
      </c>
      <c r="W14">
        <f>VLOOKUP(A14,dummy_data[],COLUMN(dummy_data[Niacin]),TRUE)</f>
        <v>1</v>
      </c>
      <c r="X14">
        <f>VLOOKUP(A14,dummy_data[],COLUMN(dummy_data[Pantothenic acid]),TRUE)</f>
        <v>1</v>
      </c>
      <c r="Y14">
        <f>VLOOKUP(A14,dummy_data[],COLUMN(dummy_data[Folic acid]),TRUE)</f>
        <v>1</v>
      </c>
      <c r="Z14">
        <f>VLOOKUP(A14,dummy_data[],COLUMN(dummy_data[Vitamin C]),TRUE)</f>
        <v>1</v>
      </c>
      <c r="AA14">
        <f>VLOOKUP(A14,dummy_data[],COLUMN(dummy_data[Vitamin D]),TRUE)</f>
        <v>1</v>
      </c>
      <c r="AB14">
        <f>VLOOKUP(A14,dummy_data[],COLUMN(dummy_data[Vitamin E]),TRUE)</f>
        <v>1</v>
      </c>
      <c r="AC14">
        <f t="shared" ca="1" si="0"/>
        <v>191</v>
      </c>
      <c r="AD14" t="str">
        <f t="shared" si="1"/>
        <v>Wカルビ焼肉弁当(肉2倍) ライス小盛 野菜増 1164kcal</v>
      </c>
    </row>
    <row r="15" spans="1:30" x14ac:dyDescent="0.2">
      <c r="A15">
        <v>13</v>
      </c>
      <c r="B15">
        <v>13</v>
      </c>
      <c r="C15" t="s">
        <v>224</v>
      </c>
      <c r="D15" t="str">
        <f>VLOOKUP(VLOOKUP(A15,org_table[],COLUMN(org_table[category]),FALSE),Categories[],2,FALSE)</f>
        <v>野菜増</v>
      </c>
      <c r="E15" t="str">
        <f>_xlfn.IFNA(VLOOKUP(VLOOKUP(A15,org_table[],COLUMN(org_table[size]),FALSE),SizeCodes[],2,FALSE),"-")</f>
        <v>ライス普通盛</v>
      </c>
      <c r="F15">
        <f>VLOOKUP(A15,org_table[],COLUMN(org_table[熱量]),FALSE)</f>
        <v>867</v>
      </c>
      <c r="H15">
        <f>VLOOKUP(A15,org_table[],COLUMN(org_table[蛋白質]),FALSE)</f>
        <v>25.4</v>
      </c>
      <c r="I15">
        <f>VLOOKUP(A15,org_table[],COLUMN(org_table[脂質]),FALSE)</f>
        <v>29.9</v>
      </c>
      <c r="J15">
        <f>VLOOKUP(A15,org_table[],COLUMN(org_table[炭水化物]),FALSE)</f>
        <v>122.9</v>
      </c>
      <c r="K15">
        <f>VLOOKUP(A15,dummy_data[],COLUMN(dummy_data[Dietary fiber]),TRUE)</f>
        <v>20</v>
      </c>
      <c r="L15">
        <f>VLOOKUP(A15,org_table[],COLUMN(org_table[食塩相当量]),FALSE)</f>
        <v>2.7</v>
      </c>
      <c r="M15">
        <f>VLOOKUP(A15,org_table[],COLUMN(org_table[カリウム]),FALSE)</f>
        <v>567</v>
      </c>
      <c r="N15">
        <f>VLOOKUP(A15,dummy_data[],COLUMN(dummy_data[calcium]),TRUE)</f>
        <v>1</v>
      </c>
      <c r="O15">
        <f>VLOOKUP(A15,dummy_data[],COLUMN(dummy_data[iron]),TRUE)</f>
        <v>1</v>
      </c>
      <c r="P15">
        <f>VLOOKUP(A15,dummy_data[],COLUMN(dummy_data[magnesium]),TRUE)</f>
        <v>2</v>
      </c>
      <c r="Q15">
        <f>VLOOKUP(A15,org_table[],COLUMN(org_table[リン]),FALSE)</f>
        <v>363</v>
      </c>
      <c r="R15">
        <f>VLOOKUP(A15,dummy_data[],COLUMN(dummy_data[Vitamin A]),TRUE)</f>
        <v>1</v>
      </c>
      <c r="S15">
        <f>VLOOKUP(A15,dummy_data[],COLUMN(dummy_data[Vitamin B1]),TRUE)</f>
        <v>1</v>
      </c>
      <c r="T15">
        <f>VLOOKUP(A15,dummy_data[],COLUMN(dummy_data[Vitamin B2]),TRUE)</f>
        <v>1</v>
      </c>
      <c r="U15">
        <f>VLOOKUP(A15,dummy_data[],COLUMN(dummy_data[Vitamin B6]),TRUE)</f>
        <v>1</v>
      </c>
      <c r="V15">
        <f>VLOOKUP(A15,dummy_data[],COLUMN(dummy_data[Vitamin B12]),TRUE)</f>
        <v>1</v>
      </c>
      <c r="W15">
        <f>VLOOKUP(A15,dummy_data[],COLUMN(dummy_data[Niacin]),TRUE)</f>
        <v>1</v>
      </c>
      <c r="X15">
        <f>VLOOKUP(A15,dummy_data[],COLUMN(dummy_data[Pantothenic acid]),TRUE)</f>
        <v>1</v>
      </c>
      <c r="Y15">
        <f>VLOOKUP(A15,dummy_data[],COLUMN(dummy_data[Folic acid]),TRUE)</f>
        <v>1</v>
      </c>
      <c r="Z15">
        <f>VLOOKUP(A15,dummy_data[],COLUMN(dummy_data[Vitamin C]),TRUE)</f>
        <v>1</v>
      </c>
      <c r="AA15">
        <f>VLOOKUP(A15,dummy_data[],COLUMN(dummy_data[Vitamin D]),TRUE)</f>
        <v>1</v>
      </c>
      <c r="AB15">
        <f>VLOOKUP(A15,dummy_data[],COLUMN(dummy_data[Vitamin E]),TRUE)</f>
        <v>1</v>
      </c>
      <c r="AC15">
        <f t="shared" ca="1" si="0"/>
        <v>915</v>
      </c>
      <c r="AD15" t="str">
        <f t="shared" si="1"/>
        <v>チキン南蛮弁当 ライス普通盛 野菜増 867kcal</v>
      </c>
    </row>
    <row r="16" spans="1:30" x14ac:dyDescent="0.2">
      <c r="A16">
        <v>14</v>
      </c>
      <c r="B16">
        <v>14</v>
      </c>
      <c r="C16" t="s">
        <v>225</v>
      </c>
      <c r="D16" t="str">
        <f>VLOOKUP(VLOOKUP(A16,org_table[],COLUMN(org_table[category]),FALSE),Categories[],2,FALSE)</f>
        <v>野菜増</v>
      </c>
      <c r="E16" t="str">
        <f>_xlfn.IFNA(VLOOKUP(VLOOKUP(A16,org_table[],COLUMN(org_table[size]),FALSE),SizeCodes[],2,FALSE),"-")</f>
        <v>ライス大盛</v>
      </c>
      <c r="F16">
        <f>VLOOKUP(A16,org_table[],COLUMN(org_table[熱量]),FALSE)</f>
        <v>1018</v>
      </c>
      <c r="H16">
        <f>VLOOKUP(A16,org_table[],COLUMN(org_table[蛋白質]),FALSE)</f>
        <v>27.4</v>
      </c>
      <c r="I16">
        <f>VLOOKUP(A16,org_table[],COLUMN(org_table[脂質]),FALSE)</f>
        <v>30.2</v>
      </c>
      <c r="J16">
        <f>VLOOKUP(A16,org_table[],COLUMN(org_table[炭水化物]),FALSE)</f>
        <v>157.9</v>
      </c>
      <c r="K16">
        <f>VLOOKUP(A16,dummy_data[],COLUMN(dummy_data[Dietary fiber]),TRUE)</f>
        <v>21</v>
      </c>
      <c r="L16">
        <f>VLOOKUP(A16,org_table[],COLUMN(org_table[食塩相当量]),FALSE)</f>
        <v>2.7</v>
      </c>
      <c r="M16">
        <f>VLOOKUP(A16,org_table[],COLUMN(org_table[カリウム]),FALSE)</f>
        <v>588</v>
      </c>
      <c r="N16">
        <f>VLOOKUP(A16,dummy_data[],COLUMN(dummy_data[calcium]),TRUE)</f>
        <v>1</v>
      </c>
      <c r="O16">
        <f>VLOOKUP(A16,dummy_data[],COLUMN(dummy_data[iron]),TRUE)</f>
        <v>1</v>
      </c>
      <c r="P16">
        <f>VLOOKUP(A16,dummy_data[],COLUMN(dummy_data[magnesium]),TRUE)</f>
        <v>2</v>
      </c>
      <c r="Q16">
        <f>VLOOKUP(A16,org_table[],COLUMN(org_table[リン]),FALSE)</f>
        <v>389</v>
      </c>
      <c r="R16">
        <f>VLOOKUP(A16,dummy_data[],COLUMN(dummy_data[Vitamin A]),TRUE)</f>
        <v>1</v>
      </c>
      <c r="S16">
        <f>VLOOKUP(A16,dummy_data[],COLUMN(dummy_data[Vitamin B1]),TRUE)</f>
        <v>1</v>
      </c>
      <c r="T16">
        <f>VLOOKUP(A16,dummy_data[],COLUMN(dummy_data[Vitamin B2]),TRUE)</f>
        <v>1</v>
      </c>
      <c r="U16">
        <f>VLOOKUP(A16,dummy_data[],COLUMN(dummy_data[Vitamin B6]),TRUE)</f>
        <v>1</v>
      </c>
      <c r="V16">
        <f>VLOOKUP(A16,dummy_data[],COLUMN(dummy_data[Vitamin B12]),TRUE)</f>
        <v>1</v>
      </c>
      <c r="W16">
        <f>VLOOKUP(A16,dummy_data[],COLUMN(dummy_data[Niacin]),TRUE)</f>
        <v>1</v>
      </c>
      <c r="X16">
        <f>VLOOKUP(A16,dummy_data[],COLUMN(dummy_data[Pantothenic acid]),TRUE)</f>
        <v>1</v>
      </c>
      <c r="Y16">
        <f>VLOOKUP(A16,dummy_data[],COLUMN(dummy_data[Folic acid]),TRUE)</f>
        <v>1</v>
      </c>
      <c r="Z16">
        <f>VLOOKUP(A16,dummy_data[],COLUMN(dummy_data[Vitamin C]),TRUE)</f>
        <v>1</v>
      </c>
      <c r="AA16">
        <f>VLOOKUP(A16,dummy_data[],COLUMN(dummy_data[Vitamin D]),TRUE)</f>
        <v>1</v>
      </c>
      <c r="AB16">
        <f>VLOOKUP(A16,dummy_data[],COLUMN(dummy_data[Vitamin E]),TRUE)</f>
        <v>1</v>
      </c>
      <c r="AC16">
        <f t="shared" ca="1" si="0"/>
        <v>390</v>
      </c>
      <c r="AD16" t="str">
        <f t="shared" si="1"/>
        <v>チキン南蛮弁当 ライス大盛 野菜増 1018kcal</v>
      </c>
    </row>
    <row r="17" spans="1:30" x14ac:dyDescent="0.2">
      <c r="A17">
        <v>15</v>
      </c>
      <c r="B17">
        <v>15</v>
      </c>
      <c r="C17" t="s">
        <v>226</v>
      </c>
      <c r="D17" t="str">
        <f>VLOOKUP(VLOOKUP(A17,org_table[],COLUMN(org_table[category]),FALSE),Categories[],2,FALSE)</f>
        <v>野菜増</v>
      </c>
      <c r="E17" t="str">
        <f>_xlfn.IFNA(VLOOKUP(VLOOKUP(A17,org_table[],COLUMN(org_table[size]),FALSE),SizeCodes[],2,FALSE),"-")</f>
        <v>ライス小盛</v>
      </c>
      <c r="F17">
        <f>VLOOKUP(A17,org_table[],COLUMN(org_table[熱量]),FALSE)</f>
        <v>761</v>
      </c>
      <c r="H17">
        <f>VLOOKUP(A17,org_table[],COLUMN(org_table[蛋白質]),FALSE)</f>
        <v>24</v>
      </c>
      <c r="I17">
        <f>VLOOKUP(A17,org_table[],COLUMN(org_table[脂質]),FALSE)</f>
        <v>29.7</v>
      </c>
      <c r="J17">
        <f>VLOOKUP(A17,org_table[],COLUMN(org_table[炭水化物]),FALSE)</f>
        <v>98.4</v>
      </c>
      <c r="K17">
        <f>VLOOKUP(A17,dummy_data[],COLUMN(dummy_data[Dietary fiber]),TRUE)</f>
        <v>20</v>
      </c>
      <c r="L17">
        <f>VLOOKUP(A17,org_table[],COLUMN(org_table[食塩相当量]),FALSE)</f>
        <v>2.7</v>
      </c>
      <c r="M17">
        <f>VLOOKUP(A17,org_table[],COLUMN(org_table[カリウム]),FALSE)</f>
        <v>552</v>
      </c>
      <c r="N17">
        <f>VLOOKUP(A17,dummy_data[],COLUMN(dummy_data[calcium]),TRUE)</f>
        <v>1</v>
      </c>
      <c r="O17">
        <f>VLOOKUP(A17,dummy_data[],COLUMN(dummy_data[iron]),TRUE)</f>
        <v>1</v>
      </c>
      <c r="P17">
        <f>VLOOKUP(A17,dummy_data[],COLUMN(dummy_data[magnesium]),TRUE)</f>
        <v>2</v>
      </c>
      <c r="Q17">
        <f>VLOOKUP(A17,org_table[],COLUMN(org_table[リン]),FALSE)</f>
        <v>345</v>
      </c>
      <c r="R17">
        <f>VLOOKUP(A17,dummy_data[],COLUMN(dummy_data[Vitamin A]),TRUE)</f>
        <v>1</v>
      </c>
      <c r="S17">
        <f>VLOOKUP(A17,dummy_data[],COLUMN(dummy_data[Vitamin B1]),TRUE)</f>
        <v>1</v>
      </c>
      <c r="T17">
        <f>VLOOKUP(A17,dummy_data[],COLUMN(dummy_data[Vitamin B2]),TRUE)</f>
        <v>1</v>
      </c>
      <c r="U17">
        <f>VLOOKUP(A17,dummy_data[],COLUMN(dummy_data[Vitamin B6]),TRUE)</f>
        <v>1</v>
      </c>
      <c r="V17">
        <f>VLOOKUP(A17,dummy_data[],COLUMN(dummy_data[Vitamin B12]),TRUE)</f>
        <v>1</v>
      </c>
      <c r="W17">
        <f>VLOOKUP(A17,dummy_data[],COLUMN(dummy_data[Niacin]),TRUE)</f>
        <v>1</v>
      </c>
      <c r="X17">
        <f>VLOOKUP(A17,dummy_data[],COLUMN(dummy_data[Pantothenic acid]),TRUE)</f>
        <v>1</v>
      </c>
      <c r="Y17">
        <f>VLOOKUP(A17,dummy_data[],COLUMN(dummy_data[Folic acid]),TRUE)</f>
        <v>1</v>
      </c>
      <c r="Z17">
        <f>VLOOKUP(A17,dummy_data[],COLUMN(dummy_data[Vitamin C]),TRUE)</f>
        <v>1</v>
      </c>
      <c r="AA17">
        <f>VLOOKUP(A17,dummy_data[],COLUMN(dummy_data[Vitamin D]),TRUE)</f>
        <v>1</v>
      </c>
      <c r="AB17">
        <f>VLOOKUP(A17,dummy_data[],COLUMN(dummy_data[Vitamin E]),TRUE)</f>
        <v>1</v>
      </c>
      <c r="AC17">
        <f t="shared" ca="1" si="0"/>
        <v>943</v>
      </c>
      <c r="AD17" t="str">
        <f t="shared" si="1"/>
        <v>チキン南蛮弁当 ライス小盛 野菜増 761kcal</v>
      </c>
    </row>
    <row r="18" spans="1:30" x14ac:dyDescent="0.2">
      <c r="A18">
        <v>16</v>
      </c>
      <c r="B18">
        <v>16</v>
      </c>
      <c r="C18" t="s">
        <v>227</v>
      </c>
      <c r="D18" t="str">
        <f>VLOOKUP(VLOOKUP(A18,org_table[],COLUMN(org_table[category]),FALSE),Categories[],2,FALSE)</f>
        <v>野菜増</v>
      </c>
      <c r="E18" t="str">
        <f>_xlfn.IFNA(VLOOKUP(VLOOKUP(A18,org_table[],COLUMN(org_table[size]),FALSE),SizeCodes[],2,FALSE),"-")</f>
        <v>ライス普通盛</v>
      </c>
      <c r="F18">
        <f>VLOOKUP(A18,org_table[],COLUMN(org_table[熱量]),FALSE)</f>
        <v>903</v>
      </c>
      <c r="H18">
        <f>VLOOKUP(A18,org_table[],COLUMN(org_table[蛋白質]),FALSE)</f>
        <v>26.9</v>
      </c>
      <c r="I18">
        <f>VLOOKUP(A18,org_table[],COLUMN(org_table[脂質]),FALSE)</f>
        <v>40.700000000000003</v>
      </c>
      <c r="J18">
        <f>VLOOKUP(A18,org_table[],COLUMN(org_table[炭水化物]),FALSE)</f>
        <v>107</v>
      </c>
      <c r="K18">
        <f>VLOOKUP(A18,dummy_data[],COLUMN(dummy_data[Dietary fiber]),TRUE)</f>
        <v>21</v>
      </c>
      <c r="L18">
        <f>VLOOKUP(A18,org_table[],COLUMN(org_table[食塩相当量]),FALSE)</f>
        <v>2.8</v>
      </c>
      <c r="M18">
        <f>VLOOKUP(A18,org_table[],COLUMN(org_table[カリウム]),FALSE)</f>
        <v>596</v>
      </c>
      <c r="N18">
        <f>VLOOKUP(A18,dummy_data[],COLUMN(dummy_data[calcium]),TRUE)</f>
        <v>1</v>
      </c>
      <c r="O18">
        <f>VLOOKUP(A18,dummy_data[],COLUMN(dummy_data[iron]),TRUE)</f>
        <v>1</v>
      </c>
      <c r="P18">
        <f>VLOOKUP(A18,dummy_data[],COLUMN(dummy_data[magnesium]),TRUE)</f>
        <v>2</v>
      </c>
      <c r="Q18">
        <f>VLOOKUP(A18,org_table[],COLUMN(org_table[リン]),FALSE)</f>
        <v>216</v>
      </c>
      <c r="R18">
        <f>VLOOKUP(A18,dummy_data[],COLUMN(dummy_data[Vitamin A]),TRUE)</f>
        <v>1</v>
      </c>
      <c r="S18">
        <f>VLOOKUP(A18,dummy_data[],COLUMN(dummy_data[Vitamin B1]),TRUE)</f>
        <v>1</v>
      </c>
      <c r="T18">
        <f>VLOOKUP(A18,dummy_data[],COLUMN(dummy_data[Vitamin B2]),TRUE)</f>
        <v>1</v>
      </c>
      <c r="U18">
        <f>VLOOKUP(A18,dummy_data[],COLUMN(dummy_data[Vitamin B6]),TRUE)</f>
        <v>1</v>
      </c>
      <c r="V18">
        <f>VLOOKUP(A18,dummy_data[],COLUMN(dummy_data[Vitamin B12]),TRUE)</f>
        <v>1</v>
      </c>
      <c r="W18">
        <f>VLOOKUP(A18,dummy_data[],COLUMN(dummy_data[Niacin]),TRUE)</f>
        <v>1</v>
      </c>
      <c r="X18">
        <f>VLOOKUP(A18,dummy_data[],COLUMN(dummy_data[Pantothenic acid]),TRUE)</f>
        <v>1</v>
      </c>
      <c r="Y18">
        <f>VLOOKUP(A18,dummy_data[],COLUMN(dummy_data[Folic acid]),TRUE)</f>
        <v>1</v>
      </c>
      <c r="Z18">
        <f>VLOOKUP(A18,dummy_data[],COLUMN(dummy_data[Vitamin C]),TRUE)</f>
        <v>1</v>
      </c>
      <c r="AA18">
        <f>VLOOKUP(A18,dummy_data[],COLUMN(dummy_data[Vitamin D]),TRUE)</f>
        <v>1</v>
      </c>
      <c r="AB18">
        <f>VLOOKUP(A18,dummy_data[],COLUMN(dummy_data[Vitamin E]),TRUE)</f>
        <v>1</v>
      </c>
      <c r="AC18">
        <f t="shared" ca="1" si="0"/>
        <v>463</v>
      </c>
      <c r="AD18" t="str">
        <f t="shared" si="1"/>
        <v>しょうが焼き弁当 ライス普通盛 野菜増 903kcal</v>
      </c>
    </row>
    <row r="19" spans="1:30" x14ac:dyDescent="0.2">
      <c r="A19">
        <v>17</v>
      </c>
      <c r="B19">
        <v>17</v>
      </c>
      <c r="C19" t="s">
        <v>228</v>
      </c>
      <c r="D19" t="str">
        <f>VLOOKUP(VLOOKUP(A19,org_table[],COLUMN(org_table[category]),FALSE),Categories[],2,FALSE)</f>
        <v>野菜増</v>
      </c>
      <c r="E19" t="str">
        <f>_xlfn.IFNA(VLOOKUP(VLOOKUP(A19,org_table[],COLUMN(org_table[size]),FALSE),SizeCodes[],2,FALSE),"-")</f>
        <v>ライス大盛</v>
      </c>
      <c r="F19">
        <f>VLOOKUP(A19,org_table[],COLUMN(org_table[熱量]),FALSE)</f>
        <v>1054</v>
      </c>
      <c r="H19">
        <f>VLOOKUP(A19,org_table[],COLUMN(org_table[蛋白質]),FALSE)</f>
        <v>28.9</v>
      </c>
      <c r="I19">
        <f>VLOOKUP(A19,org_table[],COLUMN(org_table[脂質]),FALSE)</f>
        <v>41</v>
      </c>
      <c r="J19">
        <f>VLOOKUP(A19,org_table[],COLUMN(org_table[炭水化物]),FALSE)</f>
        <v>142</v>
      </c>
      <c r="K19">
        <f>VLOOKUP(A19,dummy_data[],COLUMN(dummy_data[Dietary fiber]),TRUE)</f>
        <v>20</v>
      </c>
      <c r="L19">
        <f>VLOOKUP(A19,org_table[],COLUMN(org_table[食塩相当量]),FALSE)</f>
        <v>2.8</v>
      </c>
      <c r="M19">
        <f>VLOOKUP(A19,org_table[],COLUMN(org_table[カリウム]),FALSE)</f>
        <v>617</v>
      </c>
      <c r="N19">
        <f>VLOOKUP(A19,dummy_data[],COLUMN(dummy_data[calcium]),TRUE)</f>
        <v>1</v>
      </c>
      <c r="O19">
        <f>VLOOKUP(A19,dummy_data[],COLUMN(dummy_data[iron]),TRUE)</f>
        <v>1</v>
      </c>
      <c r="P19">
        <f>VLOOKUP(A19,dummy_data[],COLUMN(dummy_data[magnesium]),TRUE)</f>
        <v>2</v>
      </c>
      <c r="Q19">
        <f>VLOOKUP(A19,org_table[],COLUMN(org_table[リン]),FALSE)</f>
        <v>242</v>
      </c>
      <c r="R19">
        <f>VLOOKUP(A19,dummy_data[],COLUMN(dummy_data[Vitamin A]),TRUE)</f>
        <v>1</v>
      </c>
      <c r="S19">
        <f>VLOOKUP(A19,dummy_data[],COLUMN(dummy_data[Vitamin B1]),TRUE)</f>
        <v>1</v>
      </c>
      <c r="T19">
        <f>VLOOKUP(A19,dummy_data[],COLUMN(dummy_data[Vitamin B2]),TRUE)</f>
        <v>1</v>
      </c>
      <c r="U19">
        <f>VLOOKUP(A19,dummy_data[],COLUMN(dummy_data[Vitamin B6]),TRUE)</f>
        <v>1</v>
      </c>
      <c r="V19">
        <f>VLOOKUP(A19,dummy_data[],COLUMN(dummy_data[Vitamin B12]),TRUE)</f>
        <v>1</v>
      </c>
      <c r="W19">
        <f>VLOOKUP(A19,dummy_data[],COLUMN(dummy_data[Niacin]),TRUE)</f>
        <v>1</v>
      </c>
      <c r="X19">
        <f>VLOOKUP(A19,dummy_data[],COLUMN(dummy_data[Pantothenic acid]),TRUE)</f>
        <v>1</v>
      </c>
      <c r="Y19">
        <f>VLOOKUP(A19,dummy_data[],COLUMN(dummy_data[Folic acid]),TRUE)</f>
        <v>1</v>
      </c>
      <c r="Z19">
        <f>VLOOKUP(A19,dummy_data[],COLUMN(dummy_data[Vitamin C]),TRUE)</f>
        <v>1</v>
      </c>
      <c r="AA19">
        <f>VLOOKUP(A19,dummy_data[],COLUMN(dummy_data[Vitamin D]),TRUE)</f>
        <v>1</v>
      </c>
      <c r="AB19">
        <f>VLOOKUP(A19,dummy_data[],COLUMN(dummy_data[Vitamin E]),TRUE)</f>
        <v>1</v>
      </c>
      <c r="AC19">
        <f t="shared" ca="1" si="0"/>
        <v>397</v>
      </c>
      <c r="AD19" t="str">
        <f t="shared" si="1"/>
        <v>しょうが焼き弁当 ライス大盛 野菜増 1054kcal</v>
      </c>
    </row>
    <row r="20" spans="1:30" x14ac:dyDescent="0.2">
      <c r="A20">
        <v>18</v>
      </c>
      <c r="B20">
        <v>18</v>
      </c>
      <c r="C20" t="s">
        <v>229</v>
      </c>
      <c r="D20" t="str">
        <f>VLOOKUP(VLOOKUP(A20,org_table[],COLUMN(org_table[category]),FALSE),Categories[],2,FALSE)</f>
        <v>野菜増</v>
      </c>
      <c r="E20" t="str">
        <f>_xlfn.IFNA(VLOOKUP(VLOOKUP(A20,org_table[],COLUMN(org_table[size]),FALSE),SizeCodes[],2,FALSE),"-")</f>
        <v>ライス小盛</v>
      </c>
      <c r="F20">
        <f>VLOOKUP(A20,org_table[],COLUMN(org_table[熱量]),FALSE)</f>
        <v>797</v>
      </c>
      <c r="H20">
        <f>VLOOKUP(A20,org_table[],COLUMN(org_table[蛋白質]),FALSE)</f>
        <v>25.5</v>
      </c>
      <c r="I20">
        <f>VLOOKUP(A20,org_table[],COLUMN(org_table[脂質]),FALSE)</f>
        <v>40.5</v>
      </c>
      <c r="J20">
        <f>VLOOKUP(A20,org_table[],COLUMN(org_table[炭水化物]),FALSE)</f>
        <v>82.5</v>
      </c>
      <c r="K20">
        <f>VLOOKUP(A20,dummy_data[],COLUMN(dummy_data[Dietary fiber]),TRUE)</f>
        <v>21</v>
      </c>
      <c r="L20">
        <f>VLOOKUP(A20,org_table[],COLUMN(org_table[食塩相当量]),FALSE)</f>
        <v>2.8</v>
      </c>
      <c r="M20">
        <f>VLOOKUP(A20,org_table[],COLUMN(org_table[カリウム]),FALSE)</f>
        <v>581</v>
      </c>
      <c r="N20">
        <f>VLOOKUP(A20,dummy_data[],COLUMN(dummy_data[calcium]),TRUE)</f>
        <v>1</v>
      </c>
      <c r="O20">
        <f>VLOOKUP(A20,dummy_data[],COLUMN(dummy_data[iron]),TRUE)</f>
        <v>1</v>
      </c>
      <c r="P20">
        <f>VLOOKUP(A20,dummy_data[],COLUMN(dummy_data[magnesium]),TRUE)</f>
        <v>2</v>
      </c>
      <c r="Q20">
        <f>VLOOKUP(A20,org_table[],COLUMN(org_table[リン]),FALSE)</f>
        <v>198</v>
      </c>
      <c r="R20">
        <f>VLOOKUP(A20,dummy_data[],COLUMN(dummy_data[Vitamin A]),TRUE)</f>
        <v>1</v>
      </c>
      <c r="S20">
        <f>VLOOKUP(A20,dummy_data[],COLUMN(dummy_data[Vitamin B1]),TRUE)</f>
        <v>1</v>
      </c>
      <c r="T20">
        <f>VLOOKUP(A20,dummy_data[],COLUMN(dummy_data[Vitamin B2]),TRUE)</f>
        <v>1</v>
      </c>
      <c r="U20">
        <f>VLOOKUP(A20,dummy_data[],COLUMN(dummy_data[Vitamin B6]),TRUE)</f>
        <v>1</v>
      </c>
      <c r="V20">
        <f>VLOOKUP(A20,dummy_data[],COLUMN(dummy_data[Vitamin B12]),TRUE)</f>
        <v>1</v>
      </c>
      <c r="W20">
        <f>VLOOKUP(A20,dummy_data[],COLUMN(dummy_data[Niacin]),TRUE)</f>
        <v>1</v>
      </c>
      <c r="X20">
        <f>VLOOKUP(A20,dummy_data[],COLUMN(dummy_data[Pantothenic acid]),TRUE)</f>
        <v>1</v>
      </c>
      <c r="Y20">
        <f>VLOOKUP(A20,dummy_data[],COLUMN(dummy_data[Folic acid]),TRUE)</f>
        <v>1</v>
      </c>
      <c r="Z20">
        <f>VLOOKUP(A20,dummy_data[],COLUMN(dummy_data[Vitamin C]),TRUE)</f>
        <v>1</v>
      </c>
      <c r="AA20">
        <f>VLOOKUP(A20,dummy_data[],COLUMN(dummy_data[Vitamin D]),TRUE)</f>
        <v>1</v>
      </c>
      <c r="AB20">
        <f>VLOOKUP(A20,dummy_data[],COLUMN(dummy_data[Vitamin E]),TRUE)</f>
        <v>1</v>
      </c>
      <c r="AC20">
        <f t="shared" ca="1" si="0"/>
        <v>727</v>
      </c>
      <c r="AD20" t="str">
        <f t="shared" si="1"/>
        <v>しょうが焼き弁当 ライス小盛 野菜増 797kcal</v>
      </c>
    </row>
    <row r="21" spans="1:30" x14ac:dyDescent="0.2">
      <c r="A21">
        <v>19</v>
      </c>
      <c r="B21">
        <v>19</v>
      </c>
      <c r="C21" t="s">
        <v>230</v>
      </c>
      <c r="D21" t="str">
        <f>VLOOKUP(VLOOKUP(A21,org_table[],COLUMN(org_table[category]),FALSE),Categories[],2,FALSE)</f>
        <v>野菜増</v>
      </c>
      <c r="E21" t="str">
        <f>_xlfn.IFNA(VLOOKUP(VLOOKUP(A21,org_table[],COLUMN(org_table[size]),FALSE),SizeCodes[],2,FALSE),"-")</f>
        <v>ライス普通盛</v>
      </c>
      <c r="F21">
        <f>VLOOKUP(A21,org_table[],COLUMN(org_table[熱量]),FALSE)</f>
        <v>879</v>
      </c>
      <c r="H21">
        <f>VLOOKUP(A21,org_table[],COLUMN(org_table[蛋白質]),FALSE)</f>
        <v>20.100000000000001</v>
      </c>
      <c r="I21">
        <f>VLOOKUP(A21,org_table[],COLUMN(org_table[脂質]),FALSE)</f>
        <v>34.5</v>
      </c>
      <c r="J21">
        <f>VLOOKUP(A21,org_table[],COLUMN(org_table[炭水化物]),FALSE)</f>
        <v>119.4</v>
      </c>
      <c r="K21">
        <f>VLOOKUP(A21,dummy_data[],COLUMN(dummy_data[Dietary fiber]),TRUE)</f>
        <v>20</v>
      </c>
      <c r="L21">
        <f>VLOOKUP(A21,org_table[],COLUMN(org_table[食塩相当量]),FALSE)</f>
        <v>2.8</v>
      </c>
      <c r="M21">
        <f>VLOOKUP(A21,org_table[],COLUMN(org_table[カリウム]),FALSE)</f>
        <v>551</v>
      </c>
      <c r="N21">
        <f>VLOOKUP(A21,dummy_data[],COLUMN(dummy_data[calcium]),TRUE)</f>
        <v>1</v>
      </c>
      <c r="O21">
        <f>VLOOKUP(A21,dummy_data[],COLUMN(dummy_data[iron]),TRUE)</f>
        <v>1</v>
      </c>
      <c r="P21">
        <f>VLOOKUP(A21,dummy_data[],COLUMN(dummy_data[magnesium]),TRUE)</f>
        <v>2</v>
      </c>
      <c r="Q21">
        <f>VLOOKUP(A21,org_table[],COLUMN(org_table[リン]),FALSE)</f>
        <v>241</v>
      </c>
      <c r="R21">
        <f>VLOOKUP(A21,dummy_data[],COLUMN(dummy_data[Vitamin A]),TRUE)</f>
        <v>1</v>
      </c>
      <c r="S21">
        <f>VLOOKUP(A21,dummy_data[],COLUMN(dummy_data[Vitamin B1]),TRUE)</f>
        <v>1</v>
      </c>
      <c r="T21">
        <f>VLOOKUP(A21,dummy_data[],COLUMN(dummy_data[Vitamin B2]),TRUE)</f>
        <v>1</v>
      </c>
      <c r="U21">
        <f>VLOOKUP(A21,dummy_data[],COLUMN(dummy_data[Vitamin B6]),TRUE)</f>
        <v>1</v>
      </c>
      <c r="V21">
        <f>VLOOKUP(A21,dummy_data[],COLUMN(dummy_data[Vitamin B12]),TRUE)</f>
        <v>1</v>
      </c>
      <c r="W21">
        <f>VLOOKUP(A21,dummy_data[],COLUMN(dummy_data[Niacin]),TRUE)</f>
        <v>1</v>
      </c>
      <c r="X21">
        <f>VLOOKUP(A21,dummy_data[],COLUMN(dummy_data[Pantothenic acid]),TRUE)</f>
        <v>1</v>
      </c>
      <c r="Y21">
        <f>VLOOKUP(A21,dummy_data[],COLUMN(dummy_data[Folic acid]),TRUE)</f>
        <v>1</v>
      </c>
      <c r="Z21">
        <f>VLOOKUP(A21,dummy_data[],COLUMN(dummy_data[Vitamin C]),TRUE)</f>
        <v>1</v>
      </c>
      <c r="AA21">
        <f>VLOOKUP(A21,dummy_data[],COLUMN(dummy_data[Vitamin D]),TRUE)</f>
        <v>1</v>
      </c>
      <c r="AB21">
        <f>VLOOKUP(A21,dummy_data[],COLUMN(dummy_data[Vitamin E]),TRUE)</f>
        <v>1</v>
      </c>
      <c r="AC21">
        <f t="shared" ca="1" si="0"/>
        <v>301</v>
      </c>
      <c r="AD21" t="str">
        <f t="shared" si="1"/>
        <v>おろしチキン竜田弁当（香味醤油） ライス普通盛 野菜増 879kcal</v>
      </c>
    </row>
    <row r="22" spans="1:30" x14ac:dyDescent="0.2">
      <c r="A22">
        <v>20</v>
      </c>
      <c r="B22">
        <v>20</v>
      </c>
      <c r="C22" t="s">
        <v>231</v>
      </c>
      <c r="D22" t="str">
        <f>VLOOKUP(VLOOKUP(A22,org_table[],COLUMN(org_table[category]),FALSE),Categories[],2,FALSE)</f>
        <v>野菜増</v>
      </c>
      <c r="E22" t="str">
        <f>_xlfn.IFNA(VLOOKUP(VLOOKUP(A22,org_table[],COLUMN(org_table[size]),FALSE),SizeCodes[],2,FALSE),"-")</f>
        <v>ライス大盛</v>
      </c>
      <c r="F22">
        <f>VLOOKUP(A22,org_table[],COLUMN(org_table[熱量]),FALSE)</f>
        <v>1030</v>
      </c>
      <c r="H22">
        <f>VLOOKUP(A22,org_table[],COLUMN(org_table[蛋白質]),FALSE)</f>
        <v>22.1</v>
      </c>
      <c r="I22">
        <f>VLOOKUP(A22,org_table[],COLUMN(org_table[脂質]),FALSE)</f>
        <v>34.799999999999997</v>
      </c>
      <c r="J22">
        <f>VLOOKUP(A22,org_table[],COLUMN(org_table[炭水化物]),FALSE)</f>
        <v>154.4</v>
      </c>
      <c r="K22">
        <f>VLOOKUP(A22,dummy_data[],COLUMN(dummy_data[Dietary fiber]),TRUE)</f>
        <v>21</v>
      </c>
      <c r="L22">
        <f>VLOOKUP(A22,org_table[],COLUMN(org_table[食塩相当量]),FALSE)</f>
        <v>2.8</v>
      </c>
      <c r="M22">
        <f>VLOOKUP(A22,org_table[],COLUMN(org_table[カリウム]),FALSE)</f>
        <v>572</v>
      </c>
      <c r="N22">
        <f>VLOOKUP(A22,dummy_data[],COLUMN(dummy_data[calcium]),TRUE)</f>
        <v>1</v>
      </c>
      <c r="O22">
        <f>VLOOKUP(A22,dummy_data[],COLUMN(dummy_data[iron]),TRUE)</f>
        <v>1</v>
      </c>
      <c r="P22">
        <f>VLOOKUP(A22,dummy_data[],COLUMN(dummy_data[magnesium]),TRUE)</f>
        <v>2</v>
      </c>
      <c r="Q22">
        <f>VLOOKUP(A22,org_table[],COLUMN(org_table[リン]),FALSE)</f>
        <v>267</v>
      </c>
      <c r="R22">
        <f>VLOOKUP(A22,dummy_data[],COLUMN(dummy_data[Vitamin A]),TRUE)</f>
        <v>1</v>
      </c>
      <c r="S22">
        <f>VLOOKUP(A22,dummy_data[],COLUMN(dummy_data[Vitamin B1]),TRUE)</f>
        <v>1</v>
      </c>
      <c r="T22">
        <f>VLOOKUP(A22,dummy_data[],COLUMN(dummy_data[Vitamin B2]),TRUE)</f>
        <v>1</v>
      </c>
      <c r="U22">
        <f>VLOOKUP(A22,dummy_data[],COLUMN(dummy_data[Vitamin B6]),TRUE)</f>
        <v>1</v>
      </c>
      <c r="V22">
        <f>VLOOKUP(A22,dummy_data[],COLUMN(dummy_data[Vitamin B12]),TRUE)</f>
        <v>1</v>
      </c>
      <c r="W22">
        <f>VLOOKUP(A22,dummy_data[],COLUMN(dummy_data[Niacin]),TRUE)</f>
        <v>1</v>
      </c>
      <c r="X22">
        <f>VLOOKUP(A22,dummy_data[],COLUMN(dummy_data[Pantothenic acid]),TRUE)</f>
        <v>1</v>
      </c>
      <c r="Y22">
        <f>VLOOKUP(A22,dummy_data[],COLUMN(dummy_data[Folic acid]),TRUE)</f>
        <v>1</v>
      </c>
      <c r="Z22">
        <f>VLOOKUP(A22,dummy_data[],COLUMN(dummy_data[Vitamin C]),TRUE)</f>
        <v>1</v>
      </c>
      <c r="AA22">
        <f>VLOOKUP(A22,dummy_data[],COLUMN(dummy_data[Vitamin D]),TRUE)</f>
        <v>1</v>
      </c>
      <c r="AB22">
        <f>VLOOKUP(A22,dummy_data[],COLUMN(dummy_data[Vitamin E]),TRUE)</f>
        <v>1</v>
      </c>
      <c r="AC22">
        <f t="shared" ca="1" si="0"/>
        <v>123</v>
      </c>
      <c r="AD22" t="str">
        <f t="shared" si="1"/>
        <v>おろしチキン竜田弁当（香味醤油） ライス大盛 野菜増 1030kcal</v>
      </c>
    </row>
    <row r="23" spans="1:30" x14ac:dyDescent="0.2">
      <c r="A23">
        <v>21</v>
      </c>
      <c r="B23">
        <v>21</v>
      </c>
      <c r="C23" t="s">
        <v>232</v>
      </c>
      <c r="D23" t="str">
        <f>VLOOKUP(VLOOKUP(A23,org_table[],COLUMN(org_table[category]),FALSE),Categories[],2,FALSE)</f>
        <v>野菜増</v>
      </c>
      <c r="E23" t="str">
        <f>_xlfn.IFNA(VLOOKUP(VLOOKUP(A23,org_table[],COLUMN(org_table[size]),FALSE),SizeCodes[],2,FALSE),"-")</f>
        <v>ライス小盛</v>
      </c>
      <c r="F23">
        <f>VLOOKUP(A23,org_table[],COLUMN(org_table[熱量]),FALSE)</f>
        <v>773</v>
      </c>
      <c r="H23">
        <f>VLOOKUP(A23,org_table[],COLUMN(org_table[蛋白質]),FALSE)</f>
        <v>18.7</v>
      </c>
      <c r="I23">
        <f>VLOOKUP(A23,org_table[],COLUMN(org_table[脂質]),FALSE)</f>
        <v>34.299999999999997</v>
      </c>
      <c r="J23">
        <f>VLOOKUP(A23,org_table[],COLUMN(org_table[炭水化物]),FALSE)</f>
        <v>94.9</v>
      </c>
      <c r="K23">
        <f>VLOOKUP(A23,dummy_data[],COLUMN(dummy_data[Dietary fiber]),TRUE)</f>
        <v>20</v>
      </c>
      <c r="L23">
        <f>VLOOKUP(A23,org_table[],COLUMN(org_table[食塩相当量]),FALSE)</f>
        <v>2.8</v>
      </c>
      <c r="M23">
        <f>VLOOKUP(A23,org_table[],COLUMN(org_table[カリウム]),FALSE)</f>
        <v>536</v>
      </c>
      <c r="N23">
        <f>VLOOKUP(A23,dummy_data[],COLUMN(dummy_data[calcium]),TRUE)</f>
        <v>1</v>
      </c>
      <c r="O23">
        <f>VLOOKUP(A23,dummy_data[],COLUMN(dummy_data[iron]),TRUE)</f>
        <v>1</v>
      </c>
      <c r="P23">
        <f>VLOOKUP(A23,dummy_data[],COLUMN(dummy_data[magnesium]),TRUE)</f>
        <v>2</v>
      </c>
      <c r="Q23">
        <f>VLOOKUP(A23,org_table[],COLUMN(org_table[リン]),FALSE)</f>
        <v>223</v>
      </c>
      <c r="R23">
        <f>VLOOKUP(A23,dummy_data[],COLUMN(dummy_data[Vitamin A]),TRUE)</f>
        <v>1</v>
      </c>
      <c r="S23">
        <f>VLOOKUP(A23,dummy_data[],COLUMN(dummy_data[Vitamin B1]),TRUE)</f>
        <v>1</v>
      </c>
      <c r="T23">
        <f>VLOOKUP(A23,dummy_data[],COLUMN(dummy_data[Vitamin B2]),TRUE)</f>
        <v>1</v>
      </c>
      <c r="U23">
        <f>VLOOKUP(A23,dummy_data[],COLUMN(dummy_data[Vitamin B6]),TRUE)</f>
        <v>1</v>
      </c>
      <c r="V23">
        <f>VLOOKUP(A23,dummy_data[],COLUMN(dummy_data[Vitamin B12]),TRUE)</f>
        <v>1</v>
      </c>
      <c r="W23">
        <f>VLOOKUP(A23,dummy_data[],COLUMN(dummy_data[Niacin]),TRUE)</f>
        <v>1</v>
      </c>
      <c r="X23">
        <f>VLOOKUP(A23,dummy_data[],COLUMN(dummy_data[Pantothenic acid]),TRUE)</f>
        <v>1</v>
      </c>
      <c r="Y23">
        <f>VLOOKUP(A23,dummy_data[],COLUMN(dummy_data[Folic acid]),TRUE)</f>
        <v>1</v>
      </c>
      <c r="Z23">
        <f>VLOOKUP(A23,dummy_data[],COLUMN(dummy_data[Vitamin C]),TRUE)</f>
        <v>1</v>
      </c>
      <c r="AA23">
        <f>VLOOKUP(A23,dummy_data[],COLUMN(dummy_data[Vitamin D]),TRUE)</f>
        <v>1</v>
      </c>
      <c r="AB23">
        <f>VLOOKUP(A23,dummy_data[],COLUMN(dummy_data[Vitamin E]),TRUE)</f>
        <v>1</v>
      </c>
      <c r="AC23">
        <f t="shared" ca="1" si="0"/>
        <v>650</v>
      </c>
      <c r="AD23" t="str">
        <f t="shared" si="1"/>
        <v>おろしチキン竜田弁当（香味醤油） ライス小盛 野菜増 773kcal</v>
      </c>
    </row>
    <row r="24" spans="1:30" x14ac:dyDescent="0.2">
      <c r="A24">
        <v>22</v>
      </c>
      <c r="B24">
        <v>22</v>
      </c>
      <c r="C24" t="s">
        <v>233</v>
      </c>
      <c r="D24" t="str">
        <f>VLOOKUP(VLOOKUP(A24,org_table[],COLUMN(org_table[category]),FALSE),Categories[],2,FALSE)</f>
        <v>野菜増</v>
      </c>
      <c r="E24" t="str">
        <f>_xlfn.IFNA(VLOOKUP(VLOOKUP(A24,org_table[],COLUMN(org_table[size]),FALSE),SizeCodes[],2,FALSE),"-")</f>
        <v>ライス普通盛</v>
      </c>
      <c r="F24">
        <f>VLOOKUP(A24,org_table[],COLUMN(org_table[熱量]),FALSE)</f>
        <v>866</v>
      </c>
      <c r="H24">
        <f>VLOOKUP(A24,org_table[],COLUMN(org_table[蛋白質]),FALSE)</f>
        <v>20.3</v>
      </c>
      <c r="I24">
        <f>VLOOKUP(A24,org_table[],COLUMN(org_table[脂質]),FALSE)</f>
        <v>32.9</v>
      </c>
      <c r="J24">
        <f>VLOOKUP(A24,org_table[],COLUMN(org_table[炭水化物]),FALSE)</f>
        <v>119.5</v>
      </c>
      <c r="K24">
        <f>VLOOKUP(A24,dummy_data[],COLUMN(dummy_data[Dietary fiber]),TRUE)</f>
        <v>21</v>
      </c>
      <c r="L24">
        <f>VLOOKUP(A24,org_table[],COLUMN(org_table[食塩相当量]),FALSE)</f>
        <v>3.7</v>
      </c>
      <c r="M24">
        <f>VLOOKUP(A24,org_table[],COLUMN(org_table[カリウム]),FALSE)</f>
        <v>553</v>
      </c>
      <c r="N24">
        <f>VLOOKUP(A24,dummy_data[],COLUMN(dummy_data[calcium]),TRUE)</f>
        <v>1</v>
      </c>
      <c r="O24">
        <f>VLOOKUP(A24,dummy_data[],COLUMN(dummy_data[iron]),TRUE)</f>
        <v>1</v>
      </c>
      <c r="P24">
        <f>VLOOKUP(A24,dummy_data[],COLUMN(dummy_data[magnesium]),TRUE)</f>
        <v>2</v>
      </c>
      <c r="Q24">
        <f>VLOOKUP(A24,org_table[],COLUMN(org_table[リン]),FALSE)</f>
        <v>241</v>
      </c>
      <c r="R24">
        <f>VLOOKUP(A24,dummy_data[],COLUMN(dummy_data[Vitamin A]),TRUE)</f>
        <v>1</v>
      </c>
      <c r="S24">
        <f>VLOOKUP(A24,dummy_data[],COLUMN(dummy_data[Vitamin B1]),TRUE)</f>
        <v>1</v>
      </c>
      <c r="T24">
        <f>VLOOKUP(A24,dummy_data[],COLUMN(dummy_data[Vitamin B2]),TRUE)</f>
        <v>1</v>
      </c>
      <c r="U24">
        <f>VLOOKUP(A24,dummy_data[],COLUMN(dummy_data[Vitamin B6]),TRUE)</f>
        <v>1</v>
      </c>
      <c r="V24">
        <f>VLOOKUP(A24,dummy_data[],COLUMN(dummy_data[Vitamin B12]),TRUE)</f>
        <v>1</v>
      </c>
      <c r="W24">
        <f>VLOOKUP(A24,dummy_data[],COLUMN(dummy_data[Niacin]),TRUE)</f>
        <v>1</v>
      </c>
      <c r="X24">
        <f>VLOOKUP(A24,dummy_data[],COLUMN(dummy_data[Pantothenic acid]),TRUE)</f>
        <v>1</v>
      </c>
      <c r="Y24">
        <f>VLOOKUP(A24,dummy_data[],COLUMN(dummy_data[Folic acid]),TRUE)</f>
        <v>1</v>
      </c>
      <c r="Z24">
        <f>VLOOKUP(A24,dummy_data[],COLUMN(dummy_data[Vitamin C]),TRUE)</f>
        <v>1</v>
      </c>
      <c r="AA24">
        <f>VLOOKUP(A24,dummy_data[],COLUMN(dummy_data[Vitamin D]),TRUE)</f>
        <v>1</v>
      </c>
      <c r="AB24">
        <f>VLOOKUP(A24,dummy_data[],COLUMN(dummy_data[Vitamin E]),TRUE)</f>
        <v>1</v>
      </c>
      <c r="AC24">
        <f t="shared" ca="1" si="0"/>
        <v>764</v>
      </c>
      <c r="AD24" t="str">
        <f t="shared" si="1"/>
        <v>おろしチキン竜田弁当（和風ぽん酢） ライス普通盛 野菜増 866kcal</v>
      </c>
    </row>
    <row r="25" spans="1:30" x14ac:dyDescent="0.2">
      <c r="A25">
        <v>23</v>
      </c>
      <c r="B25">
        <v>23</v>
      </c>
      <c r="C25" t="s">
        <v>234</v>
      </c>
      <c r="D25" t="str">
        <f>VLOOKUP(VLOOKUP(A25,org_table[],COLUMN(org_table[category]),FALSE),Categories[],2,FALSE)</f>
        <v>野菜増</v>
      </c>
      <c r="E25" t="str">
        <f>_xlfn.IFNA(VLOOKUP(VLOOKUP(A25,org_table[],COLUMN(org_table[size]),FALSE),SizeCodes[],2,FALSE),"-")</f>
        <v>ライス大盛</v>
      </c>
      <c r="F25">
        <f>VLOOKUP(A25,org_table[],COLUMN(org_table[熱量]),FALSE)</f>
        <v>1017</v>
      </c>
      <c r="H25">
        <f>VLOOKUP(A25,org_table[],COLUMN(org_table[蛋白質]),FALSE)</f>
        <v>22.3</v>
      </c>
      <c r="I25">
        <f>VLOOKUP(A25,org_table[],COLUMN(org_table[脂質]),FALSE)</f>
        <v>33.200000000000003</v>
      </c>
      <c r="J25">
        <f>VLOOKUP(A25,org_table[],COLUMN(org_table[炭水化物]),FALSE)</f>
        <v>154.5</v>
      </c>
      <c r="K25">
        <f>VLOOKUP(A25,dummy_data[],COLUMN(dummy_data[Dietary fiber]),TRUE)</f>
        <v>20</v>
      </c>
      <c r="L25">
        <f>VLOOKUP(A25,org_table[],COLUMN(org_table[食塩相当量]),FALSE)</f>
        <v>3.7</v>
      </c>
      <c r="M25">
        <f>VLOOKUP(A25,org_table[],COLUMN(org_table[カリウム]),FALSE)</f>
        <v>574</v>
      </c>
      <c r="N25">
        <f>VLOOKUP(A25,dummy_data[],COLUMN(dummy_data[calcium]),TRUE)</f>
        <v>1</v>
      </c>
      <c r="O25">
        <f>VLOOKUP(A25,dummy_data[],COLUMN(dummy_data[iron]),TRUE)</f>
        <v>1</v>
      </c>
      <c r="P25">
        <f>VLOOKUP(A25,dummy_data[],COLUMN(dummy_data[magnesium]),TRUE)</f>
        <v>2</v>
      </c>
      <c r="Q25">
        <f>VLOOKUP(A25,org_table[],COLUMN(org_table[リン]),FALSE)</f>
        <v>267</v>
      </c>
      <c r="R25">
        <f>VLOOKUP(A25,dummy_data[],COLUMN(dummy_data[Vitamin A]),TRUE)</f>
        <v>1</v>
      </c>
      <c r="S25">
        <f>VLOOKUP(A25,dummy_data[],COLUMN(dummy_data[Vitamin B1]),TRUE)</f>
        <v>1</v>
      </c>
      <c r="T25">
        <f>VLOOKUP(A25,dummy_data[],COLUMN(dummy_data[Vitamin B2]),TRUE)</f>
        <v>1</v>
      </c>
      <c r="U25">
        <f>VLOOKUP(A25,dummy_data[],COLUMN(dummy_data[Vitamin B6]),TRUE)</f>
        <v>1</v>
      </c>
      <c r="V25">
        <f>VLOOKUP(A25,dummy_data[],COLUMN(dummy_data[Vitamin B12]),TRUE)</f>
        <v>1</v>
      </c>
      <c r="W25">
        <f>VLOOKUP(A25,dummy_data[],COLUMN(dummy_data[Niacin]),TRUE)</f>
        <v>1</v>
      </c>
      <c r="X25">
        <f>VLOOKUP(A25,dummy_data[],COLUMN(dummy_data[Pantothenic acid]),TRUE)</f>
        <v>1</v>
      </c>
      <c r="Y25">
        <f>VLOOKUP(A25,dummy_data[],COLUMN(dummy_data[Folic acid]),TRUE)</f>
        <v>1</v>
      </c>
      <c r="Z25">
        <f>VLOOKUP(A25,dummy_data[],COLUMN(dummy_data[Vitamin C]),TRUE)</f>
        <v>1</v>
      </c>
      <c r="AA25">
        <f>VLOOKUP(A25,dummy_data[],COLUMN(dummy_data[Vitamin D]),TRUE)</f>
        <v>1</v>
      </c>
      <c r="AB25">
        <f>VLOOKUP(A25,dummy_data[],COLUMN(dummy_data[Vitamin E]),TRUE)</f>
        <v>1</v>
      </c>
      <c r="AC25">
        <f t="shared" ca="1" si="0"/>
        <v>545</v>
      </c>
      <c r="AD25" t="str">
        <f t="shared" si="1"/>
        <v>おろしチキン竜田弁当（和風ぽん酢） ライス大盛 野菜増 1017kcal</v>
      </c>
    </row>
    <row r="26" spans="1:30" x14ac:dyDescent="0.2">
      <c r="A26">
        <v>24</v>
      </c>
      <c r="B26">
        <v>24</v>
      </c>
      <c r="C26" t="s">
        <v>235</v>
      </c>
      <c r="D26" t="str">
        <f>VLOOKUP(VLOOKUP(A26,org_table[],COLUMN(org_table[category]),FALSE),Categories[],2,FALSE)</f>
        <v>野菜増</v>
      </c>
      <c r="E26" t="str">
        <f>_xlfn.IFNA(VLOOKUP(VLOOKUP(A26,org_table[],COLUMN(org_table[size]),FALSE),SizeCodes[],2,FALSE),"-")</f>
        <v>ライス小盛</v>
      </c>
      <c r="F26">
        <f>VLOOKUP(A26,org_table[],COLUMN(org_table[熱量]),FALSE)</f>
        <v>760</v>
      </c>
      <c r="H26">
        <f>VLOOKUP(A26,org_table[],COLUMN(org_table[蛋白質]),FALSE)</f>
        <v>18.899999999999999</v>
      </c>
      <c r="I26">
        <f>VLOOKUP(A26,org_table[],COLUMN(org_table[脂質]),FALSE)</f>
        <v>32.700000000000003</v>
      </c>
      <c r="J26">
        <f>VLOOKUP(A26,org_table[],COLUMN(org_table[炭水化物]),FALSE)</f>
        <v>95</v>
      </c>
      <c r="K26">
        <f>VLOOKUP(A26,dummy_data[],COLUMN(dummy_data[Dietary fiber]),TRUE)</f>
        <v>21</v>
      </c>
      <c r="L26">
        <f>VLOOKUP(A26,org_table[],COLUMN(org_table[食塩相当量]),FALSE)</f>
        <v>3.7</v>
      </c>
      <c r="M26">
        <f>VLOOKUP(A26,org_table[],COLUMN(org_table[カリウム]),FALSE)</f>
        <v>538</v>
      </c>
      <c r="N26">
        <f>VLOOKUP(A26,dummy_data[],COLUMN(dummy_data[calcium]),TRUE)</f>
        <v>1</v>
      </c>
      <c r="O26">
        <f>VLOOKUP(A26,dummy_data[],COLUMN(dummy_data[iron]),TRUE)</f>
        <v>1</v>
      </c>
      <c r="P26">
        <f>VLOOKUP(A26,dummy_data[],COLUMN(dummy_data[magnesium]),TRUE)</f>
        <v>2</v>
      </c>
      <c r="Q26">
        <f>VLOOKUP(A26,org_table[],COLUMN(org_table[リン]),FALSE)</f>
        <v>223</v>
      </c>
      <c r="R26">
        <f>VLOOKUP(A26,dummy_data[],COLUMN(dummy_data[Vitamin A]),TRUE)</f>
        <v>1</v>
      </c>
      <c r="S26">
        <f>VLOOKUP(A26,dummy_data[],COLUMN(dummy_data[Vitamin B1]),TRUE)</f>
        <v>1</v>
      </c>
      <c r="T26">
        <f>VLOOKUP(A26,dummy_data[],COLUMN(dummy_data[Vitamin B2]),TRUE)</f>
        <v>1</v>
      </c>
      <c r="U26">
        <f>VLOOKUP(A26,dummy_data[],COLUMN(dummy_data[Vitamin B6]),TRUE)</f>
        <v>1</v>
      </c>
      <c r="V26">
        <f>VLOOKUP(A26,dummy_data[],COLUMN(dummy_data[Vitamin B12]),TRUE)</f>
        <v>1</v>
      </c>
      <c r="W26">
        <f>VLOOKUP(A26,dummy_data[],COLUMN(dummy_data[Niacin]),TRUE)</f>
        <v>1</v>
      </c>
      <c r="X26">
        <f>VLOOKUP(A26,dummy_data[],COLUMN(dummy_data[Pantothenic acid]),TRUE)</f>
        <v>1</v>
      </c>
      <c r="Y26">
        <f>VLOOKUP(A26,dummy_data[],COLUMN(dummy_data[Folic acid]),TRUE)</f>
        <v>1</v>
      </c>
      <c r="Z26">
        <f>VLOOKUP(A26,dummy_data[],COLUMN(dummy_data[Vitamin C]),TRUE)</f>
        <v>1</v>
      </c>
      <c r="AA26">
        <f>VLOOKUP(A26,dummy_data[],COLUMN(dummy_data[Vitamin D]),TRUE)</f>
        <v>1</v>
      </c>
      <c r="AB26">
        <f>VLOOKUP(A26,dummy_data[],COLUMN(dummy_data[Vitamin E]),TRUE)</f>
        <v>1</v>
      </c>
      <c r="AC26">
        <f t="shared" ca="1" si="0"/>
        <v>673</v>
      </c>
      <c r="AD26" t="str">
        <f t="shared" si="1"/>
        <v>おろしチキン竜田弁当（和風ぽん酢） ライス小盛 野菜増 760kcal</v>
      </c>
    </row>
    <row r="27" spans="1:30" x14ac:dyDescent="0.2">
      <c r="A27">
        <v>25</v>
      </c>
      <c r="B27">
        <v>25</v>
      </c>
      <c r="C27" t="s">
        <v>236</v>
      </c>
      <c r="D27" t="str">
        <f>VLOOKUP(VLOOKUP(A27,org_table[],COLUMN(org_table[category]),FALSE),Categories[],2,FALSE)</f>
        <v>野菜増</v>
      </c>
      <c r="E27" t="str">
        <f>_xlfn.IFNA(VLOOKUP(VLOOKUP(A27,org_table[],COLUMN(org_table[size]),FALSE),SizeCodes[],2,FALSE),"-")</f>
        <v>ライス普通盛</v>
      </c>
      <c r="F27">
        <f>VLOOKUP(A27,org_table[],COLUMN(org_table[熱量]),FALSE)</f>
        <v>746</v>
      </c>
      <c r="H27">
        <f>VLOOKUP(A27,org_table[],COLUMN(org_table[蛋白質]),FALSE)</f>
        <v>28.2</v>
      </c>
      <c r="I27">
        <f>VLOOKUP(A27,org_table[],COLUMN(org_table[脂質]),FALSE)</f>
        <v>24</v>
      </c>
      <c r="J27">
        <f>VLOOKUP(A27,org_table[],COLUMN(org_table[炭水化物]),FALSE)</f>
        <v>104.2</v>
      </c>
      <c r="K27">
        <f>VLOOKUP(A27,dummy_data[],COLUMN(dummy_data[Dietary fiber]),TRUE)</f>
        <v>20</v>
      </c>
      <c r="L27">
        <f>VLOOKUP(A27,org_table[],COLUMN(org_table[食塩相当量]),FALSE)</f>
        <v>2.9</v>
      </c>
      <c r="M27">
        <f>VLOOKUP(A27,org_table[],COLUMN(org_table[カリウム]),FALSE)</f>
        <v>617</v>
      </c>
      <c r="N27">
        <f>VLOOKUP(A27,dummy_data[],COLUMN(dummy_data[calcium]),TRUE)</f>
        <v>1</v>
      </c>
      <c r="O27">
        <f>VLOOKUP(A27,dummy_data[],COLUMN(dummy_data[iron]),TRUE)</f>
        <v>1</v>
      </c>
      <c r="P27">
        <f>VLOOKUP(A27,dummy_data[],COLUMN(dummy_data[magnesium]),TRUE)</f>
        <v>2</v>
      </c>
      <c r="Q27">
        <f>VLOOKUP(A27,org_table[],COLUMN(org_table[リン]),FALSE)</f>
        <v>341</v>
      </c>
      <c r="R27">
        <f>VLOOKUP(A27,dummy_data[],COLUMN(dummy_data[Vitamin A]),TRUE)</f>
        <v>1</v>
      </c>
      <c r="S27">
        <f>VLOOKUP(A27,dummy_data[],COLUMN(dummy_data[Vitamin B1]),TRUE)</f>
        <v>1</v>
      </c>
      <c r="T27">
        <f>VLOOKUP(A27,dummy_data[],COLUMN(dummy_data[Vitamin B2]),TRUE)</f>
        <v>1</v>
      </c>
      <c r="U27">
        <f>VLOOKUP(A27,dummy_data[],COLUMN(dummy_data[Vitamin B6]),TRUE)</f>
        <v>1</v>
      </c>
      <c r="V27">
        <f>VLOOKUP(A27,dummy_data[],COLUMN(dummy_data[Vitamin B12]),TRUE)</f>
        <v>1</v>
      </c>
      <c r="W27">
        <f>VLOOKUP(A27,dummy_data[],COLUMN(dummy_data[Niacin]),TRUE)</f>
        <v>1</v>
      </c>
      <c r="X27">
        <f>VLOOKUP(A27,dummy_data[],COLUMN(dummy_data[Pantothenic acid]),TRUE)</f>
        <v>1</v>
      </c>
      <c r="Y27">
        <f>VLOOKUP(A27,dummy_data[],COLUMN(dummy_data[Folic acid]),TRUE)</f>
        <v>1</v>
      </c>
      <c r="Z27">
        <f>VLOOKUP(A27,dummy_data[],COLUMN(dummy_data[Vitamin C]),TRUE)</f>
        <v>1</v>
      </c>
      <c r="AA27">
        <f>VLOOKUP(A27,dummy_data[],COLUMN(dummy_data[Vitamin D]),TRUE)</f>
        <v>1</v>
      </c>
      <c r="AB27">
        <f>VLOOKUP(A27,dummy_data[],COLUMN(dummy_data[Vitamin E]),TRUE)</f>
        <v>1</v>
      </c>
      <c r="AC27">
        <f t="shared" ca="1" si="0"/>
        <v>103</v>
      </c>
      <c r="AD27" t="str">
        <f t="shared" si="1"/>
        <v>しゃけ塩焼き弁当 ライス普通盛 野菜増 746kcal</v>
      </c>
    </row>
    <row r="28" spans="1:30" x14ac:dyDescent="0.2">
      <c r="A28">
        <v>26</v>
      </c>
      <c r="B28">
        <v>26</v>
      </c>
      <c r="C28" t="s">
        <v>237</v>
      </c>
      <c r="D28" t="str">
        <f>VLOOKUP(VLOOKUP(A28,org_table[],COLUMN(org_table[category]),FALSE),Categories[],2,FALSE)</f>
        <v>野菜増</v>
      </c>
      <c r="E28" t="str">
        <f>_xlfn.IFNA(VLOOKUP(VLOOKUP(A28,org_table[],COLUMN(org_table[size]),FALSE),SizeCodes[],2,FALSE),"-")</f>
        <v>ライス大盛</v>
      </c>
      <c r="F28">
        <f>VLOOKUP(A28,org_table[],COLUMN(org_table[熱量]),FALSE)</f>
        <v>897</v>
      </c>
      <c r="H28">
        <f>VLOOKUP(A28,org_table[],COLUMN(org_table[蛋白質]),FALSE)</f>
        <v>30.2</v>
      </c>
      <c r="I28">
        <f>VLOOKUP(A28,org_table[],COLUMN(org_table[脂質]),FALSE)</f>
        <v>24.3</v>
      </c>
      <c r="J28">
        <f>VLOOKUP(A28,org_table[],COLUMN(org_table[炭水化物]),FALSE)</f>
        <v>139.19999999999999</v>
      </c>
      <c r="K28">
        <f>VLOOKUP(A28,dummy_data[],COLUMN(dummy_data[Dietary fiber]),TRUE)</f>
        <v>21</v>
      </c>
      <c r="L28">
        <f>VLOOKUP(A28,org_table[],COLUMN(org_table[食塩相当量]),FALSE)</f>
        <v>2.9</v>
      </c>
      <c r="M28">
        <f>VLOOKUP(A28,org_table[],COLUMN(org_table[カリウム]),FALSE)</f>
        <v>638</v>
      </c>
      <c r="N28">
        <f>VLOOKUP(A28,dummy_data[],COLUMN(dummy_data[calcium]),TRUE)</f>
        <v>1</v>
      </c>
      <c r="O28">
        <f>VLOOKUP(A28,dummy_data[],COLUMN(dummy_data[iron]),TRUE)</f>
        <v>1</v>
      </c>
      <c r="P28">
        <f>VLOOKUP(A28,dummy_data[],COLUMN(dummy_data[magnesium]),TRUE)</f>
        <v>2</v>
      </c>
      <c r="Q28">
        <f>VLOOKUP(A28,org_table[],COLUMN(org_table[リン]),FALSE)</f>
        <v>367</v>
      </c>
      <c r="R28">
        <f>VLOOKUP(A28,dummy_data[],COLUMN(dummy_data[Vitamin A]),TRUE)</f>
        <v>1</v>
      </c>
      <c r="S28">
        <f>VLOOKUP(A28,dummy_data[],COLUMN(dummy_data[Vitamin B1]),TRUE)</f>
        <v>1</v>
      </c>
      <c r="T28">
        <f>VLOOKUP(A28,dummy_data[],COLUMN(dummy_data[Vitamin B2]),TRUE)</f>
        <v>1</v>
      </c>
      <c r="U28">
        <f>VLOOKUP(A28,dummy_data[],COLUMN(dummy_data[Vitamin B6]),TRUE)</f>
        <v>1</v>
      </c>
      <c r="V28">
        <f>VLOOKUP(A28,dummy_data[],COLUMN(dummy_data[Vitamin B12]),TRUE)</f>
        <v>1</v>
      </c>
      <c r="W28">
        <f>VLOOKUP(A28,dummy_data[],COLUMN(dummy_data[Niacin]),TRUE)</f>
        <v>1</v>
      </c>
      <c r="X28">
        <f>VLOOKUP(A28,dummy_data[],COLUMN(dummy_data[Pantothenic acid]),TRUE)</f>
        <v>1</v>
      </c>
      <c r="Y28">
        <f>VLOOKUP(A28,dummy_data[],COLUMN(dummy_data[Folic acid]),TRUE)</f>
        <v>1</v>
      </c>
      <c r="Z28">
        <f>VLOOKUP(A28,dummy_data[],COLUMN(dummy_data[Vitamin C]),TRUE)</f>
        <v>1</v>
      </c>
      <c r="AA28">
        <f>VLOOKUP(A28,dummy_data[],COLUMN(dummy_data[Vitamin D]),TRUE)</f>
        <v>1</v>
      </c>
      <c r="AB28">
        <f>VLOOKUP(A28,dummy_data[],COLUMN(dummy_data[Vitamin E]),TRUE)</f>
        <v>1</v>
      </c>
      <c r="AC28">
        <f t="shared" ca="1" si="0"/>
        <v>960</v>
      </c>
      <c r="AD28" t="str">
        <f t="shared" si="1"/>
        <v>しゃけ塩焼き弁当 ライス大盛 野菜増 897kcal</v>
      </c>
    </row>
    <row r="29" spans="1:30" x14ac:dyDescent="0.2">
      <c r="A29">
        <v>27</v>
      </c>
      <c r="B29">
        <v>27</v>
      </c>
      <c r="C29" t="s">
        <v>238</v>
      </c>
      <c r="D29" t="str">
        <f>VLOOKUP(VLOOKUP(A29,org_table[],COLUMN(org_table[category]),FALSE),Categories[],2,FALSE)</f>
        <v>野菜増</v>
      </c>
      <c r="E29" t="str">
        <f>_xlfn.IFNA(VLOOKUP(VLOOKUP(A29,org_table[],COLUMN(org_table[size]),FALSE),SizeCodes[],2,FALSE),"-")</f>
        <v>ライス小盛</v>
      </c>
      <c r="F29">
        <f>VLOOKUP(A29,org_table[],COLUMN(org_table[熱量]),FALSE)</f>
        <v>640</v>
      </c>
      <c r="H29">
        <f>VLOOKUP(A29,org_table[],COLUMN(org_table[蛋白質]),FALSE)</f>
        <v>26.8</v>
      </c>
      <c r="I29">
        <f>VLOOKUP(A29,org_table[],COLUMN(org_table[脂質]),FALSE)</f>
        <v>23.8</v>
      </c>
      <c r="J29">
        <f>VLOOKUP(A29,org_table[],COLUMN(org_table[炭水化物]),FALSE)</f>
        <v>79.7</v>
      </c>
      <c r="K29">
        <f>VLOOKUP(A29,dummy_data[],COLUMN(dummy_data[Dietary fiber]),TRUE)</f>
        <v>20</v>
      </c>
      <c r="L29">
        <f>VLOOKUP(A29,org_table[],COLUMN(org_table[食塩相当量]),FALSE)</f>
        <v>2.9</v>
      </c>
      <c r="M29">
        <f>VLOOKUP(A29,org_table[],COLUMN(org_table[カリウム]),FALSE)</f>
        <v>602</v>
      </c>
      <c r="N29">
        <f>VLOOKUP(A29,dummy_data[],COLUMN(dummy_data[calcium]),TRUE)</f>
        <v>1</v>
      </c>
      <c r="O29">
        <f>VLOOKUP(A29,dummy_data[],COLUMN(dummy_data[iron]),TRUE)</f>
        <v>1</v>
      </c>
      <c r="P29">
        <f>VLOOKUP(A29,dummy_data[],COLUMN(dummy_data[magnesium]),TRUE)</f>
        <v>2</v>
      </c>
      <c r="Q29">
        <f>VLOOKUP(A29,org_table[],COLUMN(org_table[リン]),FALSE)</f>
        <v>323</v>
      </c>
      <c r="R29">
        <f>VLOOKUP(A29,dummy_data[],COLUMN(dummy_data[Vitamin A]),TRUE)</f>
        <v>1</v>
      </c>
      <c r="S29">
        <f>VLOOKUP(A29,dummy_data[],COLUMN(dummy_data[Vitamin B1]),TRUE)</f>
        <v>1</v>
      </c>
      <c r="T29">
        <f>VLOOKUP(A29,dummy_data[],COLUMN(dummy_data[Vitamin B2]),TRUE)</f>
        <v>1</v>
      </c>
      <c r="U29">
        <f>VLOOKUP(A29,dummy_data[],COLUMN(dummy_data[Vitamin B6]),TRUE)</f>
        <v>1</v>
      </c>
      <c r="V29">
        <f>VLOOKUP(A29,dummy_data[],COLUMN(dummy_data[Vitamin B12]),TRUE)</f>
        <v>1</v>
      </c>
      <c r="W29">
        <f>VLOOKUP(A29,dummy_data[],COLUMN(dummy_data[Niacin]),TRUE)</f>
        <v>1</v>
      </c>
      <c r="X29">
        <f>VLOOKUP(A29,dummy_data[],COLUMN(dummy_data[Pantothenic acid]),TRUE)</f>
        <v>1</v>
      </c>
      <c r="Y29">
        <f>VLOOKUP(A29,dummy_data[],COLUMN(dummy_data[Folic acid]),TRUE)</f>
        <v>1</v>
      </c>
      <c r="Z29">
        <f>VLOOKUP(A29,dummy_data[],COLUMN(dummy_data[Vitamin C]),TRUE)</f>
        <v>1</v>
      </c>
      <c r="AA29">
        <f>VLOOKUP(A29,dummy_data[],COLUMN(dummy_data[Vitamin D]),TRUE)</f>
        <v>1</v>
      </c>
      <c r="AB29">
        <f>VLOOKUP(A29,dummy_data[],COLUMN(dummy_data[Vitamin E]),TRUE)</f>
        <v>1</v>
      </c>
      <c r="AC29">
        <f t="shared" ca="1" si="0"/>
        <v>14</v>
      </c>
      <c r="AD29" t="str">
        <f t="shared" si="1"/>
        <v>しゃけ塩焼き弁当 ライス小盛 野菜増 640kcal</v>
      </c>
    </row>
    <row r="30" spans="1:30" x14ac:dyDescent="0.2">
      <c r="A30">
        <v>28</v>
      </c>
      <c r="B30">
        <v>28</v>
      </c>
      <c r="C30" t="s">
        <v>239</v>
      </c>
      <c r="D30" t="str">
        <f>VLOOKUP(VLOOKUP(A30,org_table[],COLUMN(org_table[category]),FALSE),Categories[],2,FALSE)</f>
        <v>野菜増</v>
      </c>
      <c r="E30" t="str">
        <f>_xlfn.IFNA(VLOOKUP(VLOOKUP(A30,org_table[],COLUMN(org_table[size]),FALSE),SizeCodes[],2,FALSE),"-")</f>
        <v>ライス普通盛</v>
      </c>
      <c r="F30">
        <f>VLOOKUP(A30,org_table[],COLUMN(org_table[熱量]),FALSE)</f>
        <v>886</v>
      </c>
      <c r="H30">
        <f>VLOOKUP(A30,org_table[],COLUMN(org_table[蛋白質]),FALSE)</f>
        <v>35.299999999999997</v>
      </c>
      <c r="I30">
        <f>VLOOKUP(A30,org_table[],COLUMN(org_table[脂質]),FALSE)</f>
        <v>36.5</v>
      </c>
      <c r="J30">
        <f>VLOOKUP(A30,org_table[],COLUMN(org_table[炭水化物]),FALSE)</f>
        <v>104.1</v>
      </c>
      <c r="K30">
        <f>VLOOKUP(A30,dummy_data[],COLUMN(dummy_data[Dietary fiber]),TRUE)</f>
        <v>21</v>
      </c>
      <c r="L30">
        <f>VLOOKUP(A30,org_table[],COLUMN(org_table[食塩相当量]),FALSE)</f>
        <v>3.4</v>
      </c>
      <c r="M30">
        <f>VLOOKUP(A30,org_table[],COLUMN(org_table[カリウム]),FALSE)</f>
        <v>767</v>
      </c>
      <c r="N30">
        <f>VLOOKUP(A30,dummy_data[],COLUMN(dummy_data[calcium]),TRUE)</f>
        <v>1</v>
      </c>
      <c r="O30">
        <f>VLOOKUP(A30,dummy_data[],COLUMN(dummy_data[iron]),TRUE)</f>
        <v>1</v>
      </c>
      <c r="P30">
        <f>VLOOKUP(A30,dummy_data[],COLUMN(dummy_data[magnesium]),TRUE)</f>
        <v>2</v>
      </c>
      <c r="Q30">
        <f>VLOOKUP(A30,org_table[],COLUMN(org_table[リン]),FALSE)</f>
        <v>400</v>
      </c>
      <c r="R30">
        <f>VLOOKUP(A30,dummy_data[],COLUMN(dummy_data[Vitamin A]),TRUE)</f>
        <v>1</v>
      </c>
      <c r="S30">
        <f>VLOOKUP(A30,dummy_data[],COLUMN(dummy_data[Vitamin B1]),TRUE)</f>
        <v>1</v>
      </c>
      <c r="T30">
        <f>VLOOKUP(A30,dummy_data[],COLUMN(dummy_data[Vitamin B2]),TRUE)</f>
        <v>1</v>
      </c>
      <c r="U30">
        <f>VLOOKUP(A30,dummy_data[],COLUMN(dummy_data[Vitamin B6]),TRUE)</f>
        <v>1</v>
      </c>
      <c r="V30">
        <f>VLOOKUP(A30,dummy_data[],COLUMN(dummy_data[Vitamin B12]),TRUE)</f>
        <v>1</v>
      </c>
      <c r="W30">
        <f>VLOOKUP(A30,dummy_data[],COLUMN(dummy_data[Niacin]),TRUE)</f>
        <v>1</v>
      </c>
      <c r="X30">
        <f>VLOOKUP(A30,dummy_data[],COLUMN(dummy_data[Pantothenic acid]),TRUE)</f>
        <v>1</v>
      </c>
      <c r="Y30">
        <f>VLOOKUP(A30,dummy_data[],COLUMN(dummy_data[Folic acid]),TRUE)</f>
        <v>1</v>
      </c>
      <c r="Z30">
        <f>VLOOKUP(A30,dummy_data[],COLUMN(dummy_data[Vitamin C]),TRUE)</f>
        <v>1</v>
      </c>
      <c r="AA30">
        <f>VLOOKUP(A30,dummy_data[],COLUMN(dummy_data[Vitamin D]),TRUE)</f>
        <v>1</v>
      </c>
      <c r="AB30">
        <f>VLOOKUP(A30,dummy_data[],COLUMN(dummy_data[Vitamin E]),TRUE)</f>
        <v>1</v>
      </c>
      <c r="AC30">
        <f t="shared" ca="1" si="0"/>
        <v>323</v>
      </c>
      <c r="AD30" t="str">
        <f t="shared" si="1"/>
        <v>さば塩焼き弁当 ライス普通盛 野菜増 886kcal</v>
      </c>
    </row>
    <row r="31" spans="1:30" x14ac:dyDescent="0.2">
      <c r="A31">
        <v>29</v>
      </c>
      <c r="B31">
        <v>29</v>
      </c>
      <c r="C31" t="s">
        <v>240</v>
      </c>
      <c r="D31" t="str">
        <f>VLOOKUP(VLOOKUP(A31,org_table[],COLUMN(org_table[category]),FALSE),Categories[],2,FALSE)</f>
        <v>野菜増</v>
      </c>
      <c r="E31" t="str">
        <f>_xlfn.IFNA(VLOOKUP(VLOOKUP(A31,org_table[],COLUMN(org_table[size]),FALSE),SizeCodes[],2,FALSE),"-")</f>
        <v>ライス大盛</v>
      </c>
      <c r="F31">
        <f>VLOOKUP(A31,org_table[],COLUMN(org_table[熱量]),FALSE)</f>
        <v>1037</v>
      </c>
      <c r="H31">
        <f>VLOOKUP(A31,org_table[],COLUMN(org_table[蛋白質]),FALSE)</f>
        <v>37.299999999999997</v>
      </c>
      <c r="I31">
        <f>VLOOKUP(A31,org_table[],COLUMN(org_table[脂質]),FALSE)</f>
        <v>36.799999999999997</v>
      </c>
      <c r="J31">
        <f>VLOOKUP(A31,org_table[],COLUMN(org_table[炭水化物]),FALSE)</f>
        <v>139.1</v>
      </c>
      <c r="K31">
        <f>VLOOKUP(A31,dummy_data[],COLUMN(dummy_data[Dietary fiber]),TRUE)</f>
        <v>20</v>
      </c>
      <c r="L31">
        <f>VLOOKUP(A31,org_table[],COLUMN(org_table[食塩相当量]),FALSE)</f>
        <v>3.4</v>
      </c>
      <c r="M31">
        <f>VLOOKUP(A31,org_table[],COLUMN(org_table[カリウム]),FALSE)</f>
        <v>788</v>
      </c>
      <c r="N31">
        <f>VLOOKUP(A31,dummy_data[],COLUMN(dummy_data[calcium]),TRUE)</f>
        <v>1</v>
      </c>
      <c r="O31">
        <f>VLOOKUP(A31,dummy_data[],COLUMN(dummy_data[iron]),TRUE)</f>
        <v>1</v>
      </c>
      <c r="P31">
        <f>VLOOKUP(A31,dummy_data[],COLUMN(dummy_data[magnesium]),TRUE)</f>
        <v>2</v>
      </c>
      <c r="Q31">
        <f>VLOOKUP(A31,org_table[],COLUMN(org_table[リン]),FALSE)</f>
        <v>426</v>
      </c>
      <c r="R31">
        <f>VLOOKUP(A31,dummy_data[],COLUMN(dummy_data[Vitamin A]),TRUE)</f>
        <v>1</v>
      </c>
      <c r="S31">
        <f>VLOOKUP(A31,dummy_data[],COLUMN(dummy_data[Vitamin B1]),TRUE)</f>
        <v>1</v>
      </c>
      <c r="T31">
        <f>VLOOKUP(A31,dummy_data[],COLUMN(dummy_data[Vitamin B2]),TRUE)</f>
        <v>1</v>
      </c>
      <c r="U31">
        <f>VLOOKUP(A31,dummy_data[],COLUMN(dummy_data[Vitamin B6]),TRUE)</f>
        <v>1</v>
      </c>
      <c r="V31">
        <f>VLOOKUP(A31,dummy_data[],COLUMN(dummy_data[Vitamin B12]),TRUE)</f>
        <v>1</v>
      </c>
      <c r="W31">
        <f>VLOOKUP(A31,dummy_data[],COLUMN(dummy_data[Niacin]),TRUE)</f>
        <v>1</v>
      </c>
      <c r="X31">
        <f>VLOOKUP(A31,dummy_data[],COLUMN(dummy_data[Pantothenic acid]),TRUE)</f>
        <v>1</v>
      </c>
      <c r="Y31">
        <f>VLOOKUP(A31,dummy_data[],COLUMN(dummy_data[Folic acid]),TRUE)</f>
        <v>1</v>
      </c>
      <c r="Z31">
        <f>VLOOKUP(A31,dummy_data[],COLUMN(dummy_data[Vitamin C]),TRUE)</f>
        <v>1</v>
      </c>
      <c r="AA31">
        <f>VLOOKUP(A31,dummy_data[],COLUMN(dummy_data[Vitamin D]),TRUE)</f>
        <v>1</v>
      </c>
      <c r="AB31">
        <f>VLOOKUP(A31,dummy_data[],COLUMN(dummy_data[Vitamin E]),TRUE)</f>
        <v>1</v>
      </c>
      <c r="AC31">
        <f t="shared" ca="1" si="0"/>
        <v>257</v>
      </c>
      <c r="AD31" t="str">
        <f t="shared" si="1"/>
        <v>さば塩焼き弁当 ライス大盛 野菜増 1037kcal</v>
      </c>
    </row>
    <row r="32" spans="1:30" x14ac:dyDescent="0.2">
      <c r="A32">
        <v>30</v>
      </c>
      <c r="B32">
        <v>30</v>
      </c>
      <c r="C32" t="s">
        <v>241</v>
      </c>
      <c r="D32" t="str">
        <f>VLOOKUP(VLOOKUP(A32,org_table[],COLUMN(org_table[category]),FALSE),Categories[],2,FALSE)</f>
        <v>野菜増</v>
      </c>
      <c r="E32" t="str">
        <f>_xlfn.IFNA(VLOOKUP(VLOOKUP(A32,org_table[],COLUMN(org_table[size]),FALSE),SizeCodes[],2,FALSE),"-")</f>
        <v>ライス小盛</v>
      </c>
      <c r="F32">
        <f>VLOOKUP(A32,org_table[],COLUMN(org_table[熱量]),FALSE)</f>
        <v>780</v>
      </c>
      <c r="H32">
        <f>VLOOKUP(A32,org_table[],COLUMN(org_table[蛋白質]),FALSE)</f>
        <v>33.9</v>
      </c>
      <c r="I32">
        <f>VLOOKUP(A32,org_table[],COLUMN(org_table[脂質]),FALSE)</f>
        <v>36.299999999999997</v>
      </c>
      <c r="J32">
        <f>VLOOKUP(A32,org_table[],COLUMN(org_table[炭水化物]),FALSE)</f>
        <v>79.599999999999994</v>
      </c>
      <c r="K32">
        <f>VLOOKUP(A32,dummy_data[],COLUMN(dummy_data[Dietary fiber]),TRUE)</f>
        <v>21</v>
      </c>
      <c r="L32">
        <f>VLOOKUP(A32,org_table[],COLUMN(org_table[食塩相当量]),FALSE)</f>
        <v>3.4</v>
      </c>
      <c r="M32">
        <f>VLOOKUP(A32,org_table[],COLUMN(org_table[カリウム]),FALSE)</f>
        <v>752</v>
      </c>
      <c r="N32">
        <f>VLOOKUP(A32,dummy_data[],COLUMN(dummy_data[calcium]),TRUE)</f>
        <v>1</v>
      </c>
      <c r="O32">
        <f>VLOOKUP(A32,dummy_data[],COLUMN(dummy_data[iron]),TRUE)</f>
        <v>1</v>
      </c>
      <c r="P32">
        <f>VLOOKUP(A32,dummy_data[],COLUMN(dummy_data[magnesium]),TRUE)</f>
        <v>2</v>
      </c>
      <c r="Q32">
        <f>VLOOKUP(A32,org_table[],COLUMN(org_table[リン]),FALSE)</f>
        <v>382</v>
      </c>
      <c r="R32">
        <f>VLOOKUP(A32,dummy_data[],COLUMN(dummy_data[Vitamin A]),TRUE)</f>
        <v>1</v>
      </c>
      <c r="S32">
        <f>VLOOKUP(A32,dummy_data[],COLUMN(dummy_data[Vitamin B1]),TRUE)</f>
        <v>1</v>
      </c>
      <c r="T32">
        <f>VLOOKUP(A32,dummy_data[],COLUMN(dummy_data[Vitamin B2]),TRUE)</f>
        <v>1</v>
      </c>
      <c r="U32">
        <f>VLOOKUP(A32,dummy_data[],COLUMN(dummy_data[Vitamin B6]),TRUE)</f>
        <v>1</v>
      </c>
      <c r="V32">
        <f>VLOOKUP(A32,dummy_data[],COLUMN(dummy_data[Vitamin B12]),TRUE)</f>
        <v>1</v>
      </c>
      <c r="W32">
        <f>VLOOKUP(A32,dummy_data[],COLUMN(dummy_data[Niacin]),TRUE)</f>
        <v>1</v>
      </c>
      <c r="X32">
        <f>VLOOKUP(A32,dummy_data[],COLUMN(dummy_data[Pantothenic acid]),TRUE)</f>
        <v>1</v>
      </c>
      <c r="Y32">
        <f>VLOOKUP(A32,dummy_data[],COLUMN(dummy_data[Folic acid]),TRUE)</f>
        <v>1</v>
      </c>
      <c r="Z32">
        <f>VLOOKUP(A32,dummy_data[],COLUMN(dummy_data[Vitamin C]),TRUE)</f>
        <v>1</v>
      </c>
      <c r="AA32">
        <f>VLOOKUP(A32,dummy_data[],COLUMN(dummy_data[Vitamin D]),TRUE)</f>
        <v>1</v>
      </c>
      <c r="AB32">
        <f>VLOOKUP(A32,dummy_data[],COLUMN(dummy_data[Vitamin E]),TRUE)</f>
        <v>1</v>
      </c>
      <c r="AC32">
        <f t="shared" ca="1" si="0"/>
        <v>209</v>
      </c>
      <c r="AD32" t="str">
        <f t="shared" si="1"/>
        <v>さば塩焼き弁当 ライス小盛 野菜増 780kcal</v>
      </c>
    </row>
    <row r="33" spans="1:30" x14ac:dyDescent="0.2">
      <c r="A33">
        <v>31</v>
      </c>
      <c r="B33">
        <v>31</v>
      </c>
      <c r="C33" t="s">
        <v>242</v>
      </c>
      <c r="D33" t="str">
        <f>VLOOKUP(VLOOKUP(A33,org_table[],COLUMN(org_table[category]),FALSE),Categories[],2,FALSE)</f>
        <v>野菜増</v>
      </c>
      <c r="E33" t="str">
        <f>_xlfn.IFNA(VLOOKUP(VLOOKUP(A33,org_table[],COLUMN(org_table[size]),FALSE),SizeCodes[],2,FALSE),"-")</f>
        <v>ライス普通盛</v>
      </c>
      <c r="F33">
        <f>VLOOKUP(A33,org_table[],COLUMN(org_table[熱量]),FALSE)</f>
        <v>890</v>
      </c>
      <c r="H33">
        <f>VLOOKUP(A33,org_table[],COLUMN(org_table[蛋白質]),FALSE)</f>
        <v>23.6</v>
      </c>
      <c r="I33">
        <f>VLOOKUP(A33,org_table[],COLUMN(org_table[脂質]),FALSE)</f>
        <v>29.8</v>
      </c>
      <c r="J33">
        <f>VLOOKUP(A33,org_table[],COLUMN(org_table[炭水化物]),FALSE)</f>
        <v>131.4</v>
      </c>
      <c r="K33">
        <f>VLOOKUP(A33,dummy_data[],COLUMN(dummy_data[Dietary fiber]),TRUE)</f>
        <v>20</v>
      </c>
      <c r="L33">
        <f>VLOOKUP(A33,org_table[],COLUMN(org_table[食塩相当量]),FALSE)</f>
        <v>2.5</v>
      </c>
      <c r="M33">
        <f>VLOOKUP(A33,org_table[],COLUMN(org_table[カリウム]),FALSE)</f>
        <v>559</v>
      </c>
      <c r="N33">
        <f>VLOOKUP(A33,dummy_data[],COLUMN(dummy_data[calcium]),TRUE)</f>
        <v>1</v>
      </c>
      <c r="O33">
        <f>VLOOKUP(A33,dummy_data[],COLUMN(dummy_data[iron]),TRUE)</f>
        <v>1</v>
      </c>
      <c r="P33">
        <f>VLOOKUP(A33,dummy_data[],COLUMN(dummy_data[magnesium]),TRUE)</f>
        <v>2</v>
      </c>
      <c r="Q33">
        <f>VLOOKUP(A33,org_table[],COLUMN(org_table[リン]),FALSE)</f>
        <v>279</v>
      </c>
      <c r="R33">
        <f>VLOOKUP(A33,dummy_data[],COLUMN(dummy_data[Vitamin A]),TRUE)</f>
        <v>1</v>
      </c>
      <c r="S33">
        <f>VLOOKUP(A33,dummy_data[],COLUMN(dummy_data[Vitamin B1]),TRUE)</f>
        <v>1</v>
      </c>
      <c r="T33">
        <f>VLOOKUP(A33,dummy_data[],COLUMN(dummy_data[Vitamin B2]),TRUE)</f>
        <v>1</v>
      </c>
      <c r="U33">
        <f>VLOOKUP(A33,dummy_data[],COLUMN(dummy_data[Vitamin B6]),TRUE)</f>
        <v>1</v>
      </c>
      <c r="V33">
        <f>VLOOKUP(A33,dummy_data[],COLUMN(dummy_data[Vitamin B12]),TRUE)</f>
        <v>1</v>
      </c>
      <c r="W33">
        <f>VLOOKUP(A33,dummy_data[],COLUMN(dummy_data[Niacin]),TRUE)</f>
        <v>1</v>
      </c>
      <c r="X33">
        <f>VLOOKUP(A33,dummy_data[],COLUMN(dummy_data[Pantothenic acid]),TRUE)</f>
        <v>1</v>
      </c>
      <c r="Y33">
        <f>VLOOKUP(A33,dummy_data[],COLUMN(dummy_data[Folic acid]),TRUE)</f>
        <v>1</v>
      </c>
      <c r="Z33">
        <f>VLOOKUP(A33,dummy_data[],COLUMN(dummy_data[Vitamin C]),TRUE)</f>
        <v>1</v>
      </c>
      <c r="AA33">
        <f>VLOOKUP(A33,dummy_data[],COLUMN(dummy_data[Vitamin D]),TRUE)</f>
        <v>1</v>
      </c>
      <c r="AB33">
        <f>VLOOKUP(A33,dummy_data[],COLUMN(dummy_data[Vitamin E]),TRUE)</f>
        <v>1</v>
      </c>
      <c r="AC33">
        <f t="shared" ca="1" si="0"/>
        <v>388</v>
      </c>
      <c r="AD33" t="str">
        <f t="shared" si="1"/>
        <v>ロースとんかつ弁当 ライス普通盛 野菜増 890kcal</v>
      </c>
    </row>
    <row r="34" spans="1:30" x14ac:dyDescent="0.2">
      <c r="A34">
        <v>32</v>
      </c>
      <c r="B34">
        <v>32</v>
      </c>
      <c r="C34" t="s">
        <v>243</v>
      </c>
      <c r="D34" t="str">
        <f>VLOOKUP(VLOOKUP(A34,org_table[],COLUMN(org_table[category]),FALSE),Categories[],2,FALSE)</f>
        <v>野菜増</v>
      </c>
      <c r="E34" t="str">
        <f>_xlfn.IFNA(VLOOKUP(VLOOKUP(A34,org_table[],COLUMN(org_table[size]),FALSE),SizeCodes[],2,FALSE),"-")</f>
        <v>ライス大盛</v>
      </c>
      <c r="F34">
        <f>VLOOKUP(A34,org_table[],COLUMN(org_table[熱量]),FALSE)</f>
        <v>1041</v>
      </c>
      <c r="H34">
        <f>VLOOKUP(A34,org_table[],COLUMN(org_table[蛋白質]),FALSE)</f>
        <v>25.6</v>
      </c>
      <c r="I34">
        <f>VLOOKUP(A34,org_table[],COLUMN(org_table[脂質]),FALSE)</f>
        <v>30.1</v>
      </c>
      <c r="J34">
        <f>VLOOKUP(A34,org_table[],COLUMN(org_table[炭水化物]),FALSE)</f>
        <v>166.4</v>
      </c>
      <c r="K34">
        <f>VLOOKUP(A34,dummy_data[],COLUMN(dummy_data[Dietary fiber]),TRUE)</f>
        <v>21</v>
      </c>
      <c r="L34">
        <f>VLOOKUP(A34,org_table[],COLUMN(org_table[食塩相当量]),FALSE)</f>
        <v>2.5</v>
      </c>
      <c r="M34">
        <f>VLOOKUP(A34,org_table[],COLUMN(org_table[カリウム]),FALSE)</f>
        <v>580</v>
      </c>
      <c r="N34">
        <f>VLOOKUP(A34,dummy_data[],COLUMN(dummy_data[calcium]),TRUE)</f>
        <v>1</v>
      </c>
      <c r="O34">
        <f>VLOOKUP(A34,dummy_data[],COLUMN(dummy_data[iron]),TRUE)</f>
        <v>1</v>
      </c>
      <c r="P34">
        <f>VLOOKUP(A34,dummy_data[],COLUMN(dummy_data[magnesium]),TRUE)</f>
        <v>2</v>
      </c>
      <c r="Q34">
        <f>VLOOKUP(A34,org_table[],COLUMN(org_table[リン]),FALSE)</f>
        <v>305</v>
      </c>
      <c r="R34">
        <f>VLOOKUP(A34,dummy_data[],COLUMN(dummy_data[Vitamin A]),TRUE)</f>
        <v>1</v>
      </c>
      <c r="S34">
        <f>VLOOKUP(A34,dummy_data[],COLUMN(dummy_data[Vitamin B1]),TRUE)</f>
        <v>1</v>
      </c>
      <c r="T34">
        <f>VLOOKUP(A34,dummy_data[],COLUMN(dummy_data[Vitamin B2]),TRUE)</f>
        <v>1</v>
      </c>
      <c r="U34">
        <f>VLOOKUP(A34,dummy_data[],COLUMN(dummy_data[Vitamin B6]),TRUE)</f>
        <v>1</v>
      </c>
      <c r="V34">
        <f>VLOOKUP(A34,dummy_data[],COLUMN(dummy_data[Vitamin B12]),TRUE)</f>
        <v>1</v>
      </c>
      <c r="W34">
        <f>VLOOKUP(A34,dummy_data[],COLUMN(dummy_data[Niacin]),TRUE)</f>
        <v>1</v>
      </c>
      <c r="X34">
        <f>VLOOKUP(A34,dummy_data[],COLUMN(dummy_data[Pantothenic acid]),TRUE)</f>
        <v>1</v>
      </c>
      <c r="Y34">
        <f>VLOOKUP(A34,dummy_data[],COLUMN(dummy_data[Folic acid]),TRUE)</f>
        <v>1</v>
      </c>
      <c r="Z34">
        <f>VLOOKUP(A34,dummy_data[],COLUMN(dummy_data[Vitamin C]),TRUE)</f>
        <v>1</v>
      </c>
      <c r="AA34">
        <f>VLOOKUP(A34,dummy_data[],COLUMN(dummy_data[Vitamin D]),TRUE)</f>
        <v>1</v>
      </c>
      <c r="AB34">
        <f>VLOOKUP(A34,dummy_data[],COLUMN(dummy_data[Vitamin E]),TRUE)</f>
        <v>1</v>
      </c>
      <c r="AC34">
        <f t="shared" ca="1" si="0"/>
        <v>505</v>
      </c>
      <c r="AD34" t="str">
        <f t="shared" si="1"/>
        <v>ロースとんかつ弁当 ライス大盛 野菜増 1041kcal</v>
      </c>
    </row>
    <row r="35" spans="1:30" x14ac:dyDescent="0.2">
      <c r="A35">
        <v>33</v>
      </c>
      <c r="B35">
        <v>33</v>
      </c>
      <c r="C35" t="s">
        <v>244</v>
      </c>
      <c r="D35" t="str">
        <f>VLOOKUP(VLOOKUP(A35,org_table[],COLUMN(org_table[category]),FALSE),Categories[],2,FALSE)</f>
        <v>野菜増</v>
      </c>
      <c r="E35" t="str">
        <f>_xlfn.IFNA(VLOOKUP(VLOOKUP(A35,org_table[],COLUMN(org_table[size]),FALSE),SizeCodes[],2,FALSE),"-")</f>
        <v>ライス小盛</v>
      </c>
      <c r="F35">
        <f>VLOOKUP(A35,org_table[],COLUMN(org_table[熱量]),FALSE)</f>
        <v>784</v>
      </c>
      <c r="H35">
        <f>VLOOKUP(A35,org_table[],COLUMN(org_table[蛋白質]),FALSE)</f>
        <v>22.2</v>
      </c>
      <c r="I35">
        <f>VLOOKUP(A35,org_table[],COLUMN(org_table[脂質]),FALSE)</f>
        <v>29.6</v>
      </c>
      <c r="J35">
        <f>VLOOKUP(A35,org_table[],COLUMN(org_table[炭水化物]),FALSE)</f>
        <v>106.9</v>
      </c>
      <c r="K35">
        <f>VLOOKUP(A35,dummy_data[],COLUMN(dummy_data[Dietary fiber]),TRUE)</f>
        <v>20</v>
      </c>
      <c r="L35">
        <f>VLOOKUP(A35,org_table[],COLUMN(org_table[食塩相当量]),FALSE)</f>
        <v>2.5</v>
      </c>
      <c r="M35">
        <f>VLOOKUP(A35,org_table[],COLUMN(org_table[カリウム]),FALSE)</f>
        <v>544</v>
      </c>
      <c r="N35">
        <f>VLOOKUP(A35,dummy_data[],COLUMN(dummy_data[calcium]),TRUE)</f>
        <v>1</v>
      </c>
      <c r="O35">
        <f>VLOOKUP(A35,dummy_data[],COLUMN(dummy_data[iron]),TRUE)</f>
        <v>1</v>
      </c>
      <c r="P35">
        <f>VLOOKUP(A35,dummy_data[],COLUMN(dummy_data[magnesium]),TRUE)</f>
        <v>2</v>
      </c>
      <c r="Q35">
        <f>VLOOKUP(A35,org_table[],COLUMN(org_table[リン]),FALSE)</f>
        <v>261</v>
      </c>
      <c r="R35">
        <f>VLOOKUP(A35,dummy_data[],COLUMN(dummy_data[Vitamin A]),TRUE)</f>
        <v>1</v>
      </c>
      <c r="S35">
        <f>VLOOKUP(A35,dummy_data[],COLUMN(dummy_data[Vitamin B1]),TRUE)</f>
        <v>1</v>
      </c>
      <c r="T35">
        <f>VLOOKUP(A35,dummy_data[],COLUMN(dummy_data[Vitamin B2]),TRUE)</f>
        <v>1</v>
      </c>
      <c r="U35">
        <f>VLOOKUP(A35,dummy_data[],COLUMN(dummy_data[Vitamin B6]),TRUE)</f>
        <v>1</v>
      </c>
      <c r="V35">
        <f>VLOOKUP(A35,dummy_data[],COLUMN(dummy_data[Vitamin B12]),TRUE)</f>
        <v>1</v>
      </c>
      <c r="W35">
        <f>VLOOKUP(A35,dummy_data[],COLUMN(dummy_data[Niacin]),TRUE)</f>
        <v>1</v>
      </c>
      <c r="X35">
        <f>VLOOKUP(A35,dummy_data[],COLUMN(dummy_data[Pantothenic acid]),TRUE)</f>
        <v>1</v>
      </c>
      <c r="Y35">
        <f>VLOOKUP(A35,dummy_data[],COLUMN(dummy_data[Folic acid]),TRUE)</f>
        <v>1</v>
      </c>
      <c r="Z35">
        <f>VLOOKUP(A35,dummy_data[],COLUMN(dummy_data[Vitamin C]),TRUE)</f>
        <v>1</v>
      </c>
      <c r="AA35">
        <f>VLOOKUP(A35,dummy_data[],COLUMN(dummy_data[Vitamin D]),TRUE)</f>
        <v>1</v>
      </c>
      <c r="AB35">
        <f>VLOOKUP(A35,dummy_data[],COLUMN(dummy_data[Vitamin E]),TRUE)</f>
        <v>1</v>
      </c>
      <c r="AC35">
        <f t="shared" ca="1" si="0"/>
        <v>707</v>
      </c>
      <c r="AD35" t="str">
        <f t="shared" si="1"/>
        <v>ロースとんかつ弁当 ライス小盛 野菜増 784kcal</v>
      </c>
    </row>
    <row r="36" spans="1:30" x14ac:dyDescent="0.2">
      <c r="A36">
        <v>34</v>
      </c>
      <c r="B36">
        <v>34</v>
      </c>
      <c r="C36" t="s">
        <v>245</v>
      </c>
      <c r="D36" t="str">
        <f>VLOOKUP(VLOOKUP(A36,org_table[],COLUMN(org_table[category]),FALSE),Categories[],2,FALSE)</f>
        <v>野菜増</v>
      </c>
      <c r="E36" t="str">
        <f>_xlfn.IFNA(VLOOKUP(VLOOKUP(A36,org_table[],COLUMN(org_table[size]),FALSE),SizeCodes[],2,FALSE),"-")</f>
        <v>ライス普通盛</v>
      </c>
      <c r="F36">
        <f>VLOOKUP(A36,org_table[],COLUMN(org_table[熱量]),FALSE)</f>
        <v>896</v>
      </c>
      <c r="H36">
        <f>VLOOKUP(A36,org_table[],COLUMN(org_table[蛋白質]),FALSE)</f>
        <v>30.3</v>
      </c>
      <c r="I36">
        <f>VLOOKUP(A36,org_table[],COLUMN(org_table[脂質]),FALSE)</f>
        <v>36.6</v>
      </c>
      <c r="J36">
        <f>VLOOKUP(A36,org_table[],COLUMN(org_table[炭水化物]),FALSE)</f>
        <v>110.6</v>
      </c>
      <c r="K36">
        <f>VLOOKUP(A36,dummy_data[],COLUMN(dummy_data[Dietary fiber]),TRUE)</f>
        <v>21</v>
      </c>
      <c r="L36">
        <f>VLOOKUP(A36,org_table[],COLUMN(org_table[食塩相当量]),FALSE)</f>
        <v>3.4</v>
      </c>
      <c r="M36">
        <f>VLOOKUP(A36,org_table[],COLUMN(org_table[カリウム]),FALSE)</f>
        <v>661</v>
      </c>
      <c r="N36">
        <f>VLOOKUP(A36,dummy_data[],COLUMN(dummy_data[calcium]),TRUE)</f>
        <v>1</v>
      </c>
      <c r="O36">
        <f>VLOOKUP(A36,dummy_data[],COLUMN(dummy_data[iron]),TRUE)</f>
        <v>1</v>
      </c>
      <c r="P36">
        <f>VLOOKUP(A36,dummy_data[],COLUMN(dummy_data[magnesium]),TRUE)</f>
        <v>2</v>
      </c>
      <c r="Q36">
        <f>VLOOKUP(A36,org_table[],COLUMN(org_table[リン]),FALSE)</f>
        <v>425</v>
      </c>
      <c r="R36">
        <f>VLOOKUP(A36,dummy_data[],COLUMN(dummy_data[Vitamin A]),TRUE)</f>
        <v>1</v>
      </c>
      <c r="S36">
        <f>VLOOKUP(A36,dummy_data[],COLUMN(dummy_data[Vitamin B1]),TRUE)</f>
        <v>1</v>
      </c>
      <c r="T36">
        <f>VLOOKUP(A36,dummy_data[],COLUMN(dummy_data[Vitamin B2]),TRUE)</f>
        <v>1</v>
      </c>
      <c r="U36">
        <f>VLOOKUP(A36,dummy_data[],COLUMN(dummy_data[Vitamin B6]),TRUE)</f>
        <v>1</v>
      </c>
      <c r="V36">
        <f>VLOOKUP(A36,dummy_data[],COLUMN(dummy_data[Vitamin B12]),TRUE)</f>
        <v>1</v>
      </c>
      <c r="W36">
        <f>VLOOKUP(A36,dummy_data[],COLUMN(dummy_data[Niacin]),TRUE)</f>
        <v>1</v>
      </c>
      <c r="X36">
        <f>VLOOKUP(A36,dummy_data[],COLUMN(dummy_data[Pantothenic acid]),TRUE)</f>
        <v>1</v>
      </c>
      <c r="Y36">
        <f>VLOOKUP(A36,dummy_data[],COLUMN(dummy_data[Folic acid]),TRUE)</f>
        <v>1</v>
      </c>
      <c r="Z36">
        <f>VLOOKUP(A36,dummy_data[],COLUMN(dummy_data[Vitamin C]),TRUE)</f>
        <v>1</v>
      </c>
      <c r="AA36">
        <f>VLOOKUP(A36,dummy_data[],COLUMN(dummy_data[Vitamin D]),TRUE)</f>
        <v>1</v>
      </c>
      <c r="AB36">
        <f>VLOOKUP(A36,dummy_data[],COLUMN(dummy_data[Vitamin E]),TRUE)</f>
        <v>1</v>
      </c>
      <c r="AC36">
        <f t="shared" ca="1" si="0"/>
        <v>44</v>
      </c>
      <c r="AD36" t="str">
        <f t="shared" si="1"/>
        <v>4種のこぼれチーズハンバーグステーキ弁当 ライス普通盛 野菜増 896kcal</v>
      </c>
    </row>
    <row r="37" spans="1:30" x14ac:dyDescent="0.2">
      <c r="A37">
        <v>35</v>
      </c>
      <c r="B37">
        <v>35</v>
      </c>
      <c r="C37" t="s">
        <v>246</v>
      </c>
      <c r="D37" t="str">
        <f>VLOOKUP(VLOOKUP(A37,org_table[],COLUMN(org_table[category]),FALSE),Categories[],2,FALSE)</f>
        <v>野菜増</v>
      </c>
      <c r="E37" t="str">
        <f>_xlfn.IFNA(VLOOKUP(VLOOKUP(A37,org_table[],COLUMN(org_table[size]),FALSE),SizeCodes[],2,FALSE),"-")</f>
        <v>ライス大盛</v>
      </c>
      <c r="F37">
        <f>VLOOKUP(A37,org_table[],COLUMN(org_table[熱量]),FALSE)</f>
        <v>1047</v>
      </c>
      <c r="H37">
        <f>VLOOKUP(A37,org_table[],COLUMN(org_table[蛋白質]),FALSE)</f>
        <v>32.299999999999997</v>
      </c>
      <c r="I37">
        <f>VLOOKUP(A37,org_table[],COLUMN(org_table[脂質]),FALSE)</f>
        <v>36.9</v>
      </c>
      <c r="J37">
        <f>VLOOKUP(A37,org_table[],COLUMN(org_table[炭水化物]),FALSE)</f>
        <v>145.6</v>
      </c>
      <c r="K37">
        <f>VLOOKUP(A37,dummy_data[],COLUMN(dummy_data[Dietary fiber]),TRUE)</f>
        <v>20</v>
      </c>
      <c r="L37">
        <f>VLOOKUP(A37,org_table[],COLUMN(org_table[食塩相当量]),FALSE)</f>
        <v>3.4</v>
      </c>
      <c r="M37">
        <f>VLOOKUP(A37,org_table[],COLUMN(org_table[カリウム]),FALSE)</f>
        <v>682</v>
      </c>
      <c r="N37">
        <f>VLOOKUP(A37,dummy_data[],COLUMN(dummy_data[calcium]),TRUE)</f>
        <v>1</v>
      </c>
      <c r="O37">
        <f>VLOOKUP(A37,dummy_data[],COLUMN(dummy_data[iron]),TRUE)</f>
        <v>1</v>
      </c>
      <c r="P37">
        <f>VLOOKUP(A37,dummy_data[],COLUMN(dummy_data[magnesium]),TRUE)</f>
        <v>2</v>
      </c>
      <c r="Q37">
        <f>VLOOKUP(A37,org_table[],COLUMN(org_table[リン]),FALSE)</f>
        <v>451</v>
      </c>
      <c r="R37">
        <f>VLOOKUP(A37,dummy_data[],COLUMN(dummy_data[Vitamin A]),TRUE)</f>
        <v>1</v>
      </c>
      <c r="S37">
        <f>VLOOKUP(A37,dummy_data[],COLUMN(dummy_data[Vitamin B1]),TRUE)</f>
        <v>1</v>
      </c>
      <c r="T37">
        <f>VLOOKUP(A37,dummy_data[],COLUMN(dummy_data[Vitamin B2]),TRUE)</f>
        <v>1</v>
      </c>
      <c r="U37">
        <f>VLOOKUP(A37,dummy_data[],COLUMN(dummy_data[Vitamin B6]),TRUE)</f>
        <v>1</v>
      </c>
      <c r="V37">
        <f>VLOOKUP(A37,dummy_data[],COLUMN(dummy_data[Vitamin B12]),TRUE)</f>
        <v>1</v>
      </c>
      <c r="W37">
        <f>VLOOKUP(A37,dummy_data[],COLUMN(dummy_data[Niacin]),TRUE)</f>
        <v>1</v>
      </c>
      <c r="X37">
        <f>VLOOKUP(A37,dummy_data[],COLUMN(dummy_data[Pantothenic acid]),TRUE)</f>
        <v>1</v>
      </c>
      <c r="Y37">
        <f>VLOOKUP(A37,dummy_data[],COLUMN(dummy_data[Folic acid]),TRUE)</f>
        <v>1</v>
      </c>
      <c r="Z37">
        <f>VLOOKUP(A37,dummy_data[],COLUMN(dummy_data[Vitamin C]),TRUE)</f>
        <v>1</v>
      </c>
      <c r="AA37">
        <f>VLOOKUP(A37,dummy_data[],COLUMN(dummy_data[Vitamin D]),TRUE)</f>
        <v>1</v>
      </c>
      <c r="AB37">
        <f>VLOOKUP(A37,dummy_data[],COLUMN(dummy_data[Vitamin E]),TRUE)</f>
        <v>1</v>
      </c>
      <c r="AC37">
        <f t="shared" ca="1" si="0"/>
        <v>977</v>
      </c>
      <c r="AD37" t="str">
        <f t="shared" si="1"/>
        <v>4種のこぼれチーズハンバーグステーキ弁当 ライス大盛 野菜増 1047kcal</v>
      </c>
    </row>
    <row r="38" spans="1:30" x14ac:dyDescent="0.2">
      <c r="A38">
        <v>36</v>
      </c>
      <c r="B38">
        <v>36</v>
      </c>
      <c r="C38" t="s">
        <v>247</v>
      </c>
      <c r="D38" t="str">
        <f>VLOOKUP(VLOOKUP(A38,org_table[],COLUMN(org_table[category]),FALSE),Categories[],2,FALSE)</f>
        <v>野菜増</v>
      </c>
      <c r="E38" t="str">
        <f>_xlfn.IFNA(VLOOKUP(VLOOKUP(A38,org_table[],COLUMN(org_table[size]),FALSE),SizeCodes[],2,FALSE),"-")</f>
        <v>ライス小盛</v>
      </c>
      <c r="F38">
        <f>VLOOKUP(A38,org_table[],COLUMN(org_table[熱量]),FALSE)</f>
        <v>790</v>
      </c>
      <c r="H38">
        <f>VLOOKUP(A38,org_table[],COLUMN(org_table[蛋白質]),FALSE)</f>
        <v>28.9</v>
      </c>
      <c r="I38">
        <f>VLOOKUP(A38,org_table[],COLUMN(org_table[脂質]),FALSE)</f>
        <v>36.4</v>
      </c>
      <c r="J38">
        <f>VLOOKUP(A38,org_table[],COLUMN(org_table[炭水化物]),FALSE)</f>
        <v>86.1</v>
      </c>
      <c r="K38">
        <f>VLOOKUP(A38,dummy_data[],COLUMN(dummy_data[Dietary fiber]),TRUE)</f>
        <v>21</v>
      </c>
      <c r="L38">
        <f>VLOOKUP(A38,org_table[],COLUMN(org_table[食塩相当量]),FALSE)</f>
        <v>3.4</v>
      </c>
      <c r="M38">
        <f>VLOOKUP(A38,org_table[],COLUMN(org_table[カリウム]),FALSE)</f>
        <v>646</v>
      </c>
      <c r="N38">
        <f>VLOOKUP(A38,dummy_data[],COLUMN(dummy_data[calcium]),TRUE)</f>
        <v>1</v>
      </c>
      <c r="O38">
        <f>VLOOKUP(A38,dummy_data[],COLUMN(dummy_data[iron]),TRUE)</f>
        <v>1</v>
      </c>
      <c r="P38">
        <f>VLOOKUP(A38,dummy_data[],COLUMN(dummy_data[magnesium]),TRUE)</f>
        <v>2</v>
      </c>
      <c r="Q38">
        <f>VLOOKUP(A38,org_table[],COLUMN(org_table[リン]),FALSE)</f>
        <v>407</v>
      </c>
      <c r="R38">
        <f>VLOOKUP(A38,dummy_data[],COLUMN(dummy_data[Vitamin A]),TRUE)</f>
        <v>1</v>
      </c>
      <c r="S38">
        <f>VLOOKUP(A38,dummy_data[],COLUMN(dummy_data[Vitamin B1]),TRUE)</f>
        <v>1</v>
      </c>
      <c r="T38">
        <f>VLOOKUP(A38,dummy_data[],COLUMN(dummy_data[Vitamin B2]),TRUE)</f>
        <v>1</v>
      </c>
      <c r="U38">
        <f>VLOOKUP(A38,dummy_data[],COLUMN(dummy_data[Vitamin B6]),TRUE)</f>
        <v>1</v>
      </c>
      <c r="V38">
        <f>VLOOKUP(A38,dummy_data[],COLUMN(dummy_data[Vitamin B12]),TRUE)</f>
        <v>1</v>
      </c>
      <c r="W38">
        <f>VLOOKUP(A38,dummy_data[],COLUMN(dummy_data[Niacin]),TRUE)</f>
        <v>1</v>
      </c>
      <c r="X38">
        <f>VLOOKUP(A38,dummy_data[],COLUMN(dummy_data[Pantothenic acid]),TRUE)</f>
        <v>1</v>
      </c>
      <c r="Y38">
        <f>VLOOKUP(A38,dummy_data[],COLUMN(dummy_data[Folic acid]),TRUE)</f>
        <v>1</v>
      </c>
      <c r="Z38">
        <f>VLOOKUP(A38,dummy_data[],COLUMN(dummy_data[Vitamin C]),TRUE)</f>
        <v>1</v>
      </c>
      <c r="AA38">
        <f>VLOOKUP(A38,dummy_data[],COLUMN(dummy_data[Vitamin D]),TRUE)</f>
        <v>1</v>
      </c>
      <c r="AB38">
        <f>VLOOKUP(A38,dummy_data[],COLUMN(dummy_data[Vitamin E]),TRUE)</f>
        <v>1</v>
      </c>
      <c r="AC38">
        <f t="shared" ca="1" si="0"/>
        <v>500</v>
      </c>
      <c r="AD38" t="str">
        <f t="shared" si="1"/>
        <v>4種のこぼれチーズハンバーグステーキ弁当 ライス小盛 野菜増 790kcal</v>
      </c>
    </row>
    <row r="39" spans="1:30" x14ac:dyDescent="0.2">
      <c r="A39">
        <v>37</v>
      </c>
      <c r="B39">
        <v>37</v>
      </c>
      <c r="C39" t="s">
        <v>248</v>
      </c>
      <c r="D39" t="str">
        <f>VLOOKUP(VLOOKUP(A39,org_table[],COLUMN(org_table[category]),FALSE),Categories[],2,FALSE)</f>
        <v>野菜増</v>
      </c>
      <c r="E39" t="str">
        <f>_xlfn.IFNA(VLOOKUP(VLOOKUP(A39,org_table[],COLUMN(org_table[size]),FALSE),SizeCodes[],2,FALSE),"-")</f>
        <v>ライス普通盛</v>
      </c>
      <c r="F39">
        <f>VLOOKUP(A39,org_table[],COLUMN(org_table[熱量]),FALSE)</f>
        <v>779</v>
      </c>
      <c r="H39">
        <f>VLOOKUP(A39,org_table[],COLUMN(org_table[蛋白質]),FALSE)</f>
        <v>24.4</v>
      </c>
      <c r="I39">
        <f>VLOOKUP(A39,org_table[],COLUMN(org_table[脂質]),FALSE)</f>
        <v>26.8</v>
      </c>
      <c r="J39">
        <f>VLOOKUP(A39,org_table[],COLUMN(org_table[炭水化物]),FALSE)</f>
        <v>109.7</v>
      </c>
      <c r="K39">
        <f>VLOOKUP(A39,dummy_data[],COLUMN(dummy_data[Dietary fiber]),TRUE)</f>
        <v>20</v>
      </c>
      <c r="L39">
        <f>VLOOKUP(A39,org_table[],COLUMN(org_table[食塩相当量]),FALSE)</f>
        <v>2.4</v>
      </c>
      <c r="M39">
        <f>VLOOKUP(A39,org_table[],COLUMN(org_table[カリウム]),FALSE)</f>
        <v>641</v>
      </c>
      <c r="N39">
        <f>VLOOKUP(A39,dummy_data[],COLUMN(dummy_data[calcium]),TRUE)</f>
        <v>1</v>
      </c>
      <c r="O39">
        <f>VLOOKUP(A39,dummy_data[],COLUMN(dummy_data[iron]),TRUE)</f>
        <v>1</v>
      </c>
      <c r="P39">
        <f>VLOOKUP(A39,dummy_data[],COLUMN(dummy_data[magnesium]),TRUE)</f>
        <v>2</v>
      </c>
      <c r="Q39">
        <f>VLOOKUP(A39,org_table[],COLUMN(org_table[リン]),FALSE)</f>
        <v>233</v>
      </c>
      <c r="R39">
        <f>VLOOKUP(A39,dummy_data[],COLUMN(dummy_data[Vitamin A]),TRUE)</f>
        <v>1</v>
      </c>
      <c r="S39">
        <f>VLOOKUP(A39,dummy_data[],COLUMN(dummy_data[Vitamin B1]),TRUE)</f>
        <v>1</v>
      </c>
      <c r="T39">
        <f>VLOOKUP(A39,dummy_data[],COLUMN(dummy_data[Vitamin B2]),TRUE)</f>
        <v>1</v>
      </c>
      <c r="U39">
        <f>VLOOKUP(A39,dummy_data[],COLUMN(dummy_data[Vitamin B6]),TRUE)</f>
        <v>1</v>
      </c>
      <c r="V39">
        <f>VLOOKUP(A39,dummy_data[],COLUMN(dummy_data[Vitamin B12]),TRUE)</f>
        <v>1</v>
      </c>
      <c r="W39">
        <f>VLOOKUP(A39,dummy_data[],COLUMN(dummy_data[Niacin]),TRUE)</f>
        <v>1</v>
      </c>
      <c r="X39">
        <f>VLOOKUP(A39,dummy_data[],COLUMN(dummy_data[Pantothenic acid]),TRUE)</f>
        <v>1</v>
      </c>
      <c r="Y39">
        <f>VLOOKUP(A39,dummy_data[],COLUMN(dummy_data[Folic acid]),TRUE)</f>
        <v>1</v>
      </c>
      <c r="Z39">
        <f>VLOOKUP(A39,dummy_data[],COLUMN(dummy_data[Vitamin C]),TRUE)</f>
        <v>1</v>
      </c>
      <c r="AA39">
        <f>VLOOKUP(A39,dummy_data[],COLUMN(dummy_data[Vitamin D]),TRUE)</f>
        <v>1</v>
      </c>
      <c r="AB39">
        <f>VLOOKUP(A39,dummy_data[],COLUMN(dummy_data[Vitamin E]),TRUE)</f>
        <v>1</v>
      </c>
      <c r="AC39">
        <f t="shared" ca="1" si="0"/>
        <v>534</v>
      </c>
      <c r="AD39" t="str">
        <f t="shared" si="1"/>
        <v>デミグラスハンバーグステーキ弁当 ライス普通盛 野菜増 779kcal</v>
      </c>
    </row>
    <row r="40" spans="1:30" x14ac:dyDescent="0.2">
      <c r="A40">
        <v>38</v>
      </c>
      <c r="B40">
        <v>38</v>
      </c>
      <c r="C40" t="s">
        <v>249</v>
      </c>
      <c r="D40" t="str">
        <f>VLOOKUP(VLOOKUP(A40,org_table[],COLUMN(org_table[category]),FALSE),Categories[],2,FALSE)</f>
        <v>野菜増</v>
      </c>
      <c r="E40" t="str">
        <f>_xlfn.IFNA(VLOOKUP(VLOOKUP(A40,org_table[],COLUMN(org_table[size]),FALSE),SizeCodes[],2,FALSE),"-")</f>
        <v>ライス大盛</v>
      </c>
      <c r="F40">
        <f>VLOOKUP(A40,org_table[],COLUMN(org_table[熱量]),FALSE)</f>
        <v>930</v>
      </c>
      <c r="H40">
        <f>VLOOKUP(A40,org_table[],COLUMN(org_table[蛋白質]),FALSE)</f>
        <v>26.4</v>
      </c>
      <c r="I40">
        <f>VLOOKUP(A40,org_table[],COLUMN(org_table[脂質]),FALSE)</f>
        <v>27.1</v>
      </c>
      <c r="J40">
        <f>VLOOKUP(A40,org_table[],COLUMN(org_table[炭水化物]),FALSE)</f>
        <v>144.69999999999999</v>
      </c>
      <c r="K40">
        <f>VLOOKUP(A40,dummy_data[],COLUMN(dummy_data[Dietary fiber]),TRUE)</f>
        <v>21</v>
      </c>
      <c r="L40">
        <f>VLOOKUP(A40,org_table[],COLUMN(org_table[食塩相当量]),FALSE)</f>
        <v>2.4</v>
      </c>
      <c r="M40">
        <f>VLOOKUP(A40,org_table[],COLUMN(org_table[カリウム]),FALSE)</f>
        <v>662</v>
      </c>
      <c r="N40">
        <f>VLOOKUP(A40,dummy_data[],COLUMN(dummy_data[calcium]),TRUE)</f>
        <v>1</v>
      </c>
      <c r="O40">
        <f>VLOOKUP(A40,dummy_data[],COLUMN(dummy_data[iron]),TRUE)</f>
        <v>1</v>
      </c>
      <c r="P40">
        <f>VLOOKUP(A40,dummy_data[],COLUMN(dummy_data[magnesium]),TRUE)</f>
        <v>2</v>
      </c>
      <c r="Q40">
        <f>VLOOKUP(A40,org_table[],COLUMN(org_table[リン]),FALSE)</f>
        <v>259</v>
      </c>
      <c r="R40">
        <f>VLOOKUP(A40,dummy_data[],COLUMN(dummy_data[Vitamin A]),TRUE)</f>
        <v>1</v>
      </c>
      <c r="S40">
        <f>VLOOKUP(A40,dummy_data[],COLUMN(dummy_data[Vitamin B1]),TRUE)</f>
        <v>1</v>
      </c>
      <c r="T40">
        <f>VLOOKUP(A40,dummy_data[],COLUMN(dummy_data[Vitamin B2]),TRUE)</f>
        <v>1</v>
      </c>
      <c r="U40">
        <f>VLOOKUP(A40,dummy_data[],COLUMN(dummy_data[Vitamin B6]),TRUE)</f>
        <v>1</v>
      </c>
      <c r="V40">
        <f>VLOOKUP(A40,dummy_data[],COLUMN(dummy_data[Vitamin B12]),TRUE)</f>
        <v>1</v>
      </c>
      <c r="W40">
        <f>VLOOKUP(A40,dummy_data[],COLUMN(dummy_data[Niacin]),TRUE)</f>
        <v>1</v>
      </c>
      <c r="X40">
        <f>VLOOKUP(A40,dummy_data[],COLUMN(dummy_data[Pantothenic acid]),TRUE)</f>
        <v>1</v>
      </c>
      <c r="Y40">
        <f>VLOOKUP(A40,dummy_data[],COLUMN(dummy_data[Folic acid]),TRUE)</f>
        <v>1</v>
      </c>
      <c r="Z40">
        <f>VLOOKUP(A40,dummy_data[],COLUMN(dummy_data[Vitamin C]),TRUE)</f>
        <v>1</v>
      </c>
      <c r="AA40">
        <f>VLOOKUP(A40,dummy_data[],COLUMN(dummy_data[Vitamin D]),TRUE)</f>
        <v>1</v>
      </c>
      <c r="AB40">
        <f>VLOOKUP(A40,dummy_data[],COLUMN(dummy_data[Vitamin E]),TRUE)</f>
        <v>1</v>
      </c>
      <c r="AC40">
        <f t="shared" ca="1" si="0"/>
        <v>177</v>
      </c>
      <c r="AD40" t="str">
        <f t="shared" si="1"/>
        <v>デミグラスハンバーグステーキ弁当 ライス大盛 野菜増 930kcal</v>
      </c>
    </row>
    <row r="41" spans="1:30" x14ac:dyDescent="0.2">
      <c r="A41">
        <v>39</v>
      </c>
      <c r="B41">
        <v>39</v>
      </c>
      <c r="C41" t="s">
        <v>250</v>
      </c>
      <c r="D41" t="str">
        <f>VLOOKUP(VLOOKUP(A41,org_table[],COLUMN(org_table[category]),FALSE),Categories[],2,FALSE)</f>
        <v>野菜増</v>
      </c>
      <c r="E41" t="str">
        <f>_xlfn.IFNA(VLOOKUP(VLOOKUP(A41,org_table[],COLUMN(org_table[size]),FALSE),SizeCodes[],2,FALSE),"-")</f>
        <v>ライス小盛</v>
      </c>
      <c r="F41">
        <f>VLOOKUP(A41,org_table[],COLUMN(org_table[熱量]),FALSE)</f>
        <v>673</v>
      </c>
      <c r="H41">
        <f>VLOOKUP(A41,org_table[],COLUMN(org_table[蛋白質]),FALSE)</f>
        <v>23</v>
      </c>
      <c r="I41">
        <f>VLOOKUP(A41,org_table[],COLUMN(org_table[脂質]),FALSE)</f>
        <v>26.6</v>
      </c>
      <c r="J41">
        <f>VLOOKUP(A41,org_table[],COLUMN(org_table[炭水化物]),FALSE)</f>
        <v>85.2</v>
      </c>
      <c r="K41">
        <f>VLOOKUP(A41,dummy_data[],COLUMN(dummy_data[Dietary fiber]),TRUE)</f>
        <v>20</v>
      </c>
      <c r="L41">
        <f>VLOOKUP(A41,org_table[],COLUMN(org_table[食塩相当量]),FALSE)</f>
        <v>2.4</v>
      </c>
      <c r="M41">
        <f>VLOOKUP(A41,org_table[],COLUMN(org_table[カリウム]),FALSE)</f>
        <v>626</v>
      </c>
      <c r="N41">
        <f>VLOOKUP(A41,dummy_data[],COLUMN(dummy_data[calcium]),TRUE)</f>
        <v>1</v>
      </c>
      <c r="O41">
        <f>VLOOKUP(A41,dummy_data[],COLUMN(dummy_data[iron]),TRUE)</f>
        <v>1</v>
      </c>
      <c r="P41">
        <f>VLOOKUP(A41,dummy_data[],COLUMN(dummy_data[magnesium]),TRUE)</f>
        <v>2</v>
      </c>
      <c r="Q41">
        <f>VLOOKUP(A41,org_table[],COLUMN(org_table[リン]),FALSE)</f>
        <v>215</v>
      </c>
      <c r="R41">
        <f>VLOOKUP(A41,dummy_data[],COLUMN(dummy_data[Vitamin A]),TRUE)</f>
        <v>1</v>
      </c>
      <c r="S41">
        <f>VLOOKUP(A41,dummy_data[],COLUMN(dummy_data[Vitamin B1]),TRUE)</f>
        <v>1</v>
      </c>
      <c r="T41">
        <f>VLOOKUP(A41,dummy_data[],COLUMN(dummy_data[Vitamin B2]),TRUE)</f>
        <v>1</v>
      </c>
      <c r="U41">
        <f>VLOOKUP(A41,dummy_data[],COLUMN(dummy_data[Vitamin B6]),TRUE)</f>
        <v>1</v>
      </c>
      <c r="V41">
        <f>VLOOKUP(A41,dummy_data[],COLUMN(dummy_data[Vitamin B12]),TRUE)</f>
        <v>1</v>
      </c>
      <c r="W41">
        <f>VLOOKUP(A41,dummy_data[],COLUMN(dummy_data[Niacin]),TRUE)</f>
        <v>1</v>
      </c>
      <c r="X41">
        <f>VLOOKUP(A41,dummy_data[],COLUMN(dummy_data[Pantothenic acid]),TRUE)</f>
        <v>1</v>
      </c>
      <c r="Y41">
        <f>VLOOKUP(A41,dummy_data[],COLUMN(dummy_data[Folic acid]),TRUE)</f>
        <v>1</v>
      </c>
      <c r="Z41">
        <f>VLOOKUP(A41,dummy_data[],COLUMN(dummy_data[Vitamin C]),TRUE)</f>
        <v>1</v>
      </c>
      <c r="AA41">
        <f>VLOOKUP(A41,dummy_data[],COLUMN(dummy_data[Vitamin D]),TRUE)</f>
        <v>1</v>
      </c>
      <c r="AB41">
        <f>VLOOKUP(A41,dummy_data[],COLUMN(dummy_data[Vitamin E]),TRUE)</f>
        <v>1</v>
      </c>
      <c r="AC41">
        <f t="shared" ca="1" si="0"/>
        <v>542</v>
      </c>
      <c r="AD41" t="str">
        <f t="shared" si="1"/>
        <v>デミグラスハンバーグステーキ弁当 ライス小盛 野菜増 673kcal</v>
      </c>
    </row>
    <row r="42" spans="1:30" x14ac:dyDescent="0.2">
      <c r="A42">
        <v>40</v>
      </c>
      <c r="B42">
        <v>40</v>
      </c>
      <c r="C42" t="s">
        <v>251</v>
      </c>
      <c r="D42" t="str">
        <f>VLOOKUP(VLOOKUP(A42,org_table[],COLUMN(org_table[category]),FALSE),Categories[],2,FALSE)</f>
        <v>野菜増</v>
      </c>
      <c r="E42" t="str">
        <f>_xlfn.IFNA(VLOOKUP(VLOOKUP(A42,org_table[],COLUMN(org_table[size]),FALSE),SizeCodes[],2,FALSE),"-")</f>
        <v>ライス普通盛</v>
      </c>
      <c r="F42">
        <f>VLOOKUP(A42,org_table[],COLUMN(org_table[熱量]),FALSE)</f>
        <v>774</v>
      </c>
      <c r="H42">
        <f>VLOOKUP(A42,org_table[],COLUMN(org_table[蛋白質]),FALSE)</f>
        <v>24.4</v>
      </c>
      <c r="I42">
        <f>VLOOKUP(A42,org_table[],COLUMN(org_table[脂質]),FALSE)</f>
        <v>25.3</v>
      </c>
      <c r="J42">
        <f>VLOOKUP(A42,org_table[],COLUMN(org_table[炭水化物]),FALSE)</f>
        <v>111.9</v>
      </c>
      <c r="K42">
        <f>VLOOKUP(A42,dummy_data[],COLUMN(dummy_data[Dietary fiber]),TRUE)</f>
        <v>21</v>
      </c>
      <c r="L42">
        <f>VLOOKUP(A42,org_table[],COLUMN(org_table[食塩相当量]),FALSE)</f>
        <v>3.6</v>
      </c>
      <c r="M42">
        <f>VLOOKUP(A42,org_table[],COLUMN(org_table[カリウム]),FALSE)</f>
        <v>713</v>
      </c>
      <c r="N42">
        <f>VLOOKUP(A42,dummy_data[],COLUMN(dummy_data[calcium]),TRUE)</f>
        <v>1</v>
      </c>
      <c r="O42">
        <f>VLOOKUP(A42,dummy_data[],COLUMN(dummy_data[iron]),TRUE)</f>
        <v>1</v>
      </c>
      <c r="P42">
        <f>VLOOKUP(A42,dummy_data[],COLUMN(dummy_data[magnesium]),TRUE)</f>
        <v>2</v>
      </c>
      <c r="Q42">
        <f>VLOOKUP(A42,org_table[],COLUMN(org_table[リン]),FALSE)</f>
        <v>243</v>
      </c>
      <c r="R42">
        <f>VLOOKUP(A42,dummy_data[],COLUMN(dummy_data[Vitamin A]),TRUE)</f>
        <v>1</v>
      </c>
      <c r="S42">
        <f>VLOOKUP(A42,dummy_data[],COLUMN(dummy_data[Vitamin B1]),TRUE)</f>
        <v>1</v>
      </c>
      <c r="T42">
        <f>VLOOKUP(A42,dummy_data[],COLUMN(dummy_data[Vitamin B2]),TRUE)</f>
        <v>1</v>
      </c>
      <c r="U42">
        <f>VLOOKUP(A42,dummy_data[],COLUMN(dummy_data[Vitamin B6]),TRUE)</f>
        <v>1</v>
      </c>
      <c r="V42">
        <f>VLOOKUP(A42,dummy_data[],COLUMN(dummy_data[Vitamin B12]),TRUE)</f>
        <v>1</v>
      </c>
      <c r="W42">
        <f>VLOOKUP(A42,dummy_data[],COLUMN(dummy_data[Niacin]),TRUE)</f>
        <v>1</v>
      </c>
      <c r="X42">
        <f>VLOOKUP(A42,dummy_data[],COLUMN(dummy_data[Pantothenic acid]),TRUE)</f>
        <v>1</v>
      </c>
      <c r="Y42">
        <f>VLOOKUP(A42,dummy_data[],COLUMN(dummy_data[Folic acid]),TRUE)</f>
        <v>1</v>
      </c>
      <c r="Z42">
        <f>VLOOKUP(A42,dummy_data[],COLUMN(dummy_data[Vitamin C]),TRUE)</f>
        <v>1</v>
      </c>
      <c r="AA42">
        <f>VLOOKUP(A42,dummy_data[],COLUMN(dummy_data[Vitamin D]),TRUE)</f>
        <v>1</v>
      </c>
      <c r="AB42">
        <f>VLOOKUP(A42,dummy_data[],COLUMN(dummy_data[Vitamin E]),TRUE)</f>
        <v>1</v>
      </c>
      <c r="AC42">
        <f t="shared" ca="1" si="0"/>
        <v>851</v>
      </c>
      <c r="AD42" t="str">
        <f t="shared" si="1"/>
        <v>和風おろしハンバーグステーキ弁当 ライス普通盛 野菜増 774kcal</v>
      </c>
    </row>
    <row r="43" spans="1:30" x14ac:dyDescent="0.2">
      <c r="A43">
        <v>41</v>
      </c>
      <c r="B43">
        <v>41</v>
      </c>
      <c r="C43" t="s">
        <v>252</v>
      </c>
      <c r="D43" t="str">
        <f>VLOOKUP(VLOOKUP(A43,org_table[],COLUMN(org_table[category]),FALSE),Categories[],2,FALSE)</f>
        <v>野菜増</v>
      </c>
      <c r="E43" t="str">
        <f>_xlfn.IFNA(VLOOKUP(VLOOKUP(A43,org_table[],COLUMN(org_table[size]),FALSE),SizeCodes[],2,FALSE),"-")</f>
        <v>ライス大盛</v>
      </c>
      <c r="F43">
        <f>VLOOKUP(A43,org_table[],COLUMN(org_table[熱量]),FALSE)</f>
        <v>925</v>
      </c>
      <c r="H43">
        <f>VLOOKUP(A43,org_table[],COLUMN(org_table[蛋白質]),FALSE)</f>
        <v>26.4</v>
      </c>
      <c r="I43">
        <f>VLOOKUP(A43,org_table[],COLUMN(org_table[脂質]),FALSE)</f>
        <v>25.6</v>
      </c>
      <c r="J43">
        <f>VLOOKUP(A43,org_table[],COLUMN(org_table[炭水化物]),FALSE)</f>
        <v>146.9</v>
      </c>
      <c r="K43">
        <f>VLOOKUP(A43,dummy_data[],COLUMN(dummy_data[Dietary fiber]),TRUE)</f>
        <v>20</v>
      </c>
      <c r="L43">
        <f>VLOOKUP(A43,org_table[],COLUMN(org_table[食塩相当量]),FALSE)</f>
        <v>3.6</v>
      </c>
      <c r="M43">
        <f>VLOOKUP(A43,org_table[],COLUMN(org_table[カリウム]),FALSE)</f>
        <v>734</v>
      </c>
      <c r="N43">
        <f>VLOOKUP(A43,dummy_data[],COLUMN(dummy_data[calcium]),TRUE)</f>
        <v>1</v>
      </c>
      <c r="O43">
        <f>VLOOKUP(A43,dummy_data[],COLUMN(dummy_data[iron]),TRUE)</f>
        <v>1</v>
      </c>
      <c r="P43">
        <f>VLOOKUP(A43,dummy_data[],COLUMN(dummy_data[magnesium]),TRUE)</f>
        <v>2</v>
      </c>
      <c r="Q43">
        <f>VLOOKUP(A43,org_table[],COLUMN(org_table[リン]),FALSE)</f>
        <v>269</v>
      </c>
      <c r="R43">
        <f>VLOOKUP(A43,dummy_data[],COLUMN(dummy_data[Vitamin A]),TRUE)</f>
        <v>1</v>
      </c>
      <c r="S43">
        <f>VLOOKUP(A43,dummy_data[],COLUMN(dummy_data[Vitamin B1]),TRUE)</f>
        <v>1</v>
      </c>
      <c r="T43">
        <f>VLOOKUP(A43,dummy_data[],COLUMN(dummy_data[Vitamin B2]),TRUE)</f>
        <v>1</v>
      </c>
      <c r="U43">
        <f>VLOOKUP(A43,dummy_data[],COLUMN(dummy_data[Vitamin B6]),TRUE)</f>
        <v>1</v>
      </c>
      <c r="V43">
        <f>VLOOKUP(A43,dummy_data[],COLUMN(dummy_data[Vitamin B12]),TRUE)</f>
        <v>1</v>
      </c>
      <c r="W43">
        <f>VLOOKUP(A43,dummy_data[],COLUMN(dummy_data[Niacin]),TRUE)</f>
        <v>1</v>
      </c>
      <c r="X43">
        <f>VLOOKUP(A43,dummy_data[],COLUMN(dummy_data[Pantothenic acid]),TRUE)</f>
        <v>1</v>
      </c>
      <c r="Y43">
        <f>VLOOKUP(A43,dummy_data[],COLUMN(dummy_data[Folic acid]),TRUE)</f>
        <v>1</v>
      </c>
      <c r="Z43">
        <f>VLOOKUP(A43,dummy_data[],COLUMN(dummy_data[Vitamin C]),TRUE)</f>
        <v>1</v>
      </c>
      <c r="AA43">
        <f>VLOOKUP(A43,dummy_data[],COLUMN(dummy_data[Vitamin D]),TRUE)</f>
        <v>1</v>
      </c>
      <c r="AB43">
        <f>VLOOKUP(A43,dummy_data[],COLUMN(dummy_data[Vitamin E]),TRUE)</f>
        <v>1</v>
      </c>
      <c r="AC43">
        <f t="shared" ca="1" si="0"/>
        <v>260</v>
      </c>
      <c r="AD43" t="str">
        <f t="shared" si="1"/>
        <v>和風おろしハンバーグステーキ弁当 ライス大盛 野菜増 925kcal</v>
      </c>
    </row>
    <row r="44" spans="1:30" x14ac:dyDescent="0.2">
      <c r="A44">
        <v>42</v>
      </c>
      <c r="B44">
        <v>42</v>
      </c>
      <c r="C44" t="s">
        <v>253</v>
      </c>
      <c r="D44" t="str">
        <f>VLOOKUP(VLOOKUP(A44,org_table[],COLUMN(org_table[category]),FALSE),Categories[],2,FALSE)</f>
        <v>野菜増</v>
      </c>
      <c r="E44" t="str">
        <f>_xlfn.IFNA(VLOOKUP(VLOOKUP(A44,org_table[],COLUMN(org_table[size]),FALSE),SizeCodes[],2,FALSE),"-")</f>
        <v>ライス小盛</v>
      </c>
      <c r="F44">
        <f>VLOOKUP(A44,org_table[],COLUMN(org_table[熱量]),FALSE)</f>
        <v>668</v>
      </c>
      <c r="H44">
        <f>VLOOKUP(A44,org_table[],COLUMN(org_table[蛋白質]),FALSE)</f>
        <v>23</v>
      </c>
      <c r="I44">
        <f>VLOOKUP(A44,org_table[],COLUMN(org_table[脂質]),FALSE)</f>
        <v>25.1</v>
      </c>
      <c r="J44">
        <f>VLOOKUP(A44,org_table[],COLUMN(org_table[炭水化物]),FALSE)</f>
        <v>87.4</v>
      </c>
      <c r="K44">
        <f>VLOOKUP(A44,dummy_data[],COLUMN(dummy_data[Dietary fiber]),TRUE)</f>
        <v>21</v>
      </c>
      <c r="L44">
        <f>VLOOKUP(A44,org_table[],COLUMN(org_table[食塩相当量]),FALSE)</f>
        <v>3.6</v>
      </c>
      <c r="M44">
        <f>VLOOKUP(A44,org_table[],COLUMN(org_table[カリウム]),FALSE)</f>
        <v>698</v>
      </c>
      <c r="N44">
        <f>VLOOKUP(A44,dummy_data[],COLUMN(dummy_data[calcium]),TRUE)</f>
        <v>1</v>
      </c>
      <c r="O44">
        <f>VLOOKUP(A44,dummy_data[],COLUMN(dummy_data[iron]),TRUE)</f>
        <v>1</v>
      </c>
      <c r="P44">
        <f>VLOOKUP(A44,dummy_data[],COLUMN(dummy_data[magnesium]),TRUE)</f>
        <v>2</v>
      </c>
      <c r="Q44">
        <f>VLOOKUP(A44,org_table[],COLUMN(org_table[リン]),FALSE)</f>
        <v>225</v>
      </c>
      <c r="R44">
        <f>VLOOKUP(A44,dummy_data[],COLUMN(dummy_data[Vitamin A]),TRUE)</f>
        <v>1</v>
      </c>
      <c r="S44">
        <f>VLOOKUP(A44,dummy_data[],COLUMN(dummy_data[Vitamin B1]),TRUE)</f>
        <v>1</v>
      </c>
      <c r="T44">
        <f>VLOOKUP(A44,dummy_data[],COLUMN(dummy_data[Vitamin B2]),TRUE)</f>
        <v>1</v>
      </c>
      <c r="U44">
        <f>VLOOKUP(A44,dummy_data[],COLUMN(dummy_data[Vitamin B6]),TRUE)</f>
        <v>1</v>
      </c>
      <c r="V44">
        <f>VLOOKUP(A44,dummy_data[],COLUMN(dummy_data[Vitamin B12]),TRUE)</f>
        <v>1</v>
      </c>
      <c r="W44">
        <f>VLOOKUP(A44,dummy_data[],COLUMN(dummy_data[Niacin]),TRUE)</f>
        <v>1</v>
      </c>
      <c r="X44">
        <f>VLOOKUP(A44,dummy_data[],COLUMN(dummy_data[Pantothenic acid]),TRUE)</f>
        <v>1</v>
      </c>
      <c r="Y44">
        <f>VLOOKUP(A44,dummy_data[],COLUMN(dummy_data[Folic acid]),TRUE)</f>
        <v>1</v>
      </c>
      <c r="Z44">
        <f>VLOOKUP(A44,dummy_data[],COLUMN(dummy_data[Vitamin C]),TRUE)</f>
        <v>1</v>
      </c>
      <c r="AA44">
        <f>VLOOKUP(A44,dummy_data[],COLUMN(dummy_data[Vitamin D]),TRUE)</f>
        <v>1</v>
      </c>
      <c r="AB44">
        <f>VLOOKUP(A44,dummy_data[],COLUMN(dummy_data[Vitamin E]),TRUE)</f>
        <v>1</v>
      </c>
      <c r="AC44">
        <f t="shared" ca="1" si="0"/>
        <v>374</v>
      </c>
      <c r="AD44" t="str">
        <f t="shared" si="1"/>
        <v>和風おろしハンバーグステーキ弁当 ライス小盛 野菜増 668kcal</v>
      </c>
    </row>
    <row r="45" spans="1:30" x14ac:dyDescent="0.2">
      <c r="A45">
        <v>43</v>
      </c>
      <c r="B45">
        <v>43</v>
      </c>
      <c r="C45" t="s">
        <v>254</v>
      </c>
      <c r="D45" t="str">
        <f>VLOOKUP(VLOOKUP(A45,org_table[],COLUMN(org_table[category]),FALSE),Categories[],2,FALSE)</f>
        <v>野菜増</v>
      </c>
      <c r="E45" t="str">
        <f>_xlfn.IFNA(VLOOKUP(VLOOKUP(A45,org_table[],COLUMN(org_table[size]),FALSE),SizeCodes[],2,FALSE),"-")</f>
        <v>ライス普通盛</v>
      </c>
      <c r="F45">
        <f>VLOOKUP(A45,org_table[],COLUMN(org_table[熱量]),FALSE)</f>
        <v>782</v>
      </c>
      <c r="H45">
        <f>VLOOKUP(A45,org_table[],COLUMN(org_table[蛋白質]),FALSE)</f>
        <v>23.1</v>
      </c>
      <c r="I45">
        <f>VLOOKUP(A45,org_table[],COLUMN(org_table[脂質]),FALSE)</f>
        <v>24.7</v>
      </c>
      <c r="J45">
        <f>VLOOKUP(A45,org_table[],COLUMN(org_table[炭水化物]),FALSE)</f>
        <v>115.6</v>
      </c>
      <c r="K45">
        <f>VLOOKUP(A45,dummy_data[],COLUMN(dummy_data[Dietary fiber]),TRUE)</f>
        <v>20</v>
      </c>
      <c r="L45">
        <f>VLOOKUP(A45,org_table[],COLUMN(org_table[食塩相当量]),FALSE)</f>
        <v>5.8</v>
      </c>
      <c r="M45">
        <f>VLOOKUP(A45,org_table[],COLUMN(org_table[カリウム]),FALSE)</f>
        <v>558</v>
      </c>
      <c r="N45">
        <f>VLOOKUP(A45,dummy_data[],COLUMN(dummy_data[calcium]),TRUE)</f>
        <v>1</v>
      </c>
      <c r="O45">
        <f>VLOOKUP(A45,dummy_data[],COLUMN(dummy_data[iron]),TRUE)</f>
        <v>1</v>
      </c>
      <c r="P45">
        <f>VLOOKUP(A45,dummy_data[],COLUMN(dummy_data[magnesium]),TRUE)</f>
        <v>2</v>
      </c>
      <c r="Q45">
        <f>VLOOKUP(A45,org_table[],COLUMN(org_table[リン]),FALSE)</f>
        <v>315</v>
      </c>
      <c r="R45">
        <f>VLOOKUP(A45,dummy_data[],COLUMN(dummy_data[Vitamin A]),TRUE)</f>
        <v>1</v>
      </c>
      <c r="S45">
        <f>VLOOKUP(A45,dummy_data[],COLUMN(dummy_data[Vitamin B1]),TRUE)</f>
        <v>1</v>
      </c>
      <c r="T45">
        <f>VLOOKUP(A45,dummy_data[],COLUMN(dummy_data[Vitamin B2]),TRUE)</f>
        <v>1</v>
      </c>
      <c r="U45">
        <f>VLOOKUP(A45,dummy_data[],COLUMN(dummy_data[Vitamin B6]),TRUE)</f>
        <v>1</v>
      </c>
      <c r="V45">
        <f>VLOOKUP(A45,dummy_data[],COLUMN(dummy_data[Vitamin B12]),TRUE)</f>
        <v>1</v>
      </c>
      <c r="W45">
        <f>VLOOKUP(A45,dummy_data[],COLUMN(dummy_data[Niacin]),TRUE)</f>
        <v>1</v>
      </c>
      <c r="X45">
        <f>VLOOKUP(A45,dummy_data[],COLUMN(dummy_data[Pantothenic acid]),TRUE)</f>
        <v>1</v>
      </c>
      <c r="Y45">
        <f>VLOOKUP(A45,dummy_data[],COLUMN(dummy_data[Folic acid]),TRUE)</f>
        <v>1</v>
      </c>
      <c r="Z45">
        <f>VLOOKUP(A45,dummy_data[],COLUMN(dummy_data[Vitamin C]),TRUE)</f>
        <v>1</v>
      </c>
      <c r="AA45">
        <f>VLOOKUP(A45,dummy_data[],COLUMN(dummy_data[Vitamin D]),TRUE)</f>
        <v>1</v>
      </c>
      <c r="AB45">
        <f>VLOOKUP(A45,dummy_data[],COLUMN(dummy_data[Vitamin E]),TRUE)</f>
        <v>1</v>
      </c>
      <c r="AC45">
        <f t="shared" ca="1" si="0"/>
        <v>525</v>
      </c>
      <c r="AD45" t="str">
        <f t="shared" si="1"/>
        <v>ビビンバ(半熟たまご付) ライス普通盛 野菜増 782kcal</v>
      </c>
    </row>
    <row r="46" spans="1:30" x14ac:dyDescent="0.2">
      <c r="A46">
        <v>44</v>
      </c>
      <c r="B46">
        <v>44</v>
      </c>
      <c r="C46" t="s">
        <v>255</v>
      </c>
      <c r="D46" t="str">
        <f>VLOOKUP(VLOOKUP(A46,org_table[],COLUMN(org_table[category]),FALSE),Categories[],2,FALSE)</f>
        <v>野菜増</v>
      </c>
      <c r="E46" t="str">
        <f>_xlfn.IFNA(VLOOKUP(VLOOKUP(A46,org_table[],COLUMN(org_table[size]),FALSE),SizeCodes[],2,FALSE),"-")</f>
        <v>ライス大盛</v>
      </c>
      <c r="F46">
        <f>VLOOKUP(A46,org_table[],COLUMN(org_table[熱量]),FALSE)</f>
        <v>933</v>
      </c>
      <c r="H46">
        <f>VLOOKUP(A46,org_table[],COLUMN(org_table[蛋白質]),FALSE)</f>
        <v>25.1</v>
      </c>
      <c r="I46">
        <f>VLOOKUP(A46,org_table[],COLUMN(org_table[脂質]),FALSE)</f>
        <v>25</v>
      </c>
      <c r="J46">
        <f>VLOOKUP(A46,org_table[],COLUMN(org_table[炭水化物]),FALSE)</f>
        <v>150.6</v>
      </c>
      <c r="K46">
        <f>VLOOKUP(A46,dummy_data[],COLUMN(dummy_data[Dietary fiber]),TRUE)</f>
        <v>21</v>
      </c>
      <c r="L46">
        <f>VLOOKUP(A46,org_table[],COLUMN(org_table[食塩相当量]),FALSE)</f>
        <v>5.8</v>
      </c>
      <c r="M46">
        <f>VLOOKUP(A46,org_table[],COLUMN(org_table[カリウム]),FALSE)</f>
        <v>579</v>
      </c>
      <c r="N46">
        <f>VLOOKUP(A46,dummy_data[],COLUMN(dummy_data[calcium]),TRUE)</f>
        <v>1</v>
      </c>
      <c r="O46">
        <f>VLOOKUP(A46,dummy_data[],COLUMN(dummy_data[iron]),TRUE)</f>
        <v>1</v>
      </c>
      <c r="P46">
        <f>VLOOKUP(A46,dummy_data[],COLUMN(dummy_data[magnesium]),TRUE)</f>
        <v>2</v>
      </c>
      <c r="Q46">
        <f>VLOOKUP(A46,org_table[],COLUMN(org_table[リン]),FALSE)</f>
        <v>341</v>
      </c>
      <c r="R46">
        <f>VLOOKUP(A46,dummy_data[],COLUMN(dummy_data[Vitamin A]),TRUE)</f>
        <v>1</v>
      </c>
      <c r="S46">
        <f>VLOOKUP(A46,dummy_data[],COLUMN(dummy_data[Vitamin B1]),TRUE)</f>
        <v>1</v>
      </c>
      <c r="T46">
        <f>VLOOKUP(A46,dummy_data[],COLUMN(dummy_data[Vitamin B2]),TRUE)</f>
        <v>1</v>
      </c>
      <c r="U46">
        <f>VLOOKUP(A46,dummy_data[],COLUMN(dummy_data[Vitamin B6]),TRUE)</f>
        <v>1</v>
      </c>
      <c r="V46">
        <f>VLOOKUP(A46,dummy_data[],COLUMN(dummy_data[Vitamin B12]),TRUE)</f>
        <v>1</v>
      </c>
      <c r="W46">
        <f>VLOOKUP(A46,dummy_data[],COLUMN(dummy_data[Niacin]),TRUE)</f>
        <v>1</v>
      </c>
      <c r="X46">
        <f>VLOOKUP(A46,dummy_data[],COLUMN(dummy_data[Pantothenic acid]),TRUE)</f>
        <v>1</v>
      </c>
      <c r="Y46">
        <f>VLOOKUP(A46,dummy_data[],COLUMN(dummy_data[Folic acid]),TRUE)</f>
        <v>1</v>
      </c>
      <c r="Z46">
        <f>VLOOKUP(A46,dummy_data[],COLUMN(dummy_data[Vitamin C]),TRUE)</f>
        <v>1</v>
      </c>
      <c r="AA46">
        <f>VLOOKUP(A46,dummy_data[],COLUMN(dummy_data[Vitamin D]),TRUE)</f>
        <v>1</v>
      </c>
      <c r="AB46">
        <f>VLOOKUP(A46,dummy_data[],COLUMN(dummy_data[Vitamin E]),TRUE)</f>
        <v>1</v>
      </c>
      <c r="AC46">
        <f t="shared" ca="1" si="0"/>
        <v>168</v>
      </c>
      <c r="AD46" t="str">
        <f t="shared" si="1"/>
        <v>ビビンバ(半熟たまご付) ライス大盛 野菜増 933kcal</v>
      </c>
    </row>
    <row r="47" spans="1:30" x14ac:dyDescent="0.2">
      <c r="A47">
        <v>45</v>
      </c>
      <c r="B47">
        <v>45</v>
      </c>
      <c r="C47" t="s">
        <v>256</v>
      </c>
      <c r="D47" t="str">
        <f>VLOOKUP(VLOOKUP(A47,org_table[],COLUMN(org_table[category]),FALSE),Categories[],2,FALSE)</f>
        <v>野菜増</v>
      </c>
      <c r="E47" t="str">
        <f>_xlfn.IFNA(VLOOKUP(VLOOKUP(A47,org_table[],COLUMN(org_table[size]),FALSE),SizeCodes[],2,FALSE),"-")</f>
        <v>ライス普通盛</v>
      </c>
      <c r="F47">
        <f>VLOOKUP(A47,org_table[],COLUMN(org_table[熱量]),FALSE)</f>
        <v>1039</v>
      </c>
      <c r="H47">
        <f>VLOOKUP(A47,org_table[],COLUMN(org_table[蛋白質]),FALSE)</f>
        <v>33.6</v>
      </c>
      <c r="I47">
        <f>VLOOKUP(A47,org_table[],COLUMN(org_table[脂質]),FALSE)</f>
        <v>45</v>
      </c>
      <c r="J47">
        <f>VLOOKUP(A47,org_table[],COLUMN(org_table[炭水化物]),FALSE)</f>
        <v>123.7</v>
      </c>
      <c r="K47">
        <f>VLOOKUP(A47,dummy_data[],COLUMN(dummy_data[Dietary fiber]),TRUE)</f>
        <v>20</v>
      </c>
      <c r="L47">
        <f>VLOOKUP(A47,org_table[],COLUMN(org_table[食塩相当量]),FALSE)</f>
        <v>7.4</v>
      </c>
      <c r="M47">
        <f>VLOOKUP(A47,org_table[],COLUMN(org_table[カリウム]),FALSE)</f>
        <v>758</v>
      </c>
      <c r="N47">
        <f>VLOOKUP(A47,dummy_data[],COLUMN(dummy_data[calcium]),TRUE)</f>
        <v>1</v>
      </c>
      <c r="O47">
        <f>VLOOKUP(A47,dummy_data[],COLUMN(dummy_data[iron]),TRUE)</f>
        <v>1</v>
      </c>
      <c r="P47">
        <f>VLOOKUP(A47,dummy_data[],COLUMN(dummy_data[magnesium]),TRUE)</f>
        <v>2</v>
      </c>
      <c r="Q47">
        <f>VLOOKUP(A47,org_table[],COLUMN(org_table[リン]),FALSE)</f>
        <v>402</v>
      </c>
      <c r="R47">
        <f>VLOOKUP(A47,dummy_data[],COLUMN(dummy_data[Vitamin A]),TRUE)</f>
        <v>1</v>
      </c>
      <c r="S47">
        <f>VLOOKUP(A47,dummy_data[],COLUMN(dummy_data[Vitamin B1]),TRUE)</f>
        <v>1</v>
      </c>
      <c r="T47">
        <f>VLOOKUP(A47,dummy_data[],COLUMN(dummy_data[Vitamin B2]),TRUE)</f>
        <v>1</v>
      </c>
      <c r="U47">
        <f>VLOOKUP(A47,dummy_data[],COLUMN(dummy_data[Vitamin B6]),TRUE)</f>
        <v>1</v>
      </c>
      <c r="V47">
        <f>VLOOKUP(A47,dummy_data[],COLUMN(dummy_data[Vitamin B12]),TRUE)</f>
        <v>1</v>
      </c>
      <c r="W47">
        <f>VLOOKUP(A47,dummy_data[],COLUMN(dummy_data[Niacin]),TRUE)</f>
        <v>1</v>
      </c>
      <c r="X47">
        <f>VLOOKUP(A47,dummy_data[],COLUMN(dummy_data[Pantothenic acid]),TRUE)</f>
        <v>1</v>
      </c>
      <c r="Y47">
        <f>VLOOKUP(A47,dummy_data[],COLUMN(dummy_data[Folic acid]),TRUE)</f>
        <v>1</v>
      </c>
      <c r="Z47">
        <f>VLOOKUP(A47,dummy_data[],COLUMN(dummy_data[Vitamin C]),TRUE)</f>
        <v>1</v>
      </c>
      <c r="AA47">
        <f>VLOOKUP(A47,dummy_data[],COLUMN(dummy_data[Vitamin D]),TRUE)</f>
        <v>1</v>
      </c>
      <c r="AB47">
        <f>VLOOKUP(A47,dummy_data[],COLUMN(dummy_data[Vitamin E]),TRUE)</f>
        <v>1</v>
      </c>
      <c r="AC47">
        <f t="shared" ca="1" si="0"/>
        <v>124</v>
      </c>
      <c r="AD47" t="str">
        <f t="shared" si="1"/>
        <v>肉増しビビンバ(半熟たまご付き) ライス普通盛 野菜増 1039kcal</v>
      </c>
    </row>
    <row r="48" spans="1:30" x14ac:dyDescent="0.2">
      <c r="A48">
        <v>46</v>
      </c>
      <c r="B48">
        <v>46</v>
      </c>
      <c r="C48" t="s">
        <v>257</v>
      </c>
      <c r="D48" t="str">
        <f>VLOOKUP(VLOOKUP(A48,org_table[],COLUMN(org_table[category]),FALSE),Categories[],2,FALSE)</f>
        <v>野菜増</v>
      </c>
      <c r="E48" t="str">
        <f>_xlfn.IFNA(VLOOKUP(VLOOKUP(A48,org_table[],COLUMN(org_table[size]),FALSE),SizeCodes[],2,FALSE),"-")</f>
        <v>ライス大盛</v>
      </c>
      <c r="F48">
        <f>VLOOKUP(A48,org_table[],COLUMN(org_table[熱量]),FALSE)</f>
        <v>1190</v>
      </c>
      <c r="H48">
        <f>VLOOKUP(A48,org_table[],COLUMN(org_table[蛋白質]),FALSE)</f>
        <v>35.6</v>
      </c>
      <c r="I48">
        <f>VLOOKUP(A48,org_table[],COLUMN(org_table[脂質]),FALSE)</f>
        <v>45.3</v>
      </c>
      <c r="J48">
        <f>VLOOKUP(A48,org_table[],COLUMN(org_table[炭水化物]),FALSE)</f>
        <v>158.69999999999999</v>
      </c>
      <c r="K48">
        <f>VLOOKUP(A48,dummy_data[],COLUMN(dummy_data[Dietary fiber]),TRUE)</f>
        <v>21</v>
      </c>
      <c r="L48">
        <f>VLOOKUP(A48,org_table[],COLUMN(org_table[食塩相当量]),FALSE)</f>
        <v>7.4</v>
      </c>
      <c r="M48">
        <f>VLOOKUP(A48,org_table[],COLUMN(org_table[カリウム]),FALSE)</f>
        <v>779</v>
      </c>
      <c r="N48">
        <f>VLOOKUP(A48,dummy_data[],COLUMN(dummy_data[calcium]),TRUE)</f>
        <v>1</v>
      </c>
      <c r="O48">
        <f>VLOOKUP(A48,dummy_data[],COLUMN(dummy_data[iron]),TRUE)</f>
        <v>1</v>
      </c>
      <c r="P48">
        <f>VLOOKUP(A48,dummy_data[],COLUMN(dummy_data[magnesium]),TRUE)</f>
        <v>2</v>
      </c>
      <c r="Q48">
        <f>VLOOKUP(A48,org_table[],COLUMN(org_table[リン]),FALSE)</f>
        <v>428</v>
      </c>
      <c r="R48">
        <f>VLOOKUP(A48,dummy_data[],COLUMN(dummy_data[Vitamin A]),TRUE)</f>
        <v>1</v>
      </c>
      <c r="S48">
        <f>VLOOKUP(A48,dummy_data[],COLUMN(dummy_data[Vitamin B1]),TRUE)</f>
        <v>1</v>
      </c>
      <c r="T48">
        <f>VLOOKUP(A48,dummy_data[],COLUMN(dummy_data[Vitamin B2]),TRUE)</f>
        <v>1</v>
      </c>
      <c r="U48">
        <f>VLOOKUP(A48,dummy_data[],COLUMN(dummy_data[Vitamin B6]),TRUE)</f>
        <v>1</v>
      </c>
      <c r="V48">
        <f>VLOOKUP(A48,dummy_data[],COLUMN(dummy_data[Vitamin B12]),TRUE)</f>
        <v>1</v>
      </c>
      <c r="W48">
        <f>VLOOKUP(A48,dummy_data[],COLUMN(dummy_data[Niacin]),TRUE)</f>
        <v>1</v>
      </c>
      <c r="X48">
        <f>VLOOKUP(A48,dummy_data[],COLUMN(dummy_data[Pantothenic acid]),TRUE)</f>
        <v>1</v>
      </c>
      <c r="Y48">
        <f>VLOOKUP(A48,dummy_data[],COLUMN(dummy_data[Folic acid]),TRUE)</f>
        <v>1</v>
      </c>
      <c r="Z48">
        <f>VLOOKUP(A48,dummy_data[],COLUMN(dummy_data[Vitamin C]),TRUE)</f>
        <v>1</v>
      </c>
      <c r="AA48">
        <f>VLOOKUP(A48,dummy_data[],COLUMN(dummy_data[Vitamin D]),TRUE)</f>
        <v>1</v>
      </c>
      <c r="AB48">
        <f>VLOOKUP(A48,dummy_data[],COLUMN(dummy_data[Vitamin E]),TRUE)</f>
        <v>1</v>
      </c>
      <c r="AC48">
        <f t="shared" ca="1" si="0"/>
        <v>307</v>
      </c>
      <c r="AD48" t="str">
        <f t="shared" si="1"/>
        <v>肉増しビビンバ(半熟たまご付き) ライス大盛 野菜増 1190kcal</v>
      </c>
    </row>
    <row r="49" spans="1:30" x14ac:dyDescent="0.2">
      <c r="A49">
        <v>47</v>
      </c>
      <c r="B49">
        <v>47</v>
      </c>
      <c r="C49" t="s">
        <v>258</v>
      </c>
      <c r="D49" t="str">
        <f>VLOOKUP(VLOOKUP(A49,org_table[],COLUMN(org_table[category]),FALSE),Categories[],2,FALSE)</f>
        <v>野菜増</v>
      </c>
      <c r="E49" t="str">
        <f>_xlfn.IFNA(VLOOKUP(VLOOKUP(A49,org_table[],COLUMN(org_table[size]),FALSE),SizeCodes[],2,FALSE),"-")</f>
        <v>ライス普通盛</v>
      </c>
      <c r="F49">
        <f>VLOOKUP(A49,org_table[],COLUMN(org_table[熱量]),FALSE)</f>
        <v>706</v>
      </c>
      <c r="H49">
        <f>VLOOKUP(A49,org_table[],COLUMN(org_table[蛋白質]),FALSE)</f>
        <v>16.899999999999999</v>
      </c>
      <c r="I49">
        <f>VLOOKUP(A49,org_table[],COLUMN(org_table[脂質]),FALSE)</f>
        <v>19.5</v>
      </c>
      <c r="J49">
        <f>VLOOKUP(A49,org_table[],COLUMN(org_table[炭水化物]),FALSE)</f>
        <v>115.4</v>
      </c>
      <c r="K49">
        <f>VLOOKUP(A49,dummy_data[],COLUMN(dummy_data[Dietary fiber]),TRUE)</f>
        <v>20</v>
      </c>
      <c r="L49">
        <f>VLOOKUP(A49,org_table[],COLUMN(org_table[食塩相当量]),FALSE)</f>
        <v>5.6</v>
      </c>
      <c r="M49">
        <f>VLOOKUP(A49,org_table[],COLUMN(org_table[カリウム]),FALSE)</f>
        <v>493</v>
      </c>
      <c r="N49">
        <f>VLOOKUP(A49,dummy_data[],COLUMN(dummy_data[calcium]),TRUE)</f>
        <v>1</v>
      </c>
      <c r="O49">
        <f>VLOOKUP(A49,dummy_data[],COLUMN(dummy_data[iron]),TRUE)</f>
        <v>1</v>
      </c>
      <c r="P49">
        <f>VLOOKUP(A49,dummy_data[],COLUMN(dummy_data[magnesium]),TRUE)</f>
        <v>2</v>
      </c>
      <c r="Q49">
        <f>VLOOKUP(A49,org_table[],COLUMN(org_table[リン]),FALSE)</f>
        <v>225</v>
      </c>
      <c r="R49">
        <f>VLOOKUP(A49,dummy_data[],COLUMN(dummy_data[Vitamin A]),TRUE)</f>
        <v>1</v>
      </c>
      <c r="S49">
        <f>VLOOKUP(A49,dummy_data[],COLUMN(dummy_data[Vitamin B1]),TRUE)</f>
        <v>1</v>
      </c>
      <c r="T49">
        <f>VLOOKUP(A49,dummy_data[],COLUMN(dummy_data[Vitamin B2]),TRUE)</f>
        <v>1</v>
      </c>
      <c r="U49">
        <f>VLOOKUP(A49,dummy_data[],COLUMN(dummy_data[Vitamin B6]),TRUE)</f>
        <v>1</v>
      </c>
      <c r="V49">
        <f>VLOOKUP(A49,dummy_data[],COLUMN(dummy_data[Vitamin B12]),TRUE)</f>
        <v>1</v>
      </c>
      <c r="W49">
        <f>VLOOKUP(A49,dummy_data[],COLUMN(dummy_data[Niacin]),TRUE)</f>
        <v>1</v>
      </c>
      <c r="X49">
        <f>VLOOKUP(A49,dummy_data[],COLUMN(dummy_data[Pantothenic acid]),TRUE)</f>
        <v>1</v>
      </c>
      <c r="Y49">
        <f>VLOOKUP(A49,dummy_data[],COLUMN(dummy_data[Folic acid]),TRUE)</f>
        <v>1</v>
      </c>
      <c r="Z49">
        <f>VLOOKUP(A49,dummy_data[],COLUMN(dummy_data[Vitamin C]),TRUE)</f>
        <v>1</v>
      </c>
      <c r="AA49">
        <f>VLOOKUP(A49,dummy_data[],COLUMN(dummy_data[Vitamin D]),TRUE)</f>
        <v>1</v>
      </c>
      <c r="AB49">
        <f>VLOOKUP(A49,dummy_data[],COLUMN(dummy_data[Vitamin E]),TRUE)</f>
        <v>1</v>
      </c>
      <c r="AC49">
        <f t="shared" ca="1" si="0"/>
        <v>759</v>
      </c>
      <c r="AD49" t="str">
        <f t="shared" si="1"/>
        <v>ビビンバ(半熟たまごなし) ライス普通盛 野菜増 706kcal</v>
      </c>
    </row>
    <row r="50" spans="1:30" x14ac:dyDescent="0.2">
      <c r="A50">
        <v>48</v>
      </c>
      <c r="B50">
        <v>48</v>
      </c>
      <c r="C50" t="s">
        <v>259</v>
      </c>
      <c r="D50" t="str">
        <f>VLOOKUP(VLOOKUP(A50,org_table[],COLUMN(org_table[category]),FALSE),Categories[],2,FALSE)</f>
        <v>野菜増</v>
      </c>
      <c r="E50" t="str">
        <f>_xlfn.IFNA(VLOOKUP(VLOOKUP(A50,org_table[],COLUMN(org_table[size]),FALSE),SizeCodes[],2,FALSE),"-")</f>
        <v>ライス大盛</v>
      </c>
      <c r="F50">
        <f>VLOOKUP(A50,org_table[],COLUMN(org_table[熱量]),FALSE)</f>
        <v>857</v>
      </c>
      <c r="H50">
        <f>VLOOKUP(A50,org_table[],COLUMN(org_table[蛋白質]),FALSE)</f>
        <v>18.899999999999999</v>
      </c>
      <c r="I50">
        <f>VLOOKUP(A50,org_table[],COLUMN(org_table[脂質]),FALSE)</f>
        <v>19.8</v>
      </c>
      <c r="J50">
        <f>VLOOKUP(A50,org_table[],COLUMN(org_table[炭水化物]),FALSE)</f>
        <v>150.4</v>
      </c>
      <c r="K50">
        <f>VLOOKUP(A50,dummy_data[],COLUMN(dummy_data[Dietary fiber]),TRUE)</f>
        <v>21</v>
      </c>
      <c r="L50">
        <f>VLOOKUP(A50,org_table[],COLUMN(org_table[食塩相当量]),FALSE)</f>
        <v>5.6</v>
      </c>
      <c r="M50">
        <f>VLOOKUP(A50,org_table[],COLUMN(org_table[カリウム]),FALSE)</f>
        <v>514</v>
      </c>
      <c r="N50">
        <f>VLOOKUP(A50,dummy_data[],COLUMN(dummy_data[calcium]),TRUE)</f>
        <v>1</v>
      </c>
      <c r="O50">
        <f>VLOOKUP(A50,dummy_data[],COLUMN(dummy_data[iron]),TRUE)</f>
        <v>1</v>
      </c>
      <c r="P50">
        <f>VLOOKUP(A50,dummy_data[],COLUMN(dummy_data[magnesium]),TRUE)</f>
        <v>2</v>
      </c>
      <c r="Q50">
        <f>VLOOKUP(A50,org_table[],COLUMN(org_table[リン]),FALSE)</f>
        <v>251</v>
      </c>
      <c r="R50">
        <f>VLOOKUP(A50,dummy_data[],COLUMN(dummy_data[Vitamin A]),TRUE)</f>
        <v>1</v>
      </c>
      <c r="S50">
        <f>VLOOKUP(A50,dummy_data[],COLUMN(dummy_data[Vitamin B1]),TRUE)</f>
        <v>1</v>
      </c>
      <c r="T50">
        <f>VLOOKUP(A50,dummy_data[],COLUMN(dummy_data[Vitamin B2]),TRUE)</f>
        <v>1</v>
      </c>
      <c r="U50">
        <f>VLOOKUP(A50,dummy_data[],COLUMN(dummy_data[Vitamin B6]),TRUE)</f>
        <v>1</v>
      </c>
      <c r="V50">
        <f>VLOOKUP(A50,dummy_data[],COLUMN(dummy_data[Vitamin B12]),TRUE)</f>
        <v>1</v>
      </c>
      <c r="W50">
        <f>VLOOKUP(A50,dummy_data[],COLUMN(dummy_data[Niacin]),TRUE)</f>
        <v>1</v>
      </c>
      <c r="X50">
        <f>VLOOKUP(A50,dummy_data[],COLUMN(dummy_data[Pantothenic acid]),TRUE)</f>
        <v>1</v>
      </c>
      <c r="Y50">
        <f>VLOOKUP(A50,dummy_data[],COLUMN(dummy_data[Folic acid]),TRUE)</f>
        <v>1</v>
      </c>
      <c r="Z50">
        <f>VLOOKUP(A50,dummy_data[],COLUMN(dummy_data[Vitamin C]),TRUE)</f>
        <v>1</v>
      </c>
      <c r="AA50">
        <f>VLOOKUP(A50,dummy_data[],COLUMN(dummy_data[Vitamin D]),TRUE)</f>
        <v>1</v>
      </c>
      <c r="AB50">
        <f>VLOOKUP(A50,dummy_data[],COLUMN(dummy_data[Vitamin E]),TRUE)</f>
        <v>1</v>
      </c>
      <c r="AC50">
        <f t="shared" ca="1" si="0"/>
        <v>714</v>
      </c>
      <c r="AD50" t="str">
        <f t="shared" si="1"/>
        <v>ビビンバ(半熟たまごなし) ライス大盛 野菜増 857kcal</v>
      </c>
    </row>
    <row r="51" spans="1:30" x14ac:dyDescent="0.2">
      <c r="A51">
        <v>49</v>
      </c>
      <c r="B51">
        <v>49</v>
      </c>
      <c r="C51" t="s">
        <v>260</v>
      </c>
      <c r="D51" t="str">
        <f>VLOOKUP(VLOOKUP(A51,org_table[],COLUMN(org_table[category]),FALSE),Categories[],2,FALSE)</f>
        <v>野菜増</v>
      </c>
      <c r="E51" t="str">
        <f>_xlfn.IFNA(VLOOKUP(VLOOKUP(A51,org_table[],COLUMN(org_table[size]),FALSE),SizeCodes[],2,FALSE),"-")</f>
        <v>ライス普通盛</v>
      </c>
      <c r="F51">
        <f>VLOOKUP(A51,org_table[],COLUMN(org_table[熱量]),FALSE)</f>
        <v>963</v>
      </c>
      <c r="H51">
        <f>VLOOKUP(A51,org_table[],COLUMN(org_table[蛋白質]),FALSE)</f>
        <v>27.4</v>
      </c>
      <c r="I51">
        <f>VLOOKUP(A51,org_table[],COLUMN(org_table[脂質]),FALSE)</f>
        <v>39.799999999999997</v>
      </c>
      <c r="J51">
        <f>VLOOKUP(A51,org_table[],COLUMN(org_table[炭水化物]),FALSE)</f>
        <v>123.5</v>
      </c>
      <c r="K51">
        <f>VLOOKUP(A51,dummy_data[],COLUMN(dummy_data[Dietary fiber]),TRUE)</f>
        <v>20</v>
      </c>
      <c r="L51">
        <f>VLOOKUP(A51,org_table[],COLUMN(org_table[食塩相当量]),FALSE)</f>
        <v>7.2</v>
      </c>
      <c r="M51">
        <f>VLOOKUP(A51,org_table[],COLUMN(org_table[カリウム]),FALSE)</f>
        <v>693</v>
      </c>
      <c r="N51">
        <f>VLOOKUP(A51,dummy_data[],COLUMN(dummy_data[calcium]),TRUE)</f>
        <v>1</v>
      </c>
      <c r="O51">
        <f>VLOOKUP(A51,dummy_data[],COLUMN(dummy_data[iron]),TRUE)</f>
        <v>1</v>
      </c>
      <c r="P51">
        <f>VLOOKUP(A51,dummy_data[],COLUMN(dummy_data[magnesium]),TRUE)</f>
        <v>2</v>
      </c>
      <c r="Q51">
        <f>VLOOKUP(A51,org_table[],COLUMN(org_table[リン]),FALSE)</f>
        <v>312</v>
      </c>
      <c r="R51">
        <f>VLOOKUP(A51,dummy_data[],COLUMN(dummy_data[Vitamin A]),TRUE)</f>
        <v>1</v>
      </c>
      <c r="S51">
        <f>VLOOKUP(A51,dummy_data[],COLUMN(dummy_data[Vitamin B1]),TRUE)</f>
        <v>1</v>
      </c>
      <c r="T51">
        <f>VLOOKUP(A51,dummy_data[],COLUMN(dummy_data[Vitamin B2]),TRUE)</f>
        <v>1</v>
      </c>
      <c r="U51">
        <f>VLOOKUP(A51,dummy_data[],COLUMN(dummy_data[Vitamin B6]),TRUE)</f>
        <v>1</v>
      </c>
      <c r="V51">
        <f>VLOOKUP(A51,dummy_data[],COLUMN(dummy_data[Vitamin B12]),TRUE)</f>
        <v>1</v>
      </c>
      <c r="W51">
        <f>VLOOKUP(A51,dummy_data[],COLUMN(dummy_data[Niacin]),TRUE)</f>
        <v>1</v>
      </c>
      <c r="X51">
        <f>VLOOKUP(A51,dummy_data[],COLUMN(dummy_data[Pantothenic acid]),TRUE)</f>
        <v>1</v>
      </c>
      <c r="Y51">
        <f>VLOOKUP(A51,dummy_data[],COLUMN(dummy_data[Folic acid]),TRUE)</f>
        <v>1</v>
      </c>
      <c r="Z51">
        <f>VLOOKUP(A51,dummy_data[],COLUMN(dummy_data[Vitamin C]),TRUE)</f>
        <v>1</v>
      </c>
      <c r="AA51">
        <f>VLOOKUP(A51,dummy_data[],COLUMN(dummy_data[Vitamin D]),TRUE)</f>
        <v>1</v>
      </c>
      <c r="AB51">
        <f>VLOOKUP(A51,dummy_data[],COLUMN(dummy_data[Vitamin E]),TRUE)</f>
        <v>1</v>
      </c>
      <c r="AC51">
        <f t="shared" ca="1" si="0"/>
        <v>139</v>
      </c>
      <c r="AD51" t="str">
        <f t="shared" si="1"/>
        <v>肉増しビビンバ(半熟たまごなし) ライス普通盛 野菜増 963kcal</v>
      </c>
    </row>
    <row r="52" spans="1:30" x14ac:dyDescent="0.2">
      <c r="A52">
        <v>50</v>
      </c>
      <c r="B52">
        <v>50</v>
      </c>
      <c r="C52" t="s">
        <v>261</v>
      </c>
      <c r="D52" t="str">
        <f>VLOOKUP(VLOOKUP(A52,org_table[],COLUMN(org_table[category]),FALSE),Categories[],2,FALSE)</f>
        <v>野菜増</v>
      </c>
      <c r="E52" t="str">
        <f>_xlfn.IFNA(VLOOKUP(VLOOKUP(A52,org_table[],COLUMN(org_table[size]),FALSE),SizeCodes[],2,FALSE),"-")</f>
        <v>ライス大盛</v>
      </c>
      <c r="F52">
        <f>VLOOKUP(A52,org_table[],COLUMN(org_table[熱量]),FALSE)</f>
        <v>1114</v>
      </c>
      <c r="H52">
        <f>VLOOKUP(A52,org_table[],COLUMN(org_table[蛋白質]),FALSE)</f>
        <v>29.4</v>
      </c>
      <c r="I52">
        <f>VLOOKUP(A52,org_table[],COLUMN(org_table[脂質]),FALSE)</f>
        <v>40.1</v>
      </c>
      <c r="J52">
        <f>VLOOKUP(A52,org_table[],COLUMN(org_table[炭水化物]),FALSE)</f>
        <v>158.5</v>
      </c>
      <c r="K52">
        <f>VLOOKUP(A52,dummy_data[],COLUMN(dummy_data[Dietary fiber]),TRUE)</f>
        <v>21</v>
      </c>
      <c r="L52">
        <f>VLOOKUP(A52,org_table[],COLUMN(org_table[食塩相当量]),FALSE)</f>
        <v>7.2</v>
      </c>
      <c r="M52">
        <f>VLOOKUP(A52,org_table[],COLUMN(org_table[カリウム]),FALSE)</f>
        <v>714</v>
      </c>
      <c r="N52">
        <f>VLOOKUP(A52,dummy_data[],COLUMN(dummy_data[calcium]),TRUE)</f>
        <v>1</v>
      </c>
      <c r="O52">
        <f>VLOOKUP(A52,dummy_data[],COLUMN(dummy_data[iron]),TRUE)</f>
        <v>1</v>
      </c>
      <c r="P52">
        <f>VLOOKUP(A52,dummy_data[],COLUMN(dummy_data[magnesium]),TRUE)</f>
        <v>2</v>
      </c>
      <c r="Q52">
        <f>VLOOKUP(A52,org_table[],COLUMN(org_table[リン]),FALSE)</f>
        <v>338</v>
      </c>
      <c r="R52">
        <f>VLOOKUP(A52,dummy_data[],COLUMN(dummy_data[Vitamin A]),TRUE)</f>
        <v>1</v>
      </c>
      <c r="S52">
        <f>VLOOKUP(A52,dummy_data[],COLUMN(dummy_data[Vitamin B1]),TRUE)</f>
        <v>1</v>
      </c>
      <c r="T52">
        <f>VLOOKUP(A52,dummy_data[],COLUMN(dummy_data[Vitamin B2]),TRUE)</f>
        <v>1</v>
      </c>
      <c r="U52">
        <f>VLOOKUP(A52,dummy_data[],COLUMN(dummy_data[Vitamin B6]),TRUE)</f>
        <v>1</v>
      </c>
      <c r="V52">
        <f>VLOOKUP(A52,dummy_data[],COLUMN(dummy_data[Vitamin B12]),TRUE)</f>
        <v>1</v>
      </c>
      <c r="W52">
        <f>VLOOKUP(A52,dummy_data[],COLUMN(dummy_data[Niacin]),TRUE)</f>
        <v>1</v>
      </c>
      <c r="X52">
        <f>VLOOKUP(A52,dummy_data[],COLUMN(dummy_data[Pantothenic acid]),TRUE)</f>
        <v>1</v>
      </c>
      <c r="Y52">
        <f>VLOOKUP(A52,dummy_data[],COLUMN(dummy_data[Folic acid]),TRUE)</f>
        <v>1</v>
      </c>
      <c r="Z52">
        <f>VLOOKUP(A52,dummy_data[],COLUMN(dummy_data[Vitamin C]),TRUE)</f>
        <v>1</v>
      </c>
      <c r="AA52">
        <f>VLOOKUP(A52,dummy_data[],COLUMN(dummy_data[Vitamin D]),TRUE)</f>
        <v>1</v>
      </c>
      <c r="AB52">
        <f>VLOOKUP(A52,dummy_data[],COLUMN(dummy_data[Vitamin E]),TRUE)</f>
        <v>1</v>
      </c>
      <c r="AC52">
        <f t="shared" ca="1" si="0"/>
        <v>998</v>
      </c>
      <c r="AD52" t="str">
        <f t="shared" si="1"/>
        <v>肉増しビビンバ(半熟たまごなし) ライス大盛 野菜増 1114kcal</v>
      </c>
    </row>
    <row r="53" spans="1:30" x14ac:dyDescent="0.2">
      <c r="A53">
        <v>51</v>
      </c>
      <c r="B53">
        <v>51</v>
      </c>
      <c r="C53" t="s">
        <v>262</v>
      </c>
      <c r="D53" t="str">
        <f>VLOOKUP(VLOOKUP(A53,org_table[],COLUMN(org_table[category]),FALSE),Categories[],2,FALSE)</f>
        <v>丼ぶり</v>
      </c>
      <c r="E53" t="str">
        <f>_xlfn.IFNA(VLOOKUP(VLOOKUP(A53,org_table[],COLUMN(org_table[size]),FALSE),SizeCodes[],2,FALSE),"-")</f>
        <v>ライス普通盛</v>
      </c>
      <c r="F53">
        <f>VLOOKUP(A53,org_table[],COLUMN(org_table[熱量]),FALSE)</f>
        <v>840</v>
      </c>
      <c r="H53">
        <f>VLOOKUP(A53,org_table[],COLUMN(org_table[蛋白質]),FALSE)</f>
        <v>23.8</v>
      </c>
      <c r="I53">
        <f>VLOOKUP(A53,org_table[],COLUMN(org_table[脂質]),FALSE)</f>
        <v>26.1</v>
      </c>
      <c r="J53">
        <f>VLOOKUP(A53,org_table[],COLUMN(org_table[炭水化物]),FALSE)</f>
        <v>127.5</v>
      </c>
      <c r="K53">
        <f>VLOOKUP(A53,dummy_data[],COLUMN(dummy_data[Dietary fiber]),TRUE)</f>
        <v>20</v>
      </c>
      <c r="L53">
        <f>VLOOKUP(A53,org_table[],COLUMN(org_table[食塩相当量]),FALSE)</f>
        <v>3.2</v>
      </c>
      <c r="M53">
        <f>VLOOKUP(A53,org_table[],COLUMN(org_table[カリウム]),FALSE)</f>
        <v>536</v>
      </c>
      <c r="N53">
        <f>VLOOKUP(A53,dummy_data[],COLUMN(dummy_data[calcium]),TRUE)</f>
        <v>1</v>
      </c>
      <c r="O53">
        <f>VLOOKUP(A53,dummy_data[],COLUMN(dummy_data[iron]),TRUE)</f>
        <v>1</v>
      </c>
      <c r="P53">
        <f>VLOOKUP(A53,dummy_data[],COLUMN(dummy_data[magnesium]),TRUE)</f>
        <v>2</v>
      </c>
      <c r="Q53">
        <f>VLOOKUP(A53,org_table[],COLUMN(org_table[リン]),FALSE)</f>
        <v>307</v>
      </c>
      <c r="R53">
        <f>VLOOKUP(A53,dummy_data[],COLUMN(dummy_data[Vitamin A]),TRUE)</f>
        <v>1</v>
      </c>
      <c r="S53">
        <f>VLOOKUP(A53,dummy_data[],COLUMN(dummy_data[Vitamin B1]),TRUE)</f>
        <v>1</v>
      </c>
      <c r="T53">
        <f>VLOOKUP(A53,dummy_data[],COLUMN(dummy_data[Vitamin B2]),TRUE)</f>
        <v>1</v>
      </c>
      <c r="U53">
        <f>VLOOKUP(A53,dummy_data[],COLUMN(dummy_data[Vitamin B6]),TRUE)</f>
        <v>1</v>
      </c>
      <c r="V53">
        <f>VLOOKUP(A53,dummy_data[],COLUMN(dummy_data[Vitamin B12]),TRUE)</f>
        <v>1</v>
      </c>
      <c r="W53">
        <f>VLOOKUP(A53,dummy_data[],COLUMN(dummy_data[Niacin]),TRUE)</f>
        <v>1</v>
      </c>
      <c r="X53">
        <f>VLOOKUP(A53,dummy_data[],COLUMN(dummy_data[Pantothenic acid]),TRUE)</f>
        <v>1</v>
      </c>
      <c r="Y53">
        <f>VLOOKUP(A53,dummy_data[],COLUMN(dummy_data[Folic acid]),TRUE)</f>
        <v>1</v>
      </c>
      <c r="Z53">
        <f>VLOOKUP(A53,dummy_data[],COLUMN(dummy_data[Vitamin C]),TRUE)</f>
        <v>1</v>
      </c>
      <c r="AA53">
        <f>VLOOKUP(A53,dummy_data[],COLUMN(dummy_data[Vitamin D]),TRUE)</f>
        <v>1</v>
      </c>
      <c r="AB53">
        <f>VLOOKUP(A53,dummy_data[],COLUMN(dummy_data[Vitamin E]),TRUE)</f>
        <v>1</v>
      </c>
      <c r="AC53">
        <f t="shared" ca="1" si="0"/>
        <v>409</v>
      </c>
      <c r="AD53" t="str">
        <f t="shared" si="1"/>
        <v>さっぱりおろしかつめし ライス普通盛 丼ぶり 840kcal</v>
      </c>
    </row>
    <row r="54" spans="1:30" x14ac:dyDescent="0.2">
      <c r="A54">
        <v>52</v>
      </c>
      <c r="B54">
        <v>52</v>
      </c>
      <c r="C54" t="s">
        <v>263</v>
      </c>
      <c r="D54" t="str">
        <f>VLOOKUP(VLOOKUP(A54,org_table[],COLUMN(org_table[category]),FALSE),Categories[],2,FALSE)</f>
        <v>丼ぶり</v>
      </c>
      <c r="E54" t="str">
        <f>_xlfn.IFNA(VLOOKUP(VLOOKUP(A54,org_table[],COLUMN(org_table[size]),FALSE),SizeCodes[],2,FALSE),"-")</f>
        <v>ライス大盛</v>
      </c>
      <c r="F54">
        <f>VLOOKUP(A54,org_table[],COLUMN(org_table[熱量]),FALSE)</f>
        <v>991</v>
      </c>
      <c r="H54">
        <f>VLOOKUP(A54,org_table[],COLUMN(org_table[蛋白質]),FALSE)</f>
        <v>25.8</v>
      </c>
      <c r="I54">
        <f>VLOOKUP(A54,org_table[],COLUMN(org_table[脂質]),FALSE)</f>
        <v>26.4</v>
      </c>
      <c r="J54">
        <f>VLOOKUP(A54,org_table[],COLUMN(org_table[炭水化物]),FALSE)</f>
        <v>162.5</v>
      </c>
      <c r="K54">
        <f>VLOOKUP(A54,dummy_data[],COLUMN(dummy_data[Dietary fiber]),TRUE)</f>
        <v>21</v>
      </c>
      <c r="L54">
        <f>VLOOKUP(A54,org_table[],COLUMN(org_table[食塩相当量]),FALSE)</f>
        <v>3.2</v>
      </c>
      <c r="M54">
        <f>VLOOKUP(A54,org_table[],COLUMN(org_table[カリウム]),FALSE)</f>
        <v>557</v>
      </c>
      <c r="N54">
        <f>VLOOKUP(A54,dummy_data[],COLUMN(dummy_data[calcium]),TRUE)</f>
        <v>1</v>
      </c>
      <c r="O54">
        <f>VLOOKUP(A54,dummy_data[],COLUMN(dummy_data[iron]),TRUE)</f>
        <v>1</v>
      </c>
      <c r="P54">
        <f>VLOOKUP(A54,dummy_data[],COLUMN(dummy_data[magnesium]),TRUE)</f>
        <v>2</v>
      </c>
      <c r="Q54">
        <f>VLOOKUP(A54,org_table[],COLUMN(org_table[リン]),FALSE)</f>
        <v>333</v>
      </c>
      <c r="R54">
        <f>VLOOKUP(A54,dummy_data[],COLUMN(dummy_data[Vitamin A]),TRUE)</f>
        <v>1</v>
      </c>
      <c r="S54">
        <f>VLOOKUP(A54,dummy_data[],COLUMN(dummy_data[Vitamin B1]),TRUE)</f>
        <v>1</v>
      </c>
      <c r="T54">
        <f>VLOOKUP(A54,dummy_data[],COLUMN(dummy_data[Vitamin B2]),TRUE)</f>
        <v>1</v>
      </c>
      <c r="U54">
        <f>VLOOKUP(A54,dummy_data[],COLUMN(dummy_data[Vitamin B6]),TRUE)</f>
        <v>1</v>
      </c>
      <c r="V54">
        <f>VLOOKUP(A54,dummy_data[],COLUMN(dummy_data[Vitamin B12]),TRUE)</f>
        <v>1</v>
      </c>
      <c r="W54">
        <f>VLOOKUP(A54,dummy_data[],COLUMN(dummy_data[Niacin]),TRUE)</f>
        <v>1</v>
      </c>
      <c r="X54">
        <f>VLOOKUP(A54,dummy_data[],COLUMN(dummy_data[Pantothenic acid]),TRUE)</f>
        <v>1</v>
      </c>
      <c r="Y54">
        <f>VLOOKUP(A54,dummy_data[],COLUMN(dummy_data[Folic acid]),TRUE)</f>
        <v>1</v>
      </c>
      <c r="Z54">
        <f>VLOOKUP(A54,dummy_data[],COLUMN(dummy_data[Vitamin C]),TRUE)</f>
        <v>1</v>
      </c>
      <c r="AA54">
        <f>VLOOKUP(A54,dummy_data[],COLUMN(dummy_data[Vitamin D]),TRUE)</f>
        <v>1</v>
      </c>
      <c r="AB54">
        <f>VLOOKUP(A54,dummy_data[],COLUMN(dummy_data[Vitamin E]),TRUE)</f>
        <v>1</v>
      </c>
      <c r="AC54">
        <f t="shared" ca="1" si="0"/>
        <v>869</v>
      </c>
      <c r="AD54" t="str">
        <f t="shared" si="1"/>
        <v>さっぱりおろしかつめし ライス大盛 丼ぶり 991kcal</v>
      </c>
    </row>
    <row r="55" spans="1:30" x14ac:dyDescent="0.2">
      <c r="A55">
        <v>53</v>
      </c>
      <c r="B55">
        <v>53</v>
      </c>
      <c r="C55" t="s">
        <v>264</v>
      </c>
      <c r="D55" t="str">
        <f>VLOOKUP(VLOOKUP(A55,org_table[],COLUMN(org_table[category]),FALSE),Categories[],2,FALSE)</f>
        <v>丼ぶり</v>
      </c>
      <c r="E55" t="str">
        <f>_xlfn.IFNA(VLOOKUP(VLOOKUP(A55,org_table[],COLUMN(org_table[size]),FALSE),SizeCodes[],2,FALSE),"-")</f>
        <v>ライス普通盛</v>
      </c>
      <c r="F55">
        <f>VLOOKUP(A55,org_table[],COLUMN(org_table[熱量]),FALSE)</f>
        <v>711</v>
      </c>
      <c r="H55">
        <f>VLOOKUP(A55,org_table[],COLUMN(org_table[蛋白質]),FALSE)</f>
        <v>22.8</v>
      </c>
      <c r="I55">
        <f>VLOOKUP(A55,org_table[],COLUMN(org_table[脂質]),FALSE)</f>
        <v>25.5</v>
      </c>
      <c r="J55">
        <f>VLOOKUP(A55,org_table[],COLUMN(org_table[炭水化物]),FALSE)</f>
        <v>97.2</v>
      </c>
      <c r="K55">
        <f>VLOOKUP(A55,dummy_data[],COLUMN(dummy_data[Dietary fiber]),TRUE)</f>
        <v>20</v>
      </c>
      <c r="L55">
        <f>VLOOKUP(A55,org_table[],COLUMN(org_table[食塩相当量]),FALSE)</f>
        <v>2.8</v>
      </c>
      <c r="M55">
        <f>VLOOKUP(A55,org_table[],COLUMN(org_table[カリウム]),FALSE)</f>
        <v>290</v>
      </c>
      <c r="N55">
        <f>VLOOKUP(A55,dummy_data[],COLUMN(dummy_data[calcium]),TRUE)</f>
        <v>1</v>
      </c>
      <c r="O55">
        <f>VLOOKUP(A55,dummy_data[],COLUMN(dummy_data[iron]),TRUE)</f>
        <v>1</v>
      </c>
      <c r="P55">
        <f>VLOOKUP(A55,dummy_data[],COLUMN(dummy_data[magnesium]),TRUE)</f>
        <v>2</v>
      </c>
      <c r="Q55">
        <f>VLOOKUP(A55,org_table[],COLUMN(org_table[リン]),FALSE)</f>
        <v>273</v>
      </c>
      <c r="R55">
        <f>VLOOKUP(A55,dummy_data[],COLUMN(dummy_data[Vitamin A]),TRUE)</f>
        <v>1</v>
      </c>
      <c r="S55">
        <f>VLOOKUP(A55,dummy_data[],COLUMN(dummy_data[Vitamin B1]),TRUE)</f>
        <v>1</v>
      </c>
      <c r="T55">
        <f>VLOOKUP(A55,dummy_data[],COLUMN(dummy_data[Vitamin B2]),TRUE)</f>
        <v>1</v>
      </c>
      <c r="U55">
        <f>VLOOKUP(A55,dummy_data[],COLUMN(dummy_data[Vitamin B6]),TRUE)</f>
        <v>1</v>
      </c>
      <c r="V55">
        <f>VLOOKUP(A55,dummy_data[],COLUMN(dummy_data[Vitamin B12]),TRUE)</f>
        <v>1</v>
      </c>
      <c r="W55">
        <f>VLOOKUP(A55,dummy_data[],COLUMN(dummy_data[Niacin]),TRUE)</f>
        <v>1</v>
      </c>
      <c r="X55">
        <f>VLOOKUP(A55,dummy_data[],COLUMN(dummy_data[Pantothenic acid]),TRUE)</f>
        <v>1</v>
      </c>
      <c r="Y55">
        <f>VLOOKUP(A55,dummy_data[],COLUMN(dummy_data[Folic acid]),TRUE)</f>
        <v>1</v>
      </c>
      <c r="Z55">
        <f>VLOOKUP(A55,dummy_data[],COLUMN(dummy_data[Vitamin C]),TRUE)</f>
        <v>1</v>
      </c>
      <c r="AA55">
        <f>VLOOKUP(A55,dummy_data[],COLUMN(dummy_data[Vitamin D]),TRUE)</f>
        <v>1</v>
      </c>
      <c r="AB55">
        <f>VLOOKUP(A55,dummy_data[],COLUMN(dummy_data[Vitamin E]),TRUE)</f>
        <v>1</v>
      </c>
      <c r="AC55">
        <f t="shared" ca="1" si="0"/>
        <v>726</v>
      </c>
      <c r="AD55" t="str">
        <f t="shared" si="1"/>
        <v>うな重 ライス普通盛 丼ぶり 711kcal</v>
      </c>
    </row>
    <row r="56" spans="1:30" x14ac:dyDescent="0.2">
      <c r="A56">
        <v>54</v>
      </c>
      <c r="B56">
        <v>54</v>
      </c>
      <c r="C56" t="s">
        <v>265</v>
      </c>
      <c r="D56" t="str">
        <f>VLOOKUP(VLOOKUP(A56,org_table[],COLUMN(org_table[category]),FALSE),Categories[],2,FALSE)</f>
        <v>丼ぶり</v>
      </c>
      <c r="E56" t="str">
        <f>_xlfn.IFNA(VLOOKUP(VLOOKUP(A56,org_table[],COLUMN(org_table[size]),FALSE),SizeCodes[],2,FALSE),"-")</f>
        <v>ライス大盛</v>
      </c>
      <c r="F56">
        <f>VLOOKUP(A56,org_table[],COLUMN(org_table[熱量]),FALSE)</f>
        <v>862</v>
      </c>
      <c r="H56">
        <f>VLOOKUP(A56,org_table[],COLUMN(org_table[蛋白質]),FALSE)</f>
        <v>24.8</v>
      </c>
      <c r="I56">
        <f>VLOOKUP(A56,org_table[],COLUMN(org_table[脂質]),FALSE)</f>
        <v>25.8</v>
      </c>
      <c r="J56">
        <f>VLOOKUP(A56,org_table[],COLUMN(org_table[炭水化物]),FALSE)</f>
        <v>132.19999999999999</v>
      </c>
      <c r="K56">
        <f>VLOOKUP(A56,dummy_data[],COLUMN(dummy_data[Dietary fiber]),TRUE)</f>
        <v>21</v>
      </c>
      <c r="L56">
        <f>VLOOKUP(A56,org_table[],COLUMN(org_table[食塩相当量]),FALSE)</f>
        <v>2.8</v>
      </c>
      <c r="M56">
        <f>VLOOKUP(A56,org_table[],COLUMN(org_table[カリウム]),FALSE)</f>
        <v>311</v>
      </c>
      <c r="N56">
        <f>VLOOKUP(A56,dummy_data[],COLUMN(dummy_data[calcium]),TRUE)</f>
        <v>1</v>
      </c>
      <c r="O56">
        <f>VLOOKUP(A56,dummy_data[],COLUMN(dummy_data[iron]),TRUE)</f>
        <v>1</v>
      </c>
      <c r="P56">
        <f>VLOOKUP(A56,dummy_data[],COLUMN(dummy_data[magnesium]),TRUE)</f>
        <v>2</v>
      </c>
      <c r="Q56">
        <f>VLOOKUP(A56,org_table[],COLUMN(org_table[リン]),FALSE)</f>
        <v>299</v>
      </c>
      <c r="R56">
        <f>VLOOKUP(A56,dummy_data[],COLUMN(dummy_data[Vitamin A]),TRUE)</f>
        <v>1</v>
      </c>
      <c r="S56">
        <f>VLOOKUP(A56,dummy_data[],COLUMN(dummy_data[Vitamin B1]),TRUE)</f>
        <v>1</v>
      </c>
      <c r="T56">
        <f>VLOOKUP(A56,dummy_data[],COLUMN(dummy_data[Vitamin B2]),TRUE)</f>
        <v>1</v>
      </c>
      <c r="U56">
        <f>VLOOKUP(A56,dummy_data[],COLUMN(dummy_data[Vitamin B6]),TRUE)</f>
        <v>1</v>
      </c>
      <c r="V56">
        <f>VLOOKUP(A56,dummy_data[],COLUMN(dummy_data[Vitamin B12]),TRUE)</f>
        <v>1</v>
      </c>
      <c r="W56">
        <f>VLOOKUP(A56,dummy_data[],COLUMN(dummy_data[Niacin]),TRUE)</f>
        <v>1</v>
      </c>
      <c r="X56">
        <f>VLOOKUP(A56,dummy_data[],COLUMN(dummy_data[Pantothenic acid]),TRUE)</f>
        <v>1</v>
      </c>
      <c r="Y56">
        <f>VLOOKUP(A56,dummy_data[],COLUMN(dummy_data[Folic acid]),TRUE)</f>
        <v>1</v>
      </c>
      <c r="Z56">
        <f>VLOOKUP(A56,dummy_data[],COLUMN(dummy_data[Vitamin C]),TRUE)</f>
        <v>1</v>
      </c>
      <c r="AA56">
        <f>VLOOKUP(A56,dummy_data[],COLUMN(dummy_data[Vitamin D]),TRUE)</f>
        <v>1</v>
      </c>
      <c r="AB56">
        <f>VLOOKUP(A56,dummy_data[],COLUMN(dummy_data[Vitamin E]),TRUE)</f>
        <v>1</v>
      </c>
      <c r="AC56">
        <f t="shared" ca="1" si="0"/>
        <v>76</v>
      </c>
      <c r="AD56" t="str">
        <f t="shared" si="1"/>
        <v>うな重 ライス大盛 丼ぶり 862kcal</v>
      </c>
    </row>
    <row r="57" spans="1:30" x14ac:dyDescent="0.2">
      <c r="A57">
        <v>55</v>
      </c>
      <c r="B57">
        <v>55</v>
      </c>
      <c r="C57" t="s">
        <v>266</v>
      </c>
      <c r="D57" t="str">
        <f>VLOOKUP(VLOOKUP(A57,org_table[],COLUMN(org_table[category]),FALSE),Categories[],2,FALSE)</f>
        <v>丼ぶり</v>
      </c>
      <c r="E57" t="str">
        <f>_xlfn.IFNA(VLOOKUP(VLOOKUP(A57,org_table[],COLUMN(org_table[size]),FALSE),SizeCodes[],2,FALSE),"-")</f>
        <v>ライス普通盛</v>
      </c>
      <c r="F57">
        <f>VLOOKUP(A57,org_table[],COLUMN(org_table[熱量]),FALSE)</f>
        <v>975</v>
      </c>
      <c r="H57">
        <f>VLOOKUP(A57,org_table[],COLUMN(org_table[蛋白質]),FALSE)</f>
        <v>43.5</v>
      </c>
      <c r="I57">
        <f>VLOOKUP(A57,org_table[],COLUMN(org_table[脂質]),FALSE)</f>
        <v>44.4</v>
      </c>
      <c r="J57">
        <f>VLOOKUP(A57,org_table[],COLUMN(org_table[炭水化物]),FALSE)</f>
        <v>100</v>
      </c>
      <c r="K57">
        <f>VLOOKUP(A57,dummy_data[],COLUMN(dummy_data[Dietary fiber]),TRUE)</f>
        <v>20</v>
      </c>
      <c r="L57">
        <f>VLOOKUP(A57,org_table[],COLUMN(org_table[食塩相当量]),FALSE)</f>
        <v>4</v>
      </c>
      <c r="M57">
        <f>VLOOKUP(A57,org_table[],COLUMN(org_table[カリウム]),FALSE)</f>
        <v>560</v>
      </c>
      <c r="N57">
        <f>VLOOKUP(A57,dummy_data[],COLUMN(dummy_data[calcium]),TRUE)</f>
        <v>1</v>
      </c>
      <c r="O57">
        <f>VLOOKUP(A57,dummy_data[],COLUMN(dummy_data[iron]),TRUE)</f>
        <v>1</v>
      </c>
      <c r="P57">
        <f>VLOOKUP(A57,dummy_data[],COLUMN(dummy_data[magnesium]),TRUE)</f>
        <v>2</v>
      </c>
      <c r="Q57">
        <f>VLOOKUP(A57,org_table[],COLUMN(org_table[リン]),FALSE)</f>
        <v>543</v>
      </c>
      <c r="R57">
        <f>VLOOKUP(A57,dummy_data[],COLUMN(dummy_data[Vitamin A]),TRUE)</f>
        <v>1</v>
      </c>
      <c r="S57">
        <f>VLOOKUP(A57,dummy_data[],COLUMN(dummy_data[Vitamin B1]),TRUE)</f>
        <v>1</v>
      </c>
      <c r="T57">
        <f>VLOOKUP(A57,dummy_data[],COLUMN(dummy_data[Vitamin B2]),TRUE)</f>
        <v>1</v>
      </c>
      <c r="U57">
        <f>VLOOKUP(A57,dummy_data[],COLUMN(dummy_data[Vitamin B6]),TRUE)</f>
        <v>1</v>
      </c>
      <c r="V57">
        <f>VLOOKUP(A57,dummy_data[],COLUMN(dummy_data[Vitamin B12]),TRUE)</f>
        <v>1</v>
      </c>
      <c r="W57">
        <f>VLOOKUP(A57,dummy_data[],COLUMN(dummy_data[Niacin]),TRUE)</f>
        <v>1</v>
      </c>
      <c r="X57">
        <f>VLOOKUP(A57,dummy_data[],COLUMN(dummy_data[Pantothenic acid]),TRUE)</f>
        <v>1</v>
      </c>
      <c r="Y57">
        <f>VLOOKUP(A57,dummy_data[],COLUMN(dummy_data[Folic acid]),TRUE)</f>
        <v>1</v>
      </c>
      <c r="Z57">
        <f>VLOOKUP(A57,dummy_data[],COLUMN(dummy_data[Vitamin C]),TRUE)</f>
        <v>1</v>
      </c>
      <c r="AA57">
        <f>VLOOKUP(A57,dummy_data[],COLUMN(dummy_data[Vitamin D]),TRUE)</f>
        <v>1</v>
      </c>
      <c r="AB57">
        <f>VLOOKUP(A57,dummy_data[],COLUMN(dummy_data[Vitamin E]),TRUE)</f>
        <v>1</v>
      </c>
      <c r="AC57">
        <f t="shared" ca="1" si="0"/>
        <v>942</v>
      </c>
      <c r="AD57" t="str">
        <f t="shared" si="1"/>
        <v>Wうな重 ライス普通盛 丼ぶり 975kcal</v>
      </c>
    </row>
    <row r="58" spans="1:30" x14ac:dyDescent="0.2">
      <c r="A58">
        <v>56</v>
      </c>
      <c r="B58">
        <v>56</v>
      </c>
      <c r="C58" t="s">
        <v>267</v>
      </c>
      <c r="D58" t="str">
        <f>VLOOKUP(VLOOKUP(A58,org_table[],COLUMN(org_table[category]),FALSE),Categories[],2,FALSE)</f>
        <v>丼ぶり</v>
      </c>
      <c r="E58" t="str">
        <f>_xlfn.IFNA(VLOOKUP(VLOOKUP(A58,org_table[],COLUMN(org_table[size]),FALSE),SizeCodes[],2,FALSE),"-")</f>
        <v>ライス大盛</v>
      </c>
      <c r="F58">
        <f>VLOOKUP(A58,org_table[],COLUMN(org_table[熱量]),FALSE)</f>
        <v>1126</v>
      </c>
      <c r="H58">
        <f>VLOOKUP(A58,org_table[],COLUMN(org_table[蛋白質]),FALSE)</f>
        <v>45.5</v>
      </c>
      <c r="I58">
        <f>VLOOKUP(A58,org_table[],COLUMN(org_table[脂質]),FALSE)</f>
        <v>44.7</v>
      </c>
      <c r="J58">
        <f>VLOOKUP(A58,org_table[],COLUMN(org_table[炭水化物]),FALSE)</f>
        <v>135</v>
      </c>
      <c r="K58">
        <f>VLOOKUP(A58,dummy_data[],COLUMN(dummy_data[Dietary fiber]),TRUE)</f>
        <v>21</v>
      </c>
      <c r="L58">
        <f>VLOOKUP(A58,org_table[],COLUMN(org_table[食塩相当量]),FALSE)</f>
        <v>4</v>
      </c>
      <c r="M58">
        <f>VLOOKUP(A58,org_table[],COLUMN(org_table[カリウム]),FALSE)</f>
        <v>581</v>
      </c>
      <c r="N58">
        <f>VLOOKUP(A58,dummy_data[],COLUMN(dummy_data[calcium]),TRUE)</f>
        <v>1</v>
      </c>
      <c r="O58">
        <f>VLOOKUP(A58,dummy_data[],COLUMN(dummy_data[iron]),TRUE)</f>
        <v>1</v>
      </c>
      <c r="P58">
        <f>VLOOKUP(A58,dummy_data[],COLUMN(dummy_data[magnesium]),TRUE)</f>
        <v>2</v>
      </c>
      <c r="Q58">
        <f>VLOOKUP(A58,org_table[],COLUMN(org_table[リン]),FALSE)</f>
        <v>569</v>
      </c>
      <c r="R58">
        <f>VLOOKUP(A58,dummy_data[],COLUMN(dummy_data[Vitamin A]),TRUE)</f>
        <v>1</v>
      </c>
      <c r="S58">
        <f>VLOOKUP(A58,dummy_data[],COLUMN(dummy_data[Vitamin B1]),TRUE)</f>
        <v>1</v>
      </c>
      <c r="T58">
        <f>VLOOKUP(A58,dummy_data[],COLUMN(dummy_data[Vitamin B2]),TRUE)</f>
        <v>1</v>
      </c>
      <c r="U58">
        <f>VLOOKUP(A58,dummy_data[],COLUMN(dummy_data[Vitamin B6]),TRUE)</f>
        <v>1</v>
      </c>
      <c r="V58">
        <f>VLOOKUP(A58,dummy_data[],COLUMN(dummy_data[Vitamin B12]),TRUE)</f>
        <v>1</v>
      </c>
      <c r="W58">
        <f>VLOOKUP(A58,dummy_data[],COLUMN(dummy_data[Niacin]),TRUE)</f>
        <v>1</v>
      </c>
      <c r="X58">
        <f>VLOOKUP(A58,dummy_data[],COLUMN(dummy_data[Pantothenic acid]),TRUE)</f>
        <v>1</v>
      </c>
      <c r="Y58">
        <f>VLOOKUP(A58,dummy_data[],COLUMN(dummy_data[Folic acid]),TRUE)</f>
        <v>1</v>
      </c>
      <c r="Z58">
        <f>VLOOKUP(A58,dummy_data[],COLUMN(dummy_data[Vitamin C]),TRUE)</f>
        <v>1</v>
      </c>
      <c r="AA58">
        <f>VLOOKUP(A58,dummy_data[],COLUMN(dummy_data[Vitamin D]),TRUE)</f>
        <v>1</v>
      </c>
      <c r="AB58">
        <f>VLOOKUP(A58,dummy_data[],COLUMN(dummy_data[Vitamin E]),TRUE)</f>
        <v>1</v>
      </c>
      <c r="AC58">
        <f t="shared" ca="1" si="0"/>
        <v>193</v>
      </c>
      <c r="AD58" t="str">
        <f t="shared" si="1"/>
        <v>Wうな重 ライス大盛 丼ぶり 1126kcal</v>
      </c>
    </row>
    <row r="59" spans="1:30" x14ac:dyDescent="0.2">
      <c r="A59">
        <v>57</v>
      </c>
      <c r="B59">
        <v>57</v>
      </c>
      <c r="C59" t="s">
        <v>268</v>
      </c>
      <c r="D59" t="str">
        <f>VLOOKUP(VLOOKUP(A59,org_table[],COLUMN(org_table[category]),FALSE),Categories[],2,FALSE)</f>
        <v>弁当</v>
      </c>
      <c r="E59" t="str">
        <f>_xlfn.IFNA(VLOOKUP(VLOOKUP(A59,org_table[],COLUMN(org_table[size]),FALSE),SizeCodes[],2,FALSE),"-")</f>
        <v>ライス普通盛</v>
      </c>
      <c r="F59">
        <f>VLOOKUP(A59,org_table[],COLUMN(org_table[熱量]),FALSE)</f>
        <v>681</v>
      </c>
      <c r="H59">
        <f>VLOOKUP(A59,org_table[],COLUMN(org_table[蛋白質]),FALSE)</f>
        <v>16.5</v>
      </c>
      <c r="I59">
        <f>VLOOKUP(A59,org_table[],COLUMN(org_table[脂質]),FALSE)</f>
        <v>16.399999999999999</v>
      </c>
      <c r="J59">
        <f>VLOOKUP(A59,org_table[],COLUMN(org_table[炭水化物]),FALSE)</f>
        <v>116.6</v>
      </c>
      <c r="K59">
        <f>VLOOKUP(A59,dummy_data[],COLUMN(dummy_data[Dietary fiber]),TRUE)</f>
        <v>20</v>
      </c>
      <c r="L59">
        <f>VLOOKUP(A59,org_table[],COLUMN(org_table[食塩相当量]),FALSE)</f>
        <v>2.7</v>
      </c>
      <c r="M59">
        <f>VLOOKUP(A59,org_table[],COLUMN(org_table[カリウム]),FALSE)</f>
        <v>275</v>
      </c>
      <c r="N59">
        <f>VLOOKUP(A59,dummy_data[],COLUMN(dummy_data[calcium]),TRUE)</f>
        <v>1</v>
      </c>
      <c r="O59">
        <f>VLOOKUP(A59,dummy_data[],COLUMN(dummy_data[iron]),TRUE)</f>
        <v>1</v>
      </c>
      <c r="P59">
        <f>VLOOKUP(A59,dummy_data[],COLUMN(dummy_data[magnesium]),TRUE)</f>
        <v>2</v>
      </c>
      <c r="Q59">
        <f>VLOOKUP(A59,org_table[],COLUMN(org_table[リン]),FALSE)</f>
        <v>182</v>
      </c>
      <c r="R59">
        <f>VLOOKUP(A59,dummy_data[],COLUMN(dummy_data[Vitamin A]),TRUE)</f>
        <v>1</v>
      </c>
      <c r="S59">
        <f>VLOOKUP(A59,dummy_data[],COLUMN(dummy_data[Vitamin B1]),TRUE)</f>
        <v>1</v>
      </c>
      <c r="T59">
        <f>VLOOKUP(A59,dummy_data[],COLUMN(dummy_data[Vitamin B2]),TRUE)</f>
        <v>1</v>
      </c>
      <c r="U59">
        <f>VLOOKUP(A59,dummy_data[],COLUMN(dummy_data[Vitamin B6]),TRUE)</f>
        <v>1</v>
      </c>
      <c r="V59">
        <f>VLOOKUP(A59,dummy_data[],COLUMN(dummy_data[Vitamin B12]),TRUE)</f>
        <v>1</v>
      </c>
      <c r="W59">
        <f>VLOOKUP(A59,dummy_data[],COLUMN(dummy_data[Niacin]),TRUE)</f>
        <v>1</v>
      </c>
      <c r="X59">
        <f>VLOOKUP(A59,dummy_data[],COLUMN(dummy_data[Pantothenic acid]),TRUE)</f>
        <v>1</v>
      </c>
      <c r="Y59">
        <f>VLOOKUP(A59,dummy_data[],COLUMN(dummy_data[Folic acid]),TRUE)</f>
        <v>1</v>
      </c>
      <c r="Z59">
        <f>VLOOKUP(A59,dummy_data[],COLUMN(dummy_data[Vitamin C]),TRUE)</f>
        <v>1</v>
      </c>
      <c r="AA59">
        <f>VLOOKUP(A59,dummy_data[],COLUMN(dummy_data[Vitamin D]),TRUE)</f>
        <v>1</v>
      </c>
      <c r="AB59">
        <f>VLOOKUP(A59,dummy_data[],COLUMN(dummy_data[Vitamin E]),TRUE)</f>
        <v>1</v>
      </c>
      <c r="AC59">
        <f t="shared" ca="1" si="0"/>
        <v>147</v>
      </c>
      <c r="AD59" t="str">
        <f t="shared" si="1"/>
        <v>のり弁当 ライス普通盛 弁当 681kcal</v>
      </c>
    </row>
    <row r="60" spans="1:30" x14ac:dyDescent="0.2">
      <c r="A60">
        <v>58</v>
      </c>
      <c r="B60">
        <v>58</v>
      </c>
      <c r="C60" t="s">
        <v>269</v>
      </c>
      <c r="D60" t="str">
        <f>VLOOKUP(VLOOKUP(A60,org_table[],COLUMN(org_table[category]),FALSE),Categories[],2,FALSE)</f>
        <v>弁当</v>
      </c>
      <c r="E60" t="str">
        <f>_xlfn.IFNA(VLOOKUP(VLOOKUP(A60,org_table[],COLUMN(org_table[size]),FALSE),SizeCodes[],2,FALSE),"-")</f>
        <v>ライス大盛</v>
      </c>
      <c r="F60">
        <f>VLOOKUP(A60,org_table[],COLUMN(org_table[熱量]),FALSE)</f>
        <v>832</v>
      </c>
      <c r="H60">
        <f>VLOOKUP(A60,org_table[],COLUMN(org_table[蛋白質]),FALSE)</f>
        <v>18.5</v>
      </c>
      <c r="I60">
        <f>VLOOKUP(A60,org_table[],COLUMN(org_table[脂質]),FALSE)</f>
        <v>16.7</v>
      </c>
      <c r="J60">
        <f>VLOOKUP(A60,org_table[],COLUMN(org_table[炭水化物]),FALSE)</f>
        <v>151.6</v>
      </c>
      <c r="K60">
        <f>VLOOKUP(A60,dummy_data[],COLUMN(dummy_data[Dietary fiber]),TRUE)</f>
        <v>21</v>
      </c>
      <c r="L60">
        <f>VLOOKUP(A60,org_table[],COLUMN(org_table[食塩相当量]),FALSE)</f>
        <v>2.7</v>
      </c>
      <c r="M60">
        <f>VLOOKUP(A60,org_table[],COLUMN(org_table[カリウム]),FALSE)</f>
        <v>296</v>
      </c>
      <c r="N60">
        <f>VLOOKUP(A60,dummy_data[],COLUMN(dummy_data[calcium]),TRUE)</f>
        <v>1</v>
      </c>
      <c r="O60">
        <f>VLOOKUP(A60,dummy_data[],COLUMN(dummy_data[iron]),TRUE)</f>
        <v>1</v>
      </c>
      <c r="P60">
        <f>VLOOKUP(A60,dummy_data[],COLUMN(dummy_data[magnesium]),TRUE)</f>
        <v>2</v>
      </c>
      <c r="Q60">
        <f>VLOOKUP(A60,org_table[],COLUMN(org_table[リン]),FALSE)</f>
        <v>208</v>
      </c>
      <c r="R60">
        <f>VLOOKUP(A60,dummy_data[],COLUMN(dummy_data[Vitamin A]),TRUE)</f>
        <v>1</v>
      </c>
      <c r="S60">
        <f>VLOOKUP(A60,dummy_data[],COLUMN(dummy_data[Vitamin B1]),TRUE)</f>
        <v>1</v>
      </c>
      <c r="T60">
        <f>VLOOKUP(A60,dummy_data[],COLUMN(dummy_data[Vitamin B2]),TRUE)</f>
        <v>1</v>
      </c>
      <c r="U60">
        <f>VLOOKUP(A60,dummy_data[],COLUMN(dummy_data[Vitamin B6]),TRUE)</f>
        <v>1</v>
      </c>
      <c r="V60">
        <f>VLOOKUP(A60,dummy_data[],COLUMN(dummy_data[Vitamin B12]),TRUE)</f>
        <v>1</v>
      </c>
      <c r="W60">
        <f>VLOOKUP(A60,dummy_data[],COLUMN(dummy_data[Niacin]),TRUE)</f>
        <v>1</v>
      </c>
      <c r="X60">
        <f>VLOOKUP(A60,dummy_data[],COLUMN(dummy_data[Pantothenic acid]),TRUE)</f>
        <v>1</v>
      </c>
      <c r="Y60">
        <f>VLOOKUP(A60,dummy_data[],COLUMN(dummy_data[Folic acid]),TRUE)</f>
        <v>1</v>
      </c>
      <c r="Z60">
        <f>VLOOKUP(A60,dummy_data[],COLUMN(dummy_data[Vitamin C]),TRUE)</f>
        <v>1</v>
      </c>
      <c r="AA60">
        <f>VLOOKUP(A60,dummy_data[],COLUMN(dummy_data[Vitamin D]),TRUE)</f>
        <v>1</v>
      </c>
      <c r="AB60">
        <f>VLOOKUP(A60,dummy_data[],COLUMN(dummy_data[Vitamin E]),TRUE)</f>
        <v>1</v>
      </c>
      <c r="AC60">
        <f t="shared" ca="1" si="0"/>
        <v>370</v>
      </c>
      <c r="AD60" t="str">
        <f t="shared" si="1"/>
        <v>のり弁当 ライス大盛 弁当 832kcal</v>
      </c>
    </row>
    <row r="61" spans="1:30" x14ac:dyDescent="0.2">
      <c r="A61">
        <v>59</v>
      </c>
      <c r="B61">
        <v>59</v>
      </c>
      <c r="C61" t="s">
        <v>270</v>
      </c>
      <c r="D61" t="str">
        <f>VLOOKUP(VLOOKUP(A61,org_table[],COLUMN(org_table[category]),FALSE),Categories[],2,FALSE)</f>
        <v>弁当</v>
      </c>
      <c r="E61" t="str">
        <f>_xlfn.IFNA(VLOOKUP(VLOOKUP(A61,org_table[],COLUMN(org_table[size]),FALSE),SizeCodes[],2,FALSE),"-")</f>
        <v>ライス普通盛</v>
      </c>
      <c r="F61">
        <f>VLOOKUP(A61,org_table[],COLUMN(org_table[熱量]),FALSE)</f>
        <v>902</v>
      </c>
      <c r="H61">
        <f>VLOOKUP(A61,org_table[],COLUMN(org_table[蛋白質]),FALSE)</f>
        <v>24.3</v>
      </c>
      <c r="I61">
        <f>VLOOKUP(A61,org_table[],COLUMN(org_table[脂質]),FALSE)</f>
        <v>33.700000000000003</v>
      </c>
      <c r="J61">
        <f>VLOOKUP(A61,org_table[],COLUMN(org_table[炭水化物]),FALSE)</f>
        <v>125.1</v>
      </c>
      <c r="K61">
        <f>VLOOKUP(A61,dummy_data[],COLUMN(dummy_data[Dietary fiber]),TRUE)</f>
        <v>20</v>
      </c>
      <c r="L61">
        <f>VLOOKUP(A61,org_table[],COLUMN(org_table[食塩相当量]),FALSE)</f>
        <v>3.3</v>
      </c>
      <c r="M61">
        <f>VLOOKUP(A61,org_table[],COLUMN(org_table[カリウム]),FALSE)</f>
        <v>432</v>
      </c>
      <c r="N61">
        <f>VLOOKUP(A61,dummy_data[],COLUMN(dummy_data[calcium]),TRUE)</f>
        <v>1</v>
      </c>
      <c r="O61">
        <f>VLOOKUP(A61,dummy_data[],COLUMN(dummy_data[iron]),TRUE)</f>
        <v>1</v>
      </c>
      <c r="P61">
        <f>VLOOKUP(A61,dummy_data[],COLUMN(dummy_data[magnesium]),TRUE)</f>
        <v>2</v>
      </c>
      <c r="Q61">
        <f>VLOOKUP(A61,org_table[],COLUMN(org_table[リン]),FALSE)</f>
        <v>298</v>
      </c>
      <c r="R61">
        <f>VLOOKUP(A61,dummy_data[],COLUMN(dummy_data[Vitamin A]),TRUE)</f>
        <v>1</v>
      </c>
      <c r="S61">
        <f>VLOOKUP(A61,dummy_data[],COLUMN(dummy_data[Vitamin B1]),TRUE)</f>
        <v>1</v>
      </c>
      <c r="T61">
        <f>VLOOKUP(A61,dummy_data[],COLUMN(dummy_data[Vitamin B2]),TRUE)</f>
        <v>1</v>
      </c>
      <c r="U61">
        <f>VLOOKUP(A61,dummy_data[],COLUMN(dummy_data[Vitamin B6]),TRUE)</f>
        <v>1</v>
      </c>
      <c r="V61">
        <f>VLOOKUP(A61,dummy_data[],COLUMN(dummy_data[Vitamin B12]),TRUE)</f>
        <v>1</v>
      </c>
      <c r="W61">
        <f>VLOOKUP(A61,dummy_data[],COLUMN(dummy_data[Niacin]),TRUE)</f>
        <v>1</v>
      </c>
      <c r="X61">
        <f>VLOOKUP(A61,dummy_data[],COLUMN(dummy_data[Pantothenic acid]),TRUE)</f>
        <v>1</v>
      </c>
      <c r="Y61">
        <f>VLOOKUP(A61,dummy_data[],COLUMN(dummy_data[Folic acid]),TRUE)</f>
        <v>1</v>
      </c>
      <c r="Z61">
        <f>VLOOKUP(A61,dummy_data[],COLUMN(dummy_data[Vitamin C]),TRUE)</f>
        <v>1</v>
      </c>
      <c r="AA61">
        <f>VLOOKUP(A61,dummy_data[],COLUMN(dummy_data[Vitamin D]),TRUE)</f>
        <v>1</v>
      </c>
      <c r="AB61">
        <f>VLOOKUP(A61,dummy_data[],COLUMN(dummy_data[Vitamin E]),TRUE)</f>
        <v>1</v>
      </c>
      <c r="AC61">
        <f t="shared" ca="1" si="0"/>
        <v>592</v>
      </c>
      <c r="AD61" t="str">
        <f t="shared" si="1"/>
        <v>特のりタル弁当 ライス普通盛 弁当 902kcal</v>
      </c>
    </row>
    <row r="62" spans="1:30" x14ac:dyDescent="0.2">
      <c r="A62">
        <v>60</v>
      </c>
      <c r="B62">
        <v>60</v>
      </c>
      <c r="C62" t="s">
        <v>271</v>
      </c>
      <c r="D62" t="str">
        <f>VLOOKUP(VLOOKUP(A62,org_table[],COLUMN(org_table[category]),FALSE),Categories[],2,FALSE)</f>
        <v>弁当</v>
      </c>
      <c r="E62" t="str">
        <f>_xlfn.IFNA(VLOOKUP(VLOOKUP(A62,org_table[],COLUMN(org_table[size]),FALSE),SizeCodes[],2,FALSE),"-")</f>
        <v>ライス大盛</v>
      </c>
      <c r="F62">
        <f>VLOOKUP(A62,org_table[],COLUMN(org_table[熱量]),FALSE)</f>
        <v>1053</v>
      </c>
      <c r="H62">
        <f>VLOOKUP(A62,org_table[],COLUMN(org_table[蛋白質]),FALSE)</f>
        <v>26.3</v>
      </c>
      <c r="I62">
        <f>VLOOKUP(A62,org_table[],COLUMN(org_table[脂質]),FALSE)</f>
        <v>34</v>
      </c>
      <c r="J62">
        <f>VLOOKUP(A62,org_table[],COLUMN(org_table[炭水化物]),FALSE)</f>
        <v>160.1</v>
      </c>
      <c r="K62">
        <f>VLOOKUP(A62,dummy_data[],COLUMN(dummy_data[Dietary fiber]),TRUE)</f>
        <v>21</v>
      </c>
      <c r="L62">
        <f>VLOOKUP(A62,org_table[],COLUMN(org_table[食塩相当量]),FALSE)</f>
        <v>3.3</v>
      </c>
      <c r="M62">
        <f>VLOOKUP(A62,org_table[],COLUMN(org_table[カリウム]),FALSE)</f>
        <v>453</v>
      </c>
      <c r="N62">
        <f>VLOOKUP(A62,dummy_data[],COLUMN(dummy_data[calcium]),TRUE)</f>
        <v>1</v>
      </c>
      <c r="O62">
        <f>VLOOKUP(A62,dummy_data[],COLUMN(dummy_data[iron]),TRUE)</f>
        <v>1</v>
      </c>
      <c r="P62">
        <f>VLOOKUP(A62,dummy_data[],COLUMN(dummy_data[magnesium]),TRUE)</f>
        <v>2</v>
      </c>
      <c r="Q62">
        <f>VLOOKUP(A62,org_table[],COLUMN(org_table[リン]),FALSE)</f>
        <v>324</v>
      </c>
      <c r="R62">
        <f>VLOOKUP(A62,dummy_data[],COLUMN(dummy_data[Vitamin A]),TRUE)</f>
        <v>1</v>
      </c>
      <c r="S62">
        <f>VLOOKUP(A62,dummy_data[],COLUMN(dummy_data[Vitamin B1]),TRUE)</f>
        <v>1</v>
      </c>
      <c r="T62">
        <f>VLOOKUP(A62,dummy_data[],COLUMN(dummy_data[Vitamin B2]),TRUE)</f>
        <v>1</v>
      </c>
      <c r="U62">
        <f>VLOOKUP(A62,dummy_data[],COLUMN(dummy_data[Vitamin B6]),TRUE)</f>
        <v>1</v>
      </c>
      <c r="V62">
        <f>VLOOKUP(A62,dummy_data[],COLUMN(dummy_data[Vitamin B12]),TRUE)</f>
        <v>1</v>
      </c>
      <c r="W62">
        <f>VLOOKUP(A62,dummy_data[],COLUMN(dummy_data[Niacin]),TRUE)</f>
        <v>1</v>
      </c>
      <c r="X62">
        <f>VLOOKUP(A62,dummy_data[],COLUMN(dummy_data[Pantothenic acid]),TRUE)</f>
        <v>1</v>
      </c>
      <c r="Y62">
        <f>VLOOKUP(A62,dummy_data[],COLUMN(dummy_data[Folic acid]),TRUE)</f>
        <v>1</v>
      </c>
      <c r="Z62">
        <f>VLOOKUP(A62,dummy_data[],COLUMN(dummy_data[Vitamin C]),TRUE)</f>
        <v>1</v>
      </c>
      <c r="AA62">
        <f>VLOOKUP(A62,dummy_data[],COLUMN(dummy_data[Vitamin D]),TRUE)</f>
        <v>1</v>
      </c>
      <c r="AB62">
        <f>VLOOKUP(A62,dummy_data[],COLUMN(dummy_data[Vitamin E]),TRUE)</f>
        <v>1</v>
      </c>
      <c r="AC62">
        <f t="shared" ca="1" si="0"/>
        <v>281</v>
      </c>
      <c r="AD62" t="str">
        <f t="shared" si="1"/>
        <v>特のりタル弁当 ライス大盛 弁当 1053kcal</v>
      </c>
    </row>
    <row r="63" spans="1:30" x14ac:dyDescent="0.2">
      <c r="A63">
        <v>61</v>
      </c>
      <c r="B63">
        <v>61</v>
      </c>
      <c r="C63" t="s">
        <v>272</v>
      </c>
      <c r="D63" t="str">
        <f>VLOOKUP(VLOOKUP(A63,org_table[],COLUMN(org_table[category]),FALSE),Categories[],2,FALSE)</f>
        <v>弁当</v>
      </c>
      <c r="E63" t="str">
        <f>_xlfn.IFNA(VLOOKUP(VLOOKUP(A63,org_table[],COLUMN(org_table[size]),FALSE),SizeCodes[],2,FALSE),"-")</f>
        <v>ライス普通盛</v>
      </c>
      <c r="F63">
        <f>VLOOKUP(A63,org_table[],COLUMN(org_table[熱量]),FALSE)</f>
        <v>885</v>
      </c>
      <c r="H63">
        <f>VLOOKUP(A63,org_table[],COLUMN(org_table[蛋白質]),FALSE)</f>
        <v>27.4</v>
      </c>
      <c r="I63">
        <f>VLOOKUP(A63,org_table[],COLUMN(org_table[脂質]),FALSE)</f>
        <v>29.4</v>
      </c>
      <c r="J63">
        <f>VLOOKUP(A63,org_table[],COLUMN(org_table[炭水化物]),FALSE)</f>
        <v>127.7</v>
      </c>
      <c r="K63">
        <f>VLOOKUP(A63,dummy_data[],COLUMN(dummy_data[Dietary fiber]),TRUE)</f>
        <v>20</v>
      </c>
      <c r="L63">
        <f>VLOOKUP(A63,org_table[],COLUMN(org_table[食塩相当量]),FALSE)</f>
        <v>3.5</v>
      </c>
      <c r="M63">
        <f>VLOOKUP(A63,org_table[],COLUMN(org_table[カリウム]),FALSE)</f>
        <v>520</v>
      </c>
      <c r="N63">
        <f>VLOOKUP(A63,dummy_data[],COLUMN(dummy_data[calcium]),TRUE)</f>
        <v>1</v>
      </c>
      <c r="O63">
        <f>VLOOKUP(A63,dummy_data[],COLUMN(dummy_data[iron]),TRUE)</f>
        <v>1</v>
      </c>
      <c r="P63">
        <f>VLOOKUP(A63,dummy_data[],COLUMN(dummy_data[magnesium]),TRUE)</f>
        <v>2</v>
      </c>
      <c r="Q63">
        <f>VLOOKUP(A63,org_table[],COLUMN(org_table[リン]),FALSE)</f>
        <v>327</v>
      </c>
      <c r="R63">
        <f>VLOOKUP(A63,dummy_data[],COLUMN(dummy_data[Vitamin A]),TRUE)</f>
        <v>1</v>
      </c>
      <c r="S63">
        <f>VLOOKUP(A63,dummy_data[],COLUMN(dummy_data[Vitamin B1]),TRUE)</f>
        <v>1</v>
      </c>
      <c r="T63">
        <f>VLOOKUP(A63,dummy_data[],COLUMN(dummy_data[Vitamin B2]),TRUE)</f>
        <v>1</v>
      </c>
      <c r="U63">
        <f>VLOOKUP(A63,dummy_data[],COLUMN(dummy_data[Vitamin B6]),TRUE)</f>
        <v>1</v>
      </c>
      <c r="V63">
        <f>VLOOKUP(A63,dummy_data[],COLUMN(dummy_data[Vitamin B12]),TRUE)</f>
        <v>1</v>
      </c>
      <c r="W63">
        <f>VLOOKUP(A63,dummy_data[],COLUMN(dummy_data[Niacin]),TRUE)</f>
        <v>1</v>
      </c>
      <c r="X63">
        <f>VLOOKUP(A63,dummy_data[],COLUMN(dummy_data[Pantothenic acid]),TRUE)</f>
        <v>1</v>
      </c>
      <c r="Y63">
        <f>VLOOKUP(A63,dummy_data[],COLUMN(dummy_data[Folic acid]),TRUE)</f>
        <v>1</v>
      </c>
      <c r="Z63">
        <f>VLOOKUP(A63,dummy_data[],COLUMN(dummy_data[Vitamin C]),TRUE)</f>
        <v>1</v>
      </c>
      <c r="AA63">
        <f>VLOOKUP(A63,dummy_data[],COLUMN(dummy_data[Vitamin D]),TRUE)</f>
        <v>1</v>
      </c>
      <c r="AB63">
        <f>VLOOKUP(A63,dummy_data[],COLUMN(dummy_data[Vitamin E]),TRUE)</f>
        <v>1</v>
      </c>
      <c r="AC63">
        <f t="shared" ca="1" si="0"/>
        <v>496</v>
      </c>
      <c r="AD63" t="str">
        <f t="shared" si="1"/>
        <v>ロースかつ丼 ライス普通盛 弁当 885kcal</v>
      </c>
    </row>
    <row r="64" spans="1:30" x14ac:dyDescent="0.2">
      <c r="A64">
        <v>62</v>
      </c>
      <c r="B64">
        <v>62</v>
      </c>
      <c r="C64" t="s">
        <v>273</v>
      </c>
      <c r="D64" t="str">
        <f>VLOOKUP(VLOOKUP(A64,org_table[],COLUMN(org_table[category]),FALSE),Categories[],2,FALSE)</f>
        <v>弁当</v>
      </c>
      <c r="E64" t="str">
        <f>_xlfn.IFNA(VLOOKUP(VLOOKUP(A64,org_table[],COLUMN(org_table[size]),FALSE),SizeCodes[],2,FALSE),"-")</f>
        <v>ライス大盛</v>
      </c>
      <c r="F64">
        <f>VLOOKUP(A64,org_table[],COLUMN(org_table[熱量]),FALSE)</f>
        <v>1036</v>
      </c>
      <c r="H64">
        <f>VLOOKUP(A64,org_table[],COLUMN(org_table[蛋白質]),FALSE)</f>
        <v>29.4</v>
      </c>
      <c r="I64">
        <f>VLOOKUP(A64,org_table[],COLUMN(org_table[脂質]),FALSE)</f>
        <v>29.7</v>
      </c>
      <c r="J64">
        <f>VLOOKUP(A64,org_table[],COLUMN(org_table[炭水化物]),FALSE)</f>
        <v>162.69999999999999</v>
      </c>
      <c r="K64">
        <f>VLOOKUP(A64,dummy_data[],COLUMN(dummy_data[Dietary fiber]),TRUE)</f>
        <v>21</v>
      </c>
      <c r="L64">
        <f>VLOOKUP(A64,org_table[],COLUMN(org_table[食塩相当量]),FALSE)</f>
        <v>3.5</v>
      </c>
      <c r="M64">
        <f>VLOOKUP(A64,org_table[],COLUMN(org_table[カリウム]),FALSE)</f>
        <v>541</v>
      </c>
      <c r="N64">
        <f>VLOOKUP(A64,dummy_data[],COLUMN(dummy_data[calcium]),TRUE)</f>
        <v>1</v>
      </c>
      <c r="O64">
        <f>VLOOKUP(A64,dummy_data[],COLUMN(dummy_data[iron]),TRUE)</f>
        <v>1</v>
      </c>
      <c r="P64">
        <f>VLOOKUP(A64,dummy_data[],COLUMN(dummy_data[magnesium]),TRUE)</f>
        <v>2</v>
      </c>
      <c r="Q64">
        <f>VLOOKUP(A64,org_table[],COLUMN(org_table[リン]),FALSE)</f>
        <v>353</v>
      </c>
      <c r="R64">
        <f>VLOOKUP(A64,dummy_data[],COLUMN(dummy_data[Vitamin A]),TRUE)</f>
        <v>1</v>
      </c>
      <c r="S64">
        <f>VLOOKUP(A64,dummy_data[],COLUMN(dummy_data[Vitamin B1]),TRUE)</f>
        <v>1</v>
      </c>
      <c r="T64">
        <f>VLOOKUP(A64,dummy_data[],COLUMN(dummy_data[Vitamin B2]),TRUE)</f>
        <v>1</v>
      </c>
      <c r="U64">
        <f>VLOOKUP(A64,dummy_data[],COLUMN(dummy_data[Vitamin B6]),TRUE)</f>
        <v>1</v>
      </c>
      <c r="V64">
        <f>VLOOKUP(A64,dummy_data[],COLUMN(dummy_data[Vitamin B12]),TRUE)</f>
        <v>1</v>
      </c>
      <c r="W64">
        <f>VLOOKUP(A64,dummy_data[],COLUMN(dummy_data[Niacin]),TRUE)</f>
        <v>1</v>
      </c>
      <c r="X64">
        <f>VLOOKUP(A64,dummy_data[],COLUMN(dummy_data[Pantothenic acid]),TRUE)</f>
        <v>1</v>
      </c>
      <c r="Y64">
        <f>VLOOKUP(A64,dummy_data[],COLUMN(dummy_data[Folic acid]),TRUE)</f>
        <v>1</v>
      </c>
      <c r="Z64">
        <f>VLOOKUP(A64,dummy_data[],COLUMN(dummy_data[Vitamin C]),TRUE)</f>
        <v>1</v>
      </c>
      <c r="AA64">
        <f>VLOOKUP(A64,dummy_data[],COLUMN(dummy_data[Vitamin D]),TRUE)</f>
        <v>1</v>
      </c>
      <c r="AB64">
        <f>VLOOKUP(A64,dummy_data[],COLUMN(dummy_data[Vitamin E]),TRUE)</f>
        <v>1</v>
      </c>
      <c r="AC64">
        <f t="shared" ca="1" si="0"/>
        <v>14</v>
      </c>
      <c r="AD64" t="str">
        <f t="shared" si="1"/>
        <v>ロースかつ丼 ライス大盛 弁当 1036kcal</v>
      </c>
    </row>
    <row r="65" spans="1:30" x14ac:dyDescent="0.2">
      <c r="A65">
        <v>63</v>
      </c>
      <c r="B65">
        <v>63</v>
      </c>
      <c r="C65" t="s">
        <v>212</v>
      </c>
      <c r="D65" t="str">
        <f>VLOOKUP(VLOOKUP(A65,org_table[],COLUMN(org_table[category]),FALSE),Categories[],2,FALSE)</f>
        <v>弁当</v>
      </c>
      <c r="E65" t="str">
        <f>_xlfn.IFNA(VLOOKUP(VLOOKUP(A65,org_table[],COLUMN(org_table[size]),FALSE),SizeCodes[],2,FALSE),"-")</f>
        <v>ライス普通盛</v>
      </c>
      <c r="F65">
        <f>VLOOKUP(A65,org_table[],COLUMN(org_table[熱量]),FALSE)</f>
        <v>750</v>
      </c>
      <c r="H65">
        <f>VLOOKUP(A65,org_table[],COLUMN(org_table[蛋白質]),FALSE)</f>
        <v>31.5</v>
      </c>
      <c r="I65">
        <f>VLOOKUP(A65,org_table[],COLUMN(org_table[脂質]),FALSE)</f>
        <v>19</v>
      </c>
      <c r="J65">
        <f>VLOOKUP(A65,org_table[],COLUMN(org_table[炭水化物]),FALSE)</f>
        <v>113.1</v>
      </c>
      <c r="K65">
        <f>VLOOKUP(A65,dummy_data[],COLUMN(dummy_data[Dietary fiber]),TRUE)</f>
        <v>20</v>
      </c>
      <c r="L65">
        <f>VLOOKUP(A65,org_table[],COLUMN(org_table[食塩相当量]),FALSE)</f>
        <v>2.8</v>
      </c>
      <c r="M65">
        <f>VLOOKUP(A65,org_table[],COLUMN(org_table[カリウム]),FALSE)</f>
        <v>551</v>
      </c>
      <c r="N65">
        <f>VLOOKUP(A65,dummy_data[],COLUMN(dummy_data[calcium]),TRUE)</f>
        <v>1</v>
      </c>
      <c r="O65">
        <f>VLOOKUP(A65,dummy_data[],COLUMN(dummy_data[iron]),TRUE)</f>
        <v>1</v>
      </c>
      <c r="P65">
        <f>VLOOKUP(A65,dummy_data[],COLUMN(dummy_data[magnesium]),TRUE)</f>
        <v>2</v>
      </c>
      <c r="Q65">
        <f>VLOOKUP(A65,org_table[],COLUMN(org_table[リン]),FALSE)</f>
        <v>259</v>
      </c>
      <c r="R65">
        <f>VLOOKUP(A65,dummy_data[],COLUMN(dummy_data[Vitamin A]),TRUE)</f>
        <v>1</v>
      </c>
      <c r="S65">
        <f>VLOOKUP(A65,dummy_data[],COLUMN(dummy_data[Vitamin B1]),TRUE)</f>
        <v>1</v>
      </c>
      <c r="T65">
        <f>VLOOKUP(A65,dummy_data[],COLUMN(dummy_data[Vitamin B2]),TRUE)</f>
        <v>1</v>
      </c>
      <c r="U65">
        <f>VLOOKUP(A65,dummy_data[],COLUMN(dummy_data[Vitamin B6]),TRUE)</f>
        <v>1</v>
      </c>
      <c r="V65">
        <f>VLOOKUP(A65,dummy_data[],COLUMN(dummy_data[Vitamin B12]),TRUE)</f>
        <v>1</v>
      </c>
      <c r="W65">
        <f>VLOOKUP(A65,dummy_data[],COLUMN(dummy_data[Niacin]),TRUE)</f>
        <v>1</v>
      </c>
      <c r="X65">
        <f>VLOOKUP(A65,dummy_data[],COLUMN(dummy_data[Pantothenic acid]),TRUE)</f>
        <v>1</v>
      </c>
      <c r="Y65">
        <f>VLOOKUP(A65,dummy_data[],COLUMN(dummy_data[Folic acid]),TRUE)</f>
        <v>1</v>
      </c>
      <c r="Z65">
        <f>VLOOKUP(A65,dummy_data[],COLUMN(dummy_data[Vitamin C]),TRUE)</f>
        <v>1</v>
      </c>
      <c r="AA65">
        <f>VLOOKUP(A65,dummy_data[],COLUMN(dummy_data[Vitamin D]),TRUE)</f>
        <v>1</v>
      </c>
      <c r="AB65">
        <f>VLOOKUP(A65,dummy_data[],COLUMN(dummy_data[Vitamin E]),TRUE)</f>
        <v>1</v>
      </c>
      <c r="AC65">
        <f t="shared" ca="1" si="0"/>
        <v>787</v>
      </c>
      <c r="AD65" t="str">
        <f t="shared" si="1"/>
        <v>から揚弁当(4コ入り) ライス普通盛 弁当 750kcal</v>
      </c>
    </row>
    <row r="66" spans="1:30" x14ac:dyDescent="0.2">
      <c r="A66">
        <v>64</v>
      </c>
      <c r="B66">
        <v>64</v>
      </c>
      <c r="C66" t="s">
        <v>213</v>
      </c>
      <c r="D66" t="str">
        <f>VLOOKUP(VLOOKUP(A66,org_table[],COLUMN(org_table[category]),FALSE),Categories[],2,FALSE)</f>
        <v>弁当</v>
      </c>
      <c r="E66" t="str">
        <f>_xlfn.IFNA(VLOOKUP(VLOOKUP(A66,org_table[],COLUMN(org_table[size]),FALSE),SizeCodes[],2,FALSE),"-")</f>
        <v>ライス大盛</v>
      </c>
      <c r="F66">
        <f>VLOOKUP(A66,org_table[],COLUMN(org_table[熱量]),FALSE)</f>
        <v>901</v>
      </c>
      <c r="H66">
        <f>VLOOKUP(A66,org_table[],COLUMN(org_table[蛋白質]),FALSE)</f>
        <v>33.5</v>
      </c>
      <c r="I66">
        <f>VLOOKUP(A66,org_table[],COLUMN(org_table[脂質]),FALSE)</f>
        <v>19.3</v>
      </c>
      <c r="J66">
        <f>VLOOKUP(A66,org_table[],COLUMN(org_table[炭水化物]),FALSE)</f>
        <v>148.1</v>
      </c>
      <c r="K66">
        <f>VLOOKUP(A66,dummy_data[],COLUMN(dummy_data[Dietary fiber]),TRUE)</f>
        <v>21</v>
      </c>
      <c r="L66">
        <f>VLOOKUP(A66,org_table[],COLUMN(org_table[食塩相当量]),FALSE)</f>
        <v>2.8</v>
      </c>
      <c r="M66">
        <f>VLOOKUP(A66,org_table[],COLUMN(org_table[カリウム]),FALSE)</f>
        <v>572</v>
      </c>
      <c r="N66">
        <f>VLOOKUP(A66,dummy_data[],COLUMN(dummy_data[calcium]),TRUE)</f>
        <v>1</v>
      </c>
      <c r="O66">
        <f>VLOOKUP(A66,dummy_data[],COLUMN(dummy_data[iron]),TRUE)</f>
        <v>1</v>
      </c>
      <c r="P66">
        <f>VLOOKUP(A66,dummy_data[],COLUMN(dummy_data[magnesium]),TRUE)</f>
        <v>2</v>
      </c>
      <c r="Q66">
        <f>VLOOKUP(A66,org_table[],COLUMN(org_table[リン]),FALSE)</f>
        <v>285</v>
      </c>
      <c r="R66">
        <f>VLOOKUP(A66,dummy_data[],COLUMN(dummy_data[Vitamin A]),TRUE)</f>
        <v>1</v>
      </c>
      <c r="S66">
        <f>VLOOKUP(A66,dummy_data[],COLUMN(dummy_data[Vitamin B1]),TRUE)</f>
        <v>1</v>
      </c>
      <c r="T66">
        <f>VLOOKUP(A66,dummy_data[],COLUMN(dummy_data[Vitamin B2]),TRUE)</f>
        <v>1</v>
      </c>
      <c r="U66">
        <f>VLOOKUP(A66,dummy_data[],COLUMN(dummy_data[Vitamin B6]),TRUE)</f>
        <v>1</v>
      </c>
      <c r="V66">
        <f>VLOOKUP(A66,dummy_data[],COLUMN(dummy_data[Vitamin B12]),TRUE)</f>
        <v>1</v>
      </c>
      <c r="W66">
        <f>VLOOKUP(A66,dummy_data[],COLUMN(dummy_data[Niacin]),TRUE)</f>
        <v>1</v>
      </c>
      <c r="X66">
        <f>VLOOKUP(A66,dummy_data[],COLUMN(dummy_data[Pantothenic acid]),TRUE)</f>
        <v>1</v>
      </c>
      <c r="Y66">
        <f>VLOOKUP(A66,dummy_data[],COLUMN(dummy_data[Folic acid]),TRUE)</f>
        <v>1</v>
      </c>
      <c r="Z66">
        <f>VLOOKUP(A66,dummy_data[],COLUMN(dummy_data[Vitamin C]),TRUE)</f>
        <v>1</v>
      </c>
      <c r="AA66">
        <f>VLOOKUP(A66,dummy_data[],COLUMN(dummy_data[Vitamin D]),TRUE)</f>
        <v>1</v>
      </c>
      <c r="AB66">
        <f>VLOOKUP(A66,dummy_data[],COLUMN(dummy_data[Vitamin E]),TRUE)</f>
        <v>1</v>
      </c>
      <c r="AC66">
        <f t="shared" ca="1" si="0"/>
        <v>442</v>
      </c>
      <c r="AD66" t="str">
        <f t="shared" si="1"/>
        <v>から揚弁当(4コ入り) ライス大盛 弁当 901kcal</v>
      </c>
    </row>
    <row r="67" spans="1:30" x14ac:dyDescent="0.2">
      <c r="A67">
        <v>65</v>
      </c>
      <c r="B67">
        <v>65</v>
      </c>
      <c r="C67" t="s">
        <v>214</v>
      </c>
      <c r="D67" t="str">
        <f>VLOOKUP(VLOOKUP(A67,org_table[],COLUMN(org_table[category]),FALSE),Categories[],2,FALSE)</f>
        <v>弁当</v>
      </c>
      <c r="E67" t="str">
        <f>_xlfn.IFNA(VLOOKUP(VLOOKUP(A67,org_table[],COLUMN(org_table[size]),FALSE),SizeCodes[],2,FALSE),"-")</f>
        <v>ライス小盛</v>
      </c>
      <c r="F67">
        <f>VLOOKUP(A67,org_table[],COLUMN(org_table[熱量]),FALSE)</f>
        <v>644</v>
      </c>
      <c r="H67">
        <f>VLOOKUP(A67,org_table[],COLUMN(org_table[蛋白質]),FALSE)</f>
        <v>30.1</v>
      </c>
      <c r="I67">
        <f>VLOOKUP(A67,org_table[],COLUMN(org_table[脂質]),FALSE)</f>
        <v>18.8</v>
      </c>
      <c r="J67">
        <f>VLOOKUP(A67,org_table[],COLUMN(org_table[炭水化物]),FALSE)</f>
        <v>88.6</v>
      </c>
      <c r="K67">
        <f>VLOOKUP(A67,dummy_data[],COLUMN(dummy_data[Dietary fiber]),TRUE)</f>
        <v>20</v>
      </c>
      <c r="L67">
        <f>VLOOKUP(A67,org_table[],COLUMN(org_table[食塩相当量]),FALSE)</f>
        <v>2.8</v>
      </c>
      <c r="M67">
        <f>VLOOKUP(A67,org_table[],COLUMN(org_table[カリウム]),FALSE)</f>
        <v>536</v>
      </c>
      <c r="N67">
        <f>VLOOKUP(A67,dummy_data[],COLUMN(dummy_data[calcium]),TRUE)</f>
        <v>1</v>
      </c>
      <c r="O67">
        <f>VLOOKUP(A67,dummy_data[],COLUMN(dummy_data[iron]),TRUE)</f>
        <v>1</v>
      </c>
      <c r="P67">
        <f>VLOOKUP(A67,dummy_data[],COLUMN(dummy_data[magnesium]),TRUE)</f>
        <v>2</v>
      </c>
      <c r="Q67">
        <f>VLOOKUP(A67,org_table[],COLUMN(org_table[リン]),FALSE)</f>
        <v>241</v>
      </c>
      <c r="R67">
        <f>VLOOKUP(A67,dummy_data[],COLUMN(dummy_data[Vitamin A]),TRUE)</f>
        <v>1</v>
      </c>
      <c r="S67">
        <f>VLOOKUP(A67,dummy_data[],COLUMN(dummy_data[Vitamin B1]),TRUE)</f>
        <v>1</v>
      </c>
      <c r="T67">
        <f>VLOOKUP(A67,dummy_data[],COLUMN(dummy_data[Vitamin B2]),TRUE)</f>
        <v>1</v>
      </c>
      <c r="U67">
        <f>VLOOKUP(A67,dummy_data[],COLUMN(dummy_data[Vitamin B6]),TRUE)</f>
        <v>1</v>
      </c>
      <c r="V67">
        <f>VLOOKUP(A67,dummy_data[],COLUMN(dummy_data[Vitamin B12]),TRUE)</f>
        <v>1</v>
      </c>
      <c r="W67">
        <f>VLOOKUP(A67,dummy_data[],COLUMN(dummy_data[Niacin]),TRUE)</f>
        <v>1</v>
      </c>
      <c r="X67">
        <f>VLOOKUP(A67,dummy_data[],COLUMN(dummy_data[Pantothenic acid]),TRUE)</f>
        <v>1</v>
      </c>
      <c r="Y67">
        <f>VLOOKUP(A67,dummy_data[],COLUMN(dummy_data[Folic acid]),TRUE)</f>
        <v>1</v>
      </c>
      <c r="Z67">
        <f>VLOOKUP(A67,dummy_data[],COLUMN(dummy_data[Vitamin C]),TRUE)</f>
        <v>1</v>
      </c>
      <c r="AA67">
        <f>VLOOKUP(A67,dummy_data[],COLUMN(dummy_data[Vitamin D]),TRUE)</f>
        <v>1</v>
      </c>
      <c r="AB67">
        <f>VLOOKUP(A67,dummy_data[],COLUMN(dummy_data[Vitamin E]),TRUE)</f>
        <v>1</v>
      </c>
      <c r="AC67">
        <f t="shared" ca="1" si="0"/>
        <v>168</v>
      </c>
      <c r="AD67" t="str">
        <f t="shared" si="1"/>
        <v>から揚弁当(4コ入り) ライス小盛 弁当 644kcal</v>
      </c>
    </row>
    <row r="68" spans="1:30" x14ac:dyDescent="0.2">
      <c r="A68">
        <v>66</v>
      </c>
      <c r="B68">
        <v>66</v>
      </c>
      <c r="C68" t="s">
        <v>215</v>
      </c>
      <c r="D68" t="str">
        <f>VLOOKUP(VLOOKUP(A68,org_table[],COLUMN(org_table[category]),FALSE),Categories[],2,FALSE)</f>
        <v>弁当</v>
      </c>
      <c r="E68" t="str">
        <f>_xlfn.IFNA(VLOOKUP(VLOOKUP(A68,org_table[],COLUMN(org_table[size]),FALSE),SizeCodes[],2,FALSE),"-")</f>
        <v>ライス普通盛</v>
      </c>
      <c r="F68">
        <f>VLOOKUP(A68,org_table[],COLUMN(org_table[熱量]),FALSE)</f>
        <v>910</v>
      </c>
      <c r="H68">
        <f>VLOOKUP(A68,org_table[],COLUMN(org_table[蛋白質]),FALSE)</f>
        <v>44.1</v>
      </c>
      <c r="I68">
        <f>VLOOKUP(A68,org_table[],COLUMN(org_table[脂質]),FALSE)</f>
        <v>27.2</v>
      </c>
      <c r="J68">
        <f>VLOOKUP(A68,org_table[],COLUMN(org_table[炭水化物]),FALSE)</f>
        <v>122.1</v>
      </c>
      <c r="K68">
        <f>VLOOKUP(A68,dummy_data[],COLUMN(dummy_data[Dietary fiber]),TRUE)</f>
        <v>21</v>
      </c>
      <c r="L68">
        <f>VLOOKUP(A68,org_table[],COLUMN(org_table[食塩相当量]),FALSE)</f>
        <v>3.7</v>
      </c>
      <c r="M68">
        <f>VLOOKUP(A68,org_table[],COLUMN(org_table[カリウム]),FALSE)</f>
        <v>771</v>
      </c>
      <c r="N68">
        <f>VLOOKUP(A68,dummy_data[],COLUMN(dummy_data[calcium]),TRUE)</f>
        <v>1</v>
      </c>
      <c r="O68">
        <f>VLOOKUP(A68,dummy_data[],COLUMN(dummy_data[iron]),TRUE)</f>
        <v>1</v>
      </c>
      <c r="P68">
        <f>VLOOKUP(A68,dummy_data[],COLUMN(dummy_data[magnesium]),TRUE)</f>
        <v>2</v>
      </c>
      <c r="Q68">
        <f>VLOOKUP(A68,org_table[],COLUMN(org_table[リン]),FALSE)</f>
        <v>349</v>
      </c>
      <c r="R68">
        <f>VLOOKUP(A68,dummy_data[],COLUMN(dummy_data[Vitamin A]),TRUE)</f>
        <v>1</v>
      </c>
      <c r="S68">
        <f>VLOOKUP(A68,dummy_data[],COLUMN(dummy_data[Vitamin B1]),TRUE)</f>
        <v>1</v>
      </c>
      <c r="T68">
        <f>VLOOKUP(A68,dummy_data[],COLUMN(dummy_data[Vitamin B2]),TRUE)</f>
        <v>1</v>
      </c>
      <c r="U68">
        <f>VLOOKUP(A68,dummy_data[],COLUMN(dummy_data[Vitamin B6]),TRUE)</f>
        <v>1</v>
      </c>
      <c r="V68">
        <f>VLOOKUP(A68,dummy_data[],COLUMN(dummy_data[Vitamin B12]),TRUE)</f>
        <v>1</v>
      </c>
      <c r="W68">
        <f>VLOOKUP(A68,dummy_data[],COLUMN(dummy_data[Niacin]),TRUE)</f>
        <v>1</v>
      </c>
      <c r="X68">
        <f>VLOOKUP(A68,dummy_data[],COLUMN(dummy_data[Pantothenic acid]),TRUE)</f>
        <v>1</v>
      </c>
      <c r="Y68">
        <f>VLOOKUP(A68,dummy_data[],COLUMN(dummy_data[Folic acid]),TRUE)</f>
        <v>1</v>
      </c>
      <c r="Z68">
        <f>VLOOKUP(A68,dummy_data[],COLUMN(dummy_data[Vitamin C]),TRUE)</f>
        <v>1</v>
      </c>
      <c r="AA68">
        <f>VLOOKUP(A68,dummy_data[],COLUMN(dummy_data[Vitamin D]),TRUE)</f>
        <v>1</v>
      </c>
      <c r="AB68">
        <f>VLOOKUP(A68,dummy_data[],COLUMN(dummy_data[Vitamin E]),TRUE)</f>
        <v>1</v>
      </c>
      <c r="AC68">
        <f t="shared" ref="AC68:AC131" ca="1" si="2">INT(RAND()*1000)</f>
        <v>409</v>
      </c>
      <c r="AD68" t="str">
        <f t="shared" ref="AD68:AD131" si="3">C68&amp;" "&amp;D68&amp;" "&amp;F68&amp;"kcal"</f>
        <v>特から揚弁当(6コ入り) ライス普通盛 弁当 910kcal</v>
      </c>
    </row>
    <row r="69" spans="1:30" x14ac:dyDescent="0.2">
      <c r="A69">
        <v>67</v>
      </c>
      <c r="B69">
        <v>67</v>
      </c>
      <c r="C69" t="s">
        <v>216</v>
      </c>
      <c r="D69" t="str">
        <f>VLOOKUP(VLOOKUP(A69,org_table[],COLUMN(org_table[category]),FALSE),Categories[],2,FALSE)</f>
        <v>弁当</v>
      </c>
      <c r="E69" t="str">
        <f>_xlfn.IFNA(VLOOKUP(VLOOKUP(A69,org_table[],COLUMN(org_table[size]),FALSE),SizeCodes[],2,FALSE),"-")</f>
        <v>ライス大盛</v>
      </c>
      <c r="F69">
        <f>VLOOKUP(A69,org_table[],COLUMN(org_table[熱量]),FALSE)</f>
        <v>1061</v>
      </c>
      <c r="H69">
        <f>VLOOKUP(A69,org_table[],COLUMN(org_table[蛋白質]),FALSE)</f>
        <v>46.1</v>
      </c>
      <c r="I69">
        <f>VLOOKUP(A69,org_table[],COLUMN(org_table[脂質]),FALSE)</f>
        <v>27.5</v>
      </c>
      <c r="J69">
        <f>VLOOKUP(A69,org_table[],COLUMN(org_table[炭水化物]),FALSE)</f>
        <v>157.1</v>
      </c>
      <c r="K69">
        <f>VLOOKUP(A69,dummy_data[],COLUMN(dummy_data[Dietary fiber]),TRUE)</f>
        <v>20</v>
      </c>
      <c r="L69">
        <f>VLOOKUP(A69,org_table[],COLUMN(org_table[食塩相当量]),FALSE)</f>
        <v>3.7</v>
      </c>
      <c r="M69">
        <f>VLOOKUP(A69,org_table[],COLUMN(org_table[カリウム]),FALSE)</f>
        <v>792</v>
      </c>
      <c r="N69">
        <f>VLOOKUP(A69,dummy_data[],COLUMN(dummy_data[calcium]),TRUE)</f>
        <v>1</v>
      </c>
      <c r="O69">
        <f>VLOOKUP(A69,dummy_data[],COLUMN(dummy_data[iron]),TRUE)</f>
        <v>1</v>
      </c>
      <c r="P69">
        <f>VLOOKUP(A69,dummy_data[],COLUMN(dummy_data[magnesium]),TRUE)</f>
        <v>2</v>
      </c>
      <c r="Q69">
        <f>VLOOKUP(A69,org_table[],COLUMN(org_table[リン]),FALSE)</f>
        <v>375</v>
      </c>
      <c r="R69">
        <f>VLOOKUP(A69,dummy_data[],COLUMN(dummy_data[Vitamin A]),TRUE)</f>
        <v>1</v>
      </c>
      <c r="S69">
        <f>VLOOKUP(A69,dummy_data[],COLUMN(dummy_data[Vitamin B1]),TRUE)</f>
        <v>1</v>
      </c>
      <c r="T69">
        <f>VLOOKUP(A69,dummy_data[],COLUMN(dummy_data[Vitamin B2]),TRUE)</f>
        <v>1</v>
      </c>
      <c r="U69">
        <f>VLOOKUP(A69,dummy_data[],COLUMN(dummy_data[Vitamin B6]),TRUE)</f>
        <v>1</v>
      </c>
      <c r="V69">
        <f>VLOOKUP(A69,dummy_data[],COLUMN(dummy_data[Vitamin B12]),TRUE)</f>
        <v>1</v>
      </c>
      <c r="W69">
        <f>VLOOKUP(A69,dummy_data[],COLUMN(dummy_data[Niacin]),TRUE)</f>
        <v>1</v>
      </c>
      <c r="X69">
        <f>VLOOKUP(A69,dummy_data[],COLUMN(dummy_data[Pantothenic acid]),TRUE)</f>
        <v>1</v>
      </c>
      <c r="Y69">
        <f>VLOOKUP(A69,dummy_data[],COLUMN(dummy_data[Folic acid]),TRUE)</f>
        <v>1</v>
      </c>
      <c r="Z69">
        <f>VLOOKUP(A69,dummy_data[],COLUMN(dummy_data[Vitamin C]),TRUE)</f>
        <v>1</v>
      </c>
      <c r="AA69">
        <f>VLOOKUP(A69,dummy_data[],COLUMN(dummy_data[Vitamin D]),TRUE)</f>
        <v>1</v>
      </c>
      <c r="AB69">
        <f>VLOOKUP(A69,dummy_data[],COLUMN(dummy_data[Vitamin E]),TRUE)</f>
        <v>1</v>
      </c>
      <c r="AC69">
        <f t="shared" ca="1" si="2"/>
        <v>886</v>
      </c>
      <c r="AD69" t="str">
        <f t="shared" si="3"/>
        <v>特から揚弁当(6コ入り) ライス大盛 弁当 1061kcal</v>
      </c>
    </row>
    <row r="70" spans="1:30" x14ac:dyDescent="0.2">
      <c r="A70">
        <v>68</v>
      </c>
      <c r="B70">
        <v>68</v>
      </c>
      <c r="C70" t="s">
        <v>217</v>
      </c>
      <c r="D70" t="str">
        <f>VLOOKUP(VLOOKUP(A70,org_table[],COLUMN(org_table[category]),FALSE),Categories[],2,FALSE)</f>
        <v>弁当</v>
      </c>
      <c r="E70" t="str">
        <f>_xlfn.IFNA(VLOOKUP(VLOOKUP(A70,org_table[],COLUMN(org_table[size]),FALSE),SizeCodes[],2,FALSE),"-")</f>
        <v>ライス小盛</v>
      </c>
      <c r="F70">
        <f>VLOOKUP(A70,org_table[],COLUMN(org_table[熱量]),FALSE)</f>
        <v>804</v>
      </c>
      <c r="H70">
        <f>VLOOKUP(A70,org_table[],COLUMN(org_table[蛋白質]),FALSE)</f>
        <v>42.7</v>
      </c>
      <c r="I70">
        <f>VLOOKUP(A70,org_table[],COLUMN(org_table[脂質]),FALSE)</f>
        <v>27</v>
      </c>
      <c r="J70">
        <f>VLOOKUP(A70,org_table[],COLUMN(org_table[炭水化物]),FALSE)</f>
        <v>97.6</v>
      </c>
      <c r="K70">
        <f>VLOOKUP(A70,dummy_data[],COLUMN(dummy_data[Dietary fiber]),TRUE)</f>
        <v>21</v>
      </c>
      <c r="L70">
        <f>VLOOKUP(A70,org_table[],COLUMN(org_table[食塩相当量]),FALSE)</f>
        <v>3.7</v>
      </c>
      <c r="M70">
        <f>VLOOKUP(A70,org_table[],COLUMN(org_table[カリウム]),FALSE)</f>
        <v>756</v>
      </c>
      <c r="N70">
        <f>VLOOKUP(A70,dummy_data[],COLUMN(dummy_data[calcium]),TRUE)</f>
        <v>1</v>
      </c>
      <c r="O70">
        <f>VLOOKUP(A70,dummy_data[],COLUMN(dummy_data[iron]),TRUE)</f>
        <v>1</v>
      </c>
      <c r="P70">
        <f>VLOOKUP(A70,dummy_data[],COLUMN(dummy_data[magnesium]),TRUE)</f>
        <v>2</v>
      </c>
      <c r="Q70">
        <f>VLOOKUP(A70,org_table[],COLUMN(org_table[リン]),FALSE)</f>
        <v>331</v>
      </c>
      <c r="R70">
        <f>VLOOKUP(A70,dummy_data[],COLUMN(dummy_data[Vitamin A]),TRUE)</f>
        <v>1</v>
      </c>
      <c r="S70">
        <f>VLOOKUP(A70,dummy_data[],COLUMN(dummy_data[Vitamin B1]),TRUE)</f>
        <v>1</v>
      </c>
      <c r="T70">
        <f>VLOOKUP(A70,dummy_data[],COLUMN(dummy_data[Vitamin B2]),TRUE)</f>
        <v>1</v>
      </c>
      <c r="U70">
        <f>VLOOKUP(A70,dummy_data[],COLUMN(dummy_data[Vitamin B6]),TRUE)</f>
        <v>1</v>
      </c>
      <c r="V70">
        <f>VLOOKUP(A70,dummy_data[],COLUMN(dummy_data[Vitamin B12]),TRUE)</f>
        <v>1</v>
      </c>
      <c r="W70">
        <f>VLOOKUP(A70,dummy_data[],COLUMN(dummy_data[Niacin]),TRUE)</f>
        <v>1</v>
      </c>
      <c r="X70">
        <f>VLOOKUP(A70,dummy_data[],COLUMN(dummy_data[Pantothenic acid]),TRUE)</f>
        <v>1</v>
      </c>
      <c r="Y70">
        <f>VLOOKUP(A70,dummy_data[],COLUMN(dummy_data[Folic acid]),TRUE)</f>
        <v>1</v>
      </c>
      <c r="Z70">
        <f>VLOOKUP(A70,dummy_data[],COLUMN(dummy_data[Vitamin C]),TRUE)</f>
        <v>1</v>
      </c>
      <c r="AA70">
        <f>VLOOKUP(A70,dummy_data[],COLUMN(dummy_data[Vitamin D]),TRUE)</f>
        <v>1</v>
      </c>
      <c r="AB70">
        <f>VLOOKUP(A70,dummy_data[],COLUMN(dummy_data[Vitamin E]),TRUE)</f>
        <v>1</v>
      </c>
      <c r="AC70">
        <f t="shared" ca="1" si="2"/>
        <v>423</v>
      </c>
      <c r="AD70" t="str">
        <f t="shared" si="3"/>
        <v>特から揚弁当(6コ入り) ライス小盛 弁当 804kcal</v>
      </c>
    </row>
    <row r="71" spans="1:30" x14ac:dyDescent="0.2">
      <c r="A71">
        <v>69</v>
      </c>
      <c r="B71">
        <v>69</v>
      </c>
      <c r="C71" t="s">
        <v>224</v>
      </c>
      <c r="D71" t="str">
        <f>VLOOKUP(VLOOKUP(A71,org_table[],COLUMN(org_table[category]),FALSE),Categories[],2,FALSE)</f>
        <v>弁当</v>
      </c>
      <c r="E71" t="str">
        <f>_xlfn.IFNA(VLOOKUP(VLOOKUP(A71,org_table[],COLUMN(org_table[size]),FALSE),SizeCodes[],2,FALSE),"-")</f>
        <v>ライス普通盛</v>
      </c>
      <c r="F71">
        <f>VLOOKUP(A71,org_table[],COLUMN(org_table[熱量]),FALSE)</f>
        <v>852</v>
      </c>
      <c r="H71">
        <f>VLOOKUP(A71,org_table[],COLUMN(org_table[蛋白質]),FALSE)</f>
        <v>25.1</v>
      </c>
      <c r="I71">
        <f>VLOOKUP(A71,org_table[],COLUMN(org_table[脂質]),FALSE)</f>
        <v>27.8</v>
      </c>
      <c r="J71">
        <f>VLOOKUP(A71,org_table[],COLUMN(org_table[炭水化物]),FALSE)</f>
        <v>124</v>
      </c>
      <c r="K71">
        <f>VLOOKUP(A71,dummy_data[],COLUMN(dummy_data[Dietary fiber]),TRUE)</f>
        <v>20</v>
      </c>
      <c r="L71">
        <f>VLOOKUP(A71,org_table[],COLUMN(org_table[食塩相当量]),FALSE)</f>
        <v>2.8</v>
      </c>
      <c r="M71">
        <f>VLOOKUP(A71,org_table[],COLUMN(org_table[カリウム]),FALSE)</f>
        <v>488</v>
      </c>
      <c r="N71">
        <f>VLOOKUP(A71,dummy_data[],COLUMN(dummy_data[calcium]),TRUE)</f>
        <v>1</v>
      </c>
      <c r="O71">
        <f>VLOOKUP(A71,dummy_data[],COLUMN(dummy_data[iron]),TRUE)</f>
        <v>1</v>
      </c>
      <c r="P71">
        <f>VLOOKUP(A71,dummy_data[],COLUMN(dummy_data[magnesium]),TRUE)</f>
        <v>2</v>
      </c>
      <c r="Q71">
        <f>VLOOKUP(A71,org_table[],COLUMN(org_table[リン]),FALSE)</f>
        <v>352</v>
      </c>
      <c r="R71">
        <f>VLOOKUP(A71,dummy_data[],COLUMN(dummy_data[Vitamin A]),TRUE)</f>
        <v>1</v>
      </c>
      <c r="S71">
        <f>VLOOKUP(A71,dummy_data[],COLUMN(dummy_data[Vitamin B1]),TRUE)</f>
        <v>1</v>
      </c>
      <c r="T71">
        <f>VLOOKUP(A71,dummy_data[],COLUMN(dummy_data[Vitamin B2]),TRUE)</f>
        <v>1</v>
      </c>
      <c r="U71">
        <f>VLOOKUP(A71,dummy_data[],COLUMN(dummy_data[Vitamin B6]),TRUE)</f>
        <v>1</v>
      </c>
      <c r="V71">
        <f>VLOOKUP(A71,dummy_data[],COLUMN(dummy_data[Vitamin B12]),TRUE)</f>
        <v>1</v>
      </c>
      <c r="W71">
        <f>VLOOKUP(A71,dummy_data[],COLUMN(dummy_data[Niacin]),TRUE)</f>
        <v>1</v>
      </c>
      <c r="X71">
        <f>VLOOKUP(A71,dummy_data[],COLUMN(dummy_data[Pantothenic acid]),TRUE)</f>
        <v>1</v>
      </c>
      <c r="Y71">
        <f>VLOOKUP(A71,dummy_data[],COLUMN(dummy_data[Folic acid]),TRUE)</f>
        <v>1</v>
      </c>
      <c r="Z71">
        <f>VLOOKUP(A71,dummy_data[],COLUMN(dummy_data[Vitamin C]),TRUE)</f>
        <v>1</v>
      </c>
      <c r="AA71">
        <f>VLOOKUP(A71,dummy_data[],COLUMN(dummy_data[Vitamin D]),TRUE)</f>
        <v>1</v>
      </c>
      <c r="AB71">
        <f>VLOOKUP(A71,dummy_data[],COLUMN(dummy_data[Vitamin E]),TRUE)</f>
        <v>1</v>
      </c>
      <c r="AC71">
        <f t="shared" ca="1" si="2"/>
        <v>222</v>
      </c>
      <c r="AD71" t="str">
        <f t="shared" si="3"/>
        <v>チキン南蛮弁当 ライス普通盛 弁当 852kcal</v>
      </c>
    </row>
    <row r="72" spans="1:30" x14ac:dyDescent="0.2">
      <c r="A72">
        <v>70</v>
      </c>
      <c r="B72">
        <v>70</v>
      </c>
      <c r="C72" t="s">
        <v>225</v>
      </c>
      <c r="D72" t="str">
        <f>VLOOKUP(VLOOKUP(A72,org_table[],COLUMN(org_table[category]),FALSE),Categories[],2,FALSE)</f>
        <v>弁当</v>
      </c>
      <c r="E72" t="str">
        <f>_xlfn.IFNA(VLOOKUP(VLOOKUP(A72,org_table[],COLUMN(org_table[size]),FALSE),SizeCodes[],2,FALSE),"-")</f>
        <v>ライス大盛</v>
      </c>
      <c r="F72">
        <f>VLOOKUP(A72,org_table[],COLUMN(org_table[熱量]),FALSE)</f>
        <v>1003</v>
      </c>
      <c r="H72">
        <f>VLOOKUP(A72,org_table[],COLUMN(org_table[蛋白質]),FALSE)</f>
        <v>27.1</v>
      </c>
      <c r="I72">
        <f>VLOOKUP(A72,org_table[],COLUMN(org_table[脂質]),FALSE)</f>
        <v>28.1</v>
      </c>
      <c r="J72">
        <f>VLOOKUP(A72,org_table[],COLUMN(org_table[炭水化物]),FALSE)</f>
        <v>159</v>
      </c>
      <c r="K72">
        <f>VLOOKUP(A72,dummy_data[],COLUMN(dummy_data[Dietary fiber]),TRUE)</f>
        <v>21</v>
      </c>
      <c r="L72">
        <f>VLOOKUP(A72,org_table[],COLUMN(org_table[食塩相当量]),FALSE)</f>
        <v>2.8</v>
      </c>
      <c r="M72">
        <f>VLOOKUP(A72,org_table[],COLUMN(org_table[カリウム]),FALSE)</f>
        <v>509</v>
      </c>
      <c r="N72">
        <f>VLOOKUP(A72,dummy_data[],COLUMN(dummy_data[calcium]),TRUE)</f>
        <v>1</v>
      </c>
      <c r="O72">
        <f>VLOOKUP(A72,dummy_data[],COLUMN(dummy_data[iron]),TRUE)</f>
        <v>1</v>
      </c>
      <c r="P72">
        <f>VLOOKUP(A72,dummy_data[],COLUMN(dummy_data[magnesium]),TRUE)</f>
        <v>2</v>
      </c>
      <c r="Q72">
        <f>VLOOKUP(A72,org_table[],COLUMN(org_table[リン]),FALSE)</f>
        <v>378</v>
      </c>
      <c r="R72">
        <f>VLOOKUP(A72,dummy_data[],COLUMN(dummy_data[Vitamin A]),TRUE)</f>
        <v>1</v>
      </c>
      <c r="S72">
        <f>VLOOKUP(A72,dummy_data[],COLUMN(dummy_data[Vitamin B1]),TRUE)</f>
        <v>1</v>
      </c>
      <c r="T72">
        <f>VLOOKUP(A72,dummy_data[],COLUMN(dummy_data[Vitamin B2]),TRUE)</f>
        <v>1</v>
      </c>
      <c r="U72">
        <f>VLOOKUP(A72,dummy_data[],COLUMN(dummy_data[Vitamin B6]),TRUE)</f>
        <v>1</v>
      </c>
      <c r="V72">
        <f>VLOOKUP(A72,dummy_data[],COLUMN(dummy_data[Vitamin B12]),TRUE)</f>
        <v>1</v>
      </c>
      <c r="W72">
        <f>VLOOKUP(A72,dummy_data[],COLUMN(dummy_data[Niacin]),TRUE)</f>
        <v>1</v>
      </c>
      <c r="X72">
        <f>VLOOKUP(A72,dummy_data[],COLUMN(dummy_data[Pantothenic acid]),TRUE)</f>
        <v>1</v>
      </c>
      <c r="Y72">
        <f>VLOOKUP(A72,dummy_data[],COLUMN(dummy_data[Folic acid]),TRUE)</f>
        <v>1</v>
      </c>
      <c r="Z72">
        <f>VLOOKUP(A72,dummy_data[],COLUMN(dummy_data[Vitamin C]),TRUE)</f>
        <v>1</v>
      </c>
      <c r="AA72">
        <f>VLOOKUP(A72,dummy_data[],COLUMN(dummy_data[Vitamin D]),TRUE)</f>
        <v>1</v>
      </c>
      <c r="AB72">
        <f>VLOOKUP(A72,dummy_data[],COLUMN(dummy_data[Vitamin E]),TRUE)</f>
        <v>1</v>
      </c>
      <c r="AC72">
        <f t="shared" ca="1" si="2"/>
        <v>616</v>
      </c>
      <c r="AD72" t="str">
        <f t="shared" si="3"/>
        <v>チキン南蛮弁当 ライス大盛 弁当 1003kcal</v>
      </c>
    </row>
    <row r="73" spans="1:30" x14ac:dyDescent="0.2">
      <c r="A73">
        <v>71</v>
      </c>
      <c r="B73">
        <v>71</v>
      </c>
      <c r="C73" t="s">
        <v>226</v>
      </c>
      <c r="D73" t="str">
        <f>VLOOKUP(VLOOKUP(A73,org_table[],COLUMN(org_table[category]),FALSE),Categories[],2,FALSE)</f>
        <v>弁当</v>
      </c>
      <c r="E73" t="str">
        <f>_xlfn.IFNA(VLOOKUP(VLOOKUP(A73,org_table[],COLUMN(org_table[size]),FALSE),SizeCodes[],2,FALSE),"-")</f>
        <v>ライス小盛</v>
      </c>
      <c r="F73">
        <f>VLOOKUP(A73,org_table[],COLUMN(org_table[熱量]),FALSE)</f>
        <v>746</v>
      </c>
      <c r="H73">
        <f>VLOOKUP(A73,org_table[],COLUMN(org_table[蛋白質]),FALSE)</f>
        <v>23.7</v>
      </c>
      <c r="I73">
        <f>VLOOKUP(A73,org_table[],COLUMN(org_table[脂質]),FALSE)</f>
        <v>27.6</v>
      </c>
      <c r="J73">
        <f>VLOOKUP(A73,org_table[],COLUMN(org_table[炭水化物]),FALSE)</f>
        <v>99.5</v>
      </c>
      <c r="K73">
        <f>VLOOKUP(A73,dummy_data[],COLUMN(dummy_data[Dietary fiber]),TRUE)</f>
        <v>20</v>
      </c>
      <c r="L73">
        <f>VLOOKUP(A73,org_table[],COLUMN(org_table[食塩相当量]),FALSE)</f>
        <v>2.8</v>
      </c>
      <c r="M73">
        <f>VLOOKUP(A73,org_table[],COLUMN(org_table[カリウム]),FALSE)</f>
        <v>473</v>
      </c>
      <c r="N73">
        <f>VLOOKUP(A73,dummy_data[],COLUMN(dummy_data[calcium]),TRUE)</f>
        <v>1</v>
      </c>
      <c r="O73">
        <f>VLOOKUP(A73,dummy_data[],COLUMN(dummy_data[iron]),TRUE)</f>
        <v>1</v>
      </c>
      <c r="P73">
        <f>VLOOKUP(A73,dummy_data[],COLUMN(dummy_data[magnesium]),TRUE)</f>
        <v>2</v>
      </c>
      <c r="Q73">
        <f>VLOOKUP(A73,org_table[],COLUMN(org_table[リン]),FALSE)</f>
        <v>334</v>
      </c>
      <c r="R73">
        <f>VLOOKUP(A73,dummy_data[],COLUMN(dummy_data[Vitamin A]),TRUE)</f>
        <v>1</v>
      </c>
      <c r="S73">
        <f>VLOOKUP(A73,dummy_data[],COLUMN(dummy_data[Vitamin B1]),TRUE)</f>
        <v>1</v>
      </c>
      <c r="T73">
        <f>VLOOKUP(A73,dummy_data[],COLUMN(dummy_data[Vitamin B2]),TRUE)</f>
        <v>1</v>
      </c>
      <c r="U73">
        <f>VLOOKUP(A73,dummy_data[],COLUMN(dummy_data[Vitamin B6]),TRUE)</f>
        <v>1</v>
      </c>
      <c r="V73">
        <f>VLOOKUP(A73,dummy_data[],COLUMN(dummy_data[Vitamin B12]),TRUE)</f>
        <v>1</v>
      </c>
      <c r="W73">
        <f>VLOOKUP(A73,dummy_data[],COLUMN(dummy_data[Niacin]),TRUE)</f>
        <v>1</v>
      </c>
      <c r="X73">
        <f>VLOOKUP(A73,dummy_data[],COLUMN(dummy_data[Pantothenic acid]),TRUE)</f>
        <v>1</v>
      </c>
      <c r="Y73">
        <f>VLOOKUP(A73,dummy_data[],COLUMN(dummy_data[Folic acid]),TRUE)</f>
        <v>1</v>
      </c>
      <c r="Z73">
        <f>VLOOKUP(A73,dummy_data[],COLUMN(dummy_data[Vitamin C]),TRUE)</f>
        <v>1</v>
      </c>
      <c r="AA73">
        <f>VLOOKUP(A73,dummy_data[],COLUMN(dummy_data[Vitamin D]),TRUE)</f>
        <v>1</v>
      </c>
      <c r="AB73">
        <f>VLOOKUP(A73,dummy_data[],COLUMN(dummy_data[Vitamin E]),TRUE)</f>
        <v>1</v>
      </c>
      <c r="AC73">
        <f t="shared" ca="1" si="2"/>
        <v>415</v>
      </c>
      <c r="AD73" t="str">
        <f t="shared" si="3"/>
        <v>チキン南蛮弁当 ライス小盛 弁当 746kcal</v>
      </c>
    </row>
    <row r="74" spans="1:30" x14ac:dyDescent="0.2">
      <c r="A74">
        <v>72</v>
      </c>
      <c r="B74">
        <v>72</v>
      </c>
      <c r="C74" t="s">
        <v>274</v>
      </c>
      <c r="D74" t="str">
        <f>VLOOKUP(VLOOKUP(A74,org_table[],COLUMN(org_table[category]),FALSE),Categories[],2,FALSE)</f>
        <v>弁当</v>
      </c>
      <c r="E74" t="str">
        <f>_xlfn.IFNA(VLOOKUP(VLOOKUP(A74,org_table[],COLUMN(org_table[size]),FALSE),SizeCodes[],2,FALSE),"-")</f>
        <v>ライス普通盛</v>
      </c>
      <c r="F74">
        <f>VLOOKUP(A74,org_table[],COLUMN(org_table[熱量]),FALSE)</f>
        <v>743</v>
      </c>
      <c r="H74">
        <f>VLOOKUP(A74,org_table[],COLUMN(org_table[蛋白質]),FALSE)</f>
        <v>23.5</v>
      </c>
      <c r="I74">
        <f>VLOOKUP(A74,org_table[],COLUMN(org_table[脂質]),FALSE)</f>
        <v>21</v>
      </c>
      <c r="J74">
        <f>VLOOKUP(A74,org_table[],COLUMN(org_table[炭水化物]),FALSE)</f>
        <v>114.8</v>
      </c>
      <c r="K74">
        <f>VLOOKUP(A74,dummy_data[],COLUMN(dummy_data[Dietary fiber]),TRUE)</f>
        <v>21</v>
      </c>
      <c r="L74">
        <f>VLOOKUP(A74,org_table[],COLUMN(org_table[食塩相当量]),FALSE)</f>
        <v>5.4</v>
      </c>
      <c r="M74">
        <f>VLOOKUP(A74,org_table[],COLUMN(org_table[カリウム]),FALSE)</f>
        <v>873</v>
      </c>
      <c r="N74">
        <f>VLOOKUP(A74,dummy_data[],COLUMN(dummy_data[calcium]),TRUE)</f>
        <v>1</v>
      </c>
      <c r="O74">
        <f>VLOOKUP(A74,dummy_data[],COLUMN(dummy_data[iron]),TRUE)</f>
        <v>1</v>
      </c>
      <c r="P74">
        <f>VLOOKUP(A74,dummy_data[],COLUMN(dummy_data[magnesium]),TRUE)</f>
        <v>2</v>
      </c>
      <c r="Q74">
        <f>VLOOKUP(A74,org_table[],COLUMN(org_table[リン]),FALSE)</f>
        <v>265</v>
      </c>
      <c r="R74">
        <f>VLOOKUP(A74,dummy_data[],COLUMN(dummy_data[Vitamin A]),TRUE)</f>
        <v>1</v>
      </c>
      <c r="S74">
        <f>VLOOKUP(A74,dummy_data[],COLUMN(dummy_data[Vitamin B1]),TRUE)</f>
        <v>1</v>
      </c>
      <c r="T74">
        <f>VLOOKUP(A74,dummy_data[],COLUMN(dummy_data[Vitamin B2]),TRUE)</f>
        <v>1</v>
      </c>
      <c r="U74">
        <f>VLOOKUP(A74,dummy_data[],COLUMN(dummy_data[Vitamin B6]),TRUE)</f>
        <v>1</v>
      </c>
      <c r="V74">
        <f>VLOOKUP(A74,dummy_data[],COLUMN(dummy_data[Vitamin B12]),TRUE)</f>
        <v>1</v>
      </c>
      <c r="W74">
        <f>VLOOKUP(A74,dummy_data[],COLUMN(dummy_data[Niacin]),TRUE)</f>
        <v>1</v>
      </c>
      <c r="X74">
        <f>VLOOKUP(A74,dummy_data[],COLUMN(dummy_data[Pantothenic acid]),TRUE)</f>
        <v>1</v>
      </c>
      <c r="Y74">
        <f>VLOOKUP(A74,dummy_data[],COLUMN(dummy_data[Folic acid]),TRUE)</f>
        <v>1</v>
      </c>
      <c r="Z74">
        <f>VLOOKUP(A74,dummy_data[],COLUMN(dummy_data[Vitamin C]),TRUE)</f>
        <v>1</v>
      </c>
      <c r="AA74">
        <f>VLOOKUP(A74,dummy_data[],COLUMN(dummy_data[Vitamin D]),TRUE)</f>
        <v>1</v>
      </c>
      <c r="AB74">
        <f>VLOOKUP(A74,dummy_data[],COLUMN(dummy_data[Vitamin E]),TRUE)</f>
        <v>1</v>
      </c>
      <c r="AC74">
        <f t="shared" ca="1" si="2"/>
        <v>215</v>
      </c>
      <c r="AD74" t="str">
        <f t="shared" si="3"/>
        <v>肉野菜炒め弁当 ライス普通盛 弁当 743kcal</v>
      </c>
    </row>
    <row r="75" spans="1:30" x14ac:dyDescent="0.2">
      <c r="A75">
        <v>73</v>
      </c>
      <c r="B75">
        <v>73</v>
      </c>
      <c r="C75" t="s">
        <v>275</v>
      </c>
      <c r="D75" t="str">
        <f>VLOOKUP(VLOOKUP(A75,org_table[],COLUMN(org_table[category]),FALSE),Categories[],2,FALSE)</f>
        <v>弁当</v>
      </c>
      <c r="E75" t="str">
        <f>_xlfn.IFNA(VLOOKUP(VLOOKUP(A75,org_table[],COLUMN(org_table[size]),FALSE),SizeCodes[],2,FALSE),"-")</f>
        <v>ライス大盛</v>
      </c>
      <c r="F75">
        <f>VLOOKUP(A75,org_table[],COLUMN(org_table[熱量]),FALSE)</f>
        <v>894</v>
      </c>
      <c r="H75">
        <f>VLOOKUP(A75,org_table[],COLUMN(org_table[蛋白質]),FALSE)</f>
        <v>25.5</v>
      </c>
      <c r="I75">
        <f>VLOOKUP(A75,org_table[],COLUMN(org_table[脂質]),FALSE)</f>
        <v>21.3</v>
      </c>
      <c r="J75">
        <f>VLOOKUP(A75,org_table[],COLUMN(org_table[炭水化物]),FALSE)</f>
        <v>149.80000000000001</v>
      </c>
      <c r="K75">
        <f>VLOOKUP(A75,dummy_data[],COLUMN(dummy_data[Dietary fiber]),TRUE)</f>
        <v>20</v>
      </c>
      <c r="L75">
        <f>VLOOKUP(A75,org_table[],COLUMN(org_table[食塩相当量]),FALSE)</f>
        <v>5.4</v>
      </c>
      <c r="M75">
        <f>VLOOKUP(A75,org_table[],COLUMN(org_table[カリウム]),FALSE)</f>
        <v>894</v>
      </c>
      <c r="N75">
        <f>VLOOKUP(A75,dummy_data[],COLUMN(dummy_data[calcium]),TRUE)</f>
        <v>1</v>
      </c>
      <c r="O75">
        <f>VLOOKUP(A75,dummy_data[],COLUMN(dummy_data[iron]),TRUE)</f>
        <v>1</v>
      </c>
      <c r="P75">
        <f>VLOOKUP(A75,dummy_data[],COLUMN(dummy_data[magnesium]),TRUE)</f>
        <v>2</v>
      </c>
      <c r="Q75">
        <f>VLOOKUP(A75,org_table[],COLUMN(org_table[リン]),FALSE)</f>
        <v>291</v>
      </c>
      <c r="R75">
        <f>VLOOKUP(A75,dummy_data[],COLUMN(dummy_data[Vitamin A]),TRUE)</f>
        <v>1</v>
      </c>
      <c r="S75">
        <f>VLOOKUP(A75,dummy_data[],COLUMN(dummy_data[Vitamin B1]),TRUE)</f>
        <v>1</v>
      </c>
      <c r="T75">
        <f>VLOOKUP(A75,dummy_data[],COLUMN(dummy_data[Vitamin B2]),TRUE)</f>
        <v>1</v>
      </c>
      <c r="U75">
        <f>VLOOKUP(A75,dummy_data[],COLUMN(dummy_data[Vitamin B6]),TRUE)</f>
        <v>1</v>
      </c>
      <c r="V75">
        <f>VLOOKUP(A75,dummy_data[],COLUMN(dummy_data[Vitamin B12]),TRUE)</f>
        <v>1</v>
      </c>
      <c r="W75">
        <f>VLOOKUP(A75,dummy_data[],COLUMN(dummy_data[Niacin]),TRUE)</f>
        <v>1</v>
      </c>
      <c r="X75">
        <f>VLOOKUP(A75,dummy_data[],COLUMN(dummy_data[Pantothenic acid]),TRUE)</f>
        <v>1</v>
      </c>
      <c r="Y75">
        <f>VLOOKUP(A75,dummy_data[],COLUMN(dummy_data[Folic acid]),TRUE)</f>
        <v>1</v>
      </c>
      <c r="Z75">
        <f>VLOOKUP(A75,dummy_data[],COLUMN(dummy_data[Vitamin C]),TRUE)</f>
        <v>1</v>
      </c>
      <c r="AA75">
        <f>VLOOKUP(A75,dummy_data[],COLUMN(dummy_data[Vitamin D]),TRUE)</f>
        <v>1</v>
      </c>
      <c r="AB75">
        <f>VLOOKUP(A75,dummy_data[],COLUMN(dummy_data[Vitamin E]),TRUE)</f>
        <v>1</v>
      </c>
      <c r="AC75">
        <f t="shared" ca="1" si="2"/>
        <v>73</v>
      </c>
      <c r="AD75" t="str">
        <f t="shared" si="3"/>
        <v>肉野菜炒め弁当 ライス大盛 弁当 894kcal</v>
      </c>
    </row>
    <row r="76" spans="1:30" x14ac:dyDescent="0.2">
      <c r="A76">
        <v>74</v>
      </c>
      <c r="B76">
        <v>74</v>
      </c>
      <c r="C76" t="s">
        <v>276</v>
      </c>
      <c r="D76" t="str">
        <f>VLOOKUP(VLOOKUP(A76,org_table[],COLUMN(org_table[category]),FALSE),Categories[],2,FALSE)</f>
        <v>弁当</v>
      </c>
      <c r="E76" t="str">
        <f>_xlfn.IFNA(VLOOKUP(VLOOKUP(A76,org_table[],COLUMN(org_table[size]),FALSE),SizeCodes[],2,FALSE),"-")</f>
        <v>ライス小盛</v>
      </c>
      <c r="F76">
        <f>VLOOKUP(A76,org_table[],COLUMN(org_table[熱量]),FALSE)</f>
        <v>637</v>
      </c>
      <c r="H76">
        <f>VLOOKUP(A76,org_table[],COLUMN(org_table[蛋白質]),FALSE)</f>
        <v>22.1</v>
      </c>
      <c r="I76">
        <f>VLOOKUP(A76,org_table[],COLUMN(org_table[脂質]),FALSE)</f>
        <v>20.8</v>
      </c>
      <c r="J76">
        <f>VLOOKUP(A76,org_table[],COLUMN(org_table[炭水化物]),FALSE)</f>
        <v>90.3</v>
      </c>
      <c r="K76">
        <f>VLOOKUP(A76,dummy_data[],COLUMN(dummy_data[Dietary fiber]),TRUE)</f>
        <v>21</v>
      </c>
      <c r="L76">
        <f>VLOOKUP(A76,org_table[],COLUMN(org_table[食塩相当量]),FALSE)</f>
        <v>5.4</v>
      </c>
      <c r="M76">
        <f>VLOOKUP(A76,org_table[],COLUMN(org_table[カリウム]),FALSE)</f>
        <v>858</v>
      </c>
      <c r="N76">
        <f>VLOOKUP(A76,dummy_data[],COLUMN(dummy_data[calcium]),TRUE)</f>
        <v>1</v>
      </c>
      <c r="O76">
        <f>VLOOKUP(A76,dummy_data[],COLUMN(dummy_data[iron]),TRUE)</f>
        <v>1</v>
      </c>
      <c r="P76">
        <f>VLOOKUP(A76,dummy_data[],COLUMN(dummy_data[magnesium]),TRUE)</f>
        <v>2</v>
      </c>
      <c r="Q76">
        <f>VLOOKUP(A76,org_table[],COLUMN(org_table[リン]),FALSE)</f>
        <v>247</v>
      </c>
      <c r="R76">
        <f>VLOOKUP(A76,dummy_data[],COLUMN(dummy_data[Vitamin A]),TRUE)</f>
        <v>1</v>
      </c>
      <c r="S76">
        <f>VLOOKUP(A76,dummy_data[],COLUMN(dummy_data[Vitamin B1]),TRUE)</f>
        <v>1</v>
      </c>
      <c r="T76">
        <f>VLOOKUP(A76,dummy_data[],COLUMN(dummy_data[Vitamin B2]),TRUE)</f>
        <v>1</v>
      </c>
      <c r="U76">
        <f>VLOOKUP(A76,dummy_data[],COLUMN(dummy_data[Vitamin B6]),TRUE)</f>
        <v>1</v>
      </c>
      <c r="V76">
        <f>VLOOKUP(A76,dummy_data[],COLUMN(dummy_data[Vitamin B12]),TRUE)</f>
        <v>1</v>
      </c>
      <c r="W76">
        <f>VLOOKUP(A76,dummy_data[],COLUMN(dummy_data[Niacin]),TRUE)</f>
        <v>1</v>
      </c>
      <c r="X76">
        <f>VLOOKUP(A76,dummy_data[],COLUMN(dummy_data[Pantothenic acid]),TRUE)</f>
        <v>1</v>
      </c>
      <c r="Y76">
        <f>VLOOKUP(A76,dummy_data[],COLUMN(dummy_data[Folic acid]),TRUE)</f>
        <v>1</v>
      </c>
      <c r="Z76">
        <f>VLOOKUP(A76,dummy_data[],COLUMN(dummy_data[Vitamin C]),TRUE)</f>
        <v>1</v>
      </c>
      <c r="AA76">
        <f>VLOOKUP(A76,dummy_data[],COLUMN(dummy_data[Vitamin D]),TRUE)</f>
        <v>1</v>
      </c>
      <c r="AB76">
        <f>VLOOKUP(A76,dummy_data[],COLUMN(dummy_data[Vitamin E]),TRUE)</f>
        <v>1</v>
      </c>
      <c r="AC76">
        <f t="shared" ca="1" si="2"/>
        <v>849</v>
      </c>
      <c r="AD76" t="str">
        <f t="shared" si="3"/>
        <v>肉野菜炒め弁当 ライス小盛 弁当 637kcal</v>
      </c>
    </row>
    <row r="77" spans="1:30" x14ac:dyDescent="0.2">
      <c r="A77">
        <v>75</v>
      </c>
      <c r="B77">
        <v>75</v>
      </c>
      <c r="C77" t="s">
        <v>227</v>
      </c>
      <c r="D77" t="str">
        <f>VLOOKUP(VLOOKUP(A77,org_table[],COLUMN(org_table[category]),FALSE),Categories[],2,FALSE)</f>
        <v>弁当</v>
      </c>
      <c r="E77" t="str">
        <f>_xlfn.IFNA(VLOOKUP(VLOOKUP(A77,org_table[],COLUMN(org_table[size]),FALSE),SizeCodes[],2,FALSE),"-")</f>
        <v>ライス普通盛</v>
      </c>
      <c r="F77">
        <f>VLOOKUP(A77,org_table[],COLUMN(org_table[熱量]),FALSE)</f>
        <v>888</v>
      </c>
      <c r="H77">
        <f>VLOOKUP(A77,org_table[],COLUMN(org_table[蛋白質]),FALSE)</f>
        <v>26.6</v>
      </c>
      <c r="I77">
        <f>VLOOKUP(A77,org_table[],COLUMN(org_table[脂質]),FALSE)</f>
        <v>38.6</v>
      </c>
      <c r="J77">
        <f>VLOOKUP(A77,org_table[],COLUMN(org_table[炭水化物]),FALSE)</f>
        <v>108.1</v>
      </c>
      <c r="K77">
        <f>VLOOKUP(A77,dummy_data[],COLUMN(dummy_data[Dietary fiber]),TRUE)</f>
        <v>20</v>
      </c>
      <c r="L77">
        <f>VLOOKUP(A77,org_table[],COLUMN(org_table[食塩相当量]),FALSE)</f>
        <v>2.9</v>
      </c>
      <c r="M77">
        <f>VLOOKUP(A77,org_table[],COLUMN(org_table[カリウム]),FALSE)</f>
        <v>517</v>
      </c>
      <c r="N77">
        <f>VLOOKUP(A77,dummy_data[],COLUMN(dummy_data[calcium]),TRUE)</f>
        <v>1</v>
      </c>
      <c r="O77">
        <f>VLOOKUP(A77,dummy_data[],COLUMN(dummy_data[iron]),TRUE)</f>
        <v>1</v>
      </c>
      <c r="P77">
        <f>VLOOKUP(A77,dummy_data[],COLUMN(dummy_data[magnesium]),TRUE)</f>
        <v>2</v>
      </c>
      <c r="Q77">
        <f>VLOOKUP(A77,org_table[],COLUMN(org_table[リン]),FALSE)</f>
        <v>205</v>
      </c>
      <c r="R77">
        <f>VLOOKUP(A77,dummy_data[],COLUMN(dummy_data[Vitamin A]),TRUE)</f>
        <v>1</v>
      </c>
      <c r="S77">
        <f>VLOOKUP(A77,dummy_data[],COLUMN(dummy_data[Vitamin B1]),TRUE)</f>
        <v>1</v>
      </c>
      <c r="T77">
        <f>VLOOKUP(A77,dummy_data[],COLUMN(dummy_data[Vitamin B2]),TRUE)</f>
        <v>1</v>
      </c>
      <c r="U77">
        <f>VLOOKUP(A77,dummy_data[],COLUMN(dummy_data[Vitamin B6]),TRUE)</f>
        <v>1</v>
      </c>
      <c r="V77">
        <f>VLOOKUP(A77,dummy_data[],COLUMN(dummy_data[Vitamin B12]),TRUE)</f>
        <v>1</v>
      </c>
      <c r="W77">
        <f>VLOOKUP(A77,dummy_data[],COLUMN(dummy_data[Niacin]),TRUE)</f>
        <v>1</v>
      </c>
      <c r="X77">
        <f>VLOOKUP(A77,dummy_data[],COLUMN(dummy_data[Pantothenic acid]),TRUE)</f>
        <v>1</v>
      </c>
      <c r="Y77">
        <f>VLOOKUP(A77,dummy_data[],COLUMN(dummy_data[Folic acid]),TRUE)</f>
        <v>1</v>
      </c>
      <c r="Z77">
        <f>VLOOKUP(A77,dummy_data[],COLUMN(dummy_data[Vitamin C]),TRUE)</f>
        <v>1</v>
      </c>
      <c r="AA77">
        <f>VLOOKUP(A77,dummy_data[],COLUMN(dummy_data[Vitamin D]),TRUE)</f>
        <v>1</v>
      </c>
      <c r="AB77">
        <f>VLOOKUP(A77,dummy_data[],COLUMN(dummy_data[Vitamin E]),TRUE)</f>
        <v>1</v>
      </c>
      <c r="AC77">
        <f t="shared" ca="1" si="2"/>
        <v>869</v>
      </c>
      <c r="AD77" t="str">
        <f t="shared" si="3"/>
        <v>しょうが焼き弁当 ライス普通盛 弁当 888kcal</v>
      </c>
    </row>
    <row r="78" spans="1:30" x14ac:dyDescent="0.2">
      <c r="A78">
        <v>76</v>
      </c>
      <c r="B78">
        <v>76</v>
      </c>
      <c r="C78" t="s">
        <v>228</v>
      </c>
      <c r="D78" t="str">
        <f>VLOOKUP(VLOOKUP(A78,org_table[],COLUMN(org_table[category]),FALSE),Categories[],2,FALSE)</f>
        <v>弁当</v>
      </c>
      <c r="E78" t="str">
        <f>_xlfn.IFNA(VLOOKUP(VLOOKUP(A78,org_table[],COLUMN(org_table[size]),FALSE),SizeCodes[],2,FALSE),"-")</f>
        <v>ライス大盛</v>
      </c>
      <c r="F78">
        <f>VLOOKUP(A78,org_table[],COLUMN(org_table[熱量]),FALSE)</f>
        <v>1039</v>
      </c>
      <c r="H78">
        <f>VLOOKUP(A78,org_table[],COLUMN(org_table[蛋白質]),FALSE)</f>
        <v>28.6</v>
      </c>
      <c r="I78">
        <f>VLOOKUP(A78,org_table[],COLUMN(org_table[脂質]),FALSE)</f>
        <v>38.9</v>
      </c>
      <c r="J78">
        <f>VLOOKUP(A78,org_table[],COLUMN(org_table[炭水化物]),FALSE)</f>
        <v>143.1</v>
      </c>
      <c r="K78">
        <f>VLOOKUP(A78,dummy_data[],COLUMN(dummy_data[Dietary fiber]),TRUE)</f>
        <v>21</v>
      </c>
      <c r="L78">
        <f>VLOOKUP(A78,org_table[],COLUMN(org_table[食塩相当量]),FALSE)</f>
        <v>2.9</v>
      </c>
      <c r="M78">
        <f>VLOOKUP(A78,org_table[],COLUMN(org_table[カリウム]),FALSE)</f>
        <v>538</v>
      </c>
      <c r="N78">
        <f>VLOOKUP(A78,dummy_data[],COLUMN(dummy_data[calcium]),TRUE)</f>
        <v>1</v>
      </c>
      <c r="O78">
        <f>VLOOKUP(A78,dummy_data[],COLUMN(dummy_data[iron]),TRUE)</f>
        <v>1</v>
      </c>
      <c r="P78">
        <f>VLOOKUP(A78,dummy_data[],COLUMN(dummy_data[magnesium]),TRUE)</f>
        <v>2</v>
      </c>
      <c r="Q78">
        <f>VLOOKUP(A78,org_table[],COLUMN(org_table[リン]),FALSE)</f>
        <v>231</v>
      </c>
      <c r="R78">
        <f>VLOOKUP(A78,dummy_data[],COLUMN(dummy_data[Vitamin A]),TRUE)</f>
        <v>1</v>
      </c>
      <c r="S78">
        <f>VLOOKUP(A78,dummy_data[],COLUMN(dummy_data[Vitamin B1]),TRUE)</f>
        <v>1</v>
      </c>
      <c r="T78">
        <f>VLOOKUP(A78,dummy_data[],COLUMN(dummy_data[Vitamin B2]),TRUE)</f>
        <v>1</v>
      </c>
      <c r="U78">
        <f>VLOOKUP(A78,dummy_data[],COLUMN(dummy_data[Vitamin B6]),TRUE)</f>
        <v>1</v>
      </c>
      <c r="V78">
        <f>VLOOKUP(A78,dummy_data[],COLUMN(dummy_data[Vitamin B12]),TRUE)</f>
        <v>1</v>
      </c>
      <c r="W78">
        <f>VLOOKUP(A78,dummy_data[],COLUMN(dummy_data[Niacin]),TRUE)</f>
        <v>1</v>
      </c>
      <c r="X78">
        <f>VLOOKUP(A78,dummy_data[],COLUMN(dummy_data[Pantothenic acid]),TRUE)</f>
        <v>1</v>
      </c>
      <c r="Y78">
        <f>VLOOKUP(A78,dummy_data[],COLUMN(dummy_data[Folic acid]),TRUE)</f>
        <v>1</v>
      </c>
      <c r="Z78">
        <f>VLOOKUP(A78,dummy_data[],COLUMN(dummy_data[Vitamin C]),TRUE)</f>
        <v>1</v>
      </c>
      <c r="AA78">
        <f>VLOOKUP(A78,dummy_data[],COLUMN(dummy_data[Vitamin D]),TRUE)</f>
        <v>1</v>
      </c>
      <c r="AB78">
        <f>VLOOKUP(A78,dummy_data[],COLUMN(dummy_data[Vitamin E]),TRUE)</f>
        <v>1</v>
      </c>
      <c r="AC78">
        <f t="shared" ca="1" si="2"/>
        <v>629</v>
      </c>
      <c r="AD78" t="str">
        <f t="shared" si="3"/>
        <v>しょうが焼き弁当 ライス大盛 弁当 1039kcal</v>
      </c>
    </row>
    <row r="79" spans="1:30" x14ac:dyDescent="0.2">
      <c r="A79">
        <v>77</v>
      </c>
      <c r="B79">
        <v>77</v>
      </c>
      <c r="C79" t="s">
        <v>229</v>
      </c>
      <c r="D79" t="str">
        <f>VLOOKUP(VLOOKUP(A79,org_table[],COLUMN(org_table[category]),FALSE),Categories[],2,FALSE)</f>
        <v>弁当</v>
      </c>
      <c r="E79" t="str">
        <f>_xlfn.IFNA(VLOOKUP(VLOOKUP(A79,org_table[],COLUMN(org_table[size]),FALSE),SizeCodes[],2,FALSE),"-")</f>
        <v>ライス小盛</v>
      </c>
      <c r="F79">
        <f>VLOOKUP(A79,org_table[],COLUMN(org_table[熱量]),FALSE)</f>
        <v>782</v>
      </c>
      <c r="H79">
        <f>VLOOKUP(A79,org_table[],COLUMN(org_table[蛋白質]),FALSE)</f>
        <v>25.2</v>
      </c>
      <c r="I79">
        <f>VLOOKUP(A79,org_table[],COLUMN(org_table[脂質]),FALSE)</f>
        <v>38.4</v>
      </c>
      <c r="J79">
        <f>VLOOKUP(A79,org_table[],COLUMN(org_table[炭水化物]),FALSE)</f>
        <v>83.6</v>
      </c>
      <c r="K79">
        <f>VLOOKUP(A79,dummy_data[],COLUMN(dummy_data[Dietary fiber]),TRUE)</f>
        <v>20</v>
      </c>
      <c r="L79">
        <f>VLOOKUP(A79,org_table[],COLUMN(org_table[食塩相当量]),FALSE)</f>
        <v>2.9</v>
      </c>
      <c r="M79">
        <f>VLOOKUP(A79,org_table[],COLUMN(org_table[カリウム]),FALSE)</f>
        <v>502</v>
      </c>
      <c r="N79">
        <f>VLOOKUP(A79,dummy_data[],COLUMN(dummy_data[calcium]),TRUE)</f>
        <v>1</v>
      </c>
      <c r="O79">
        <f>VLOOKUP(A79,dummy_data[],COLUMN(dummy_data[iron]),TRUE)</f>
        <v>1</v>
      </c>
      <c r="P79">
        <f>VLOOKUP(A79,dummy_data[],COLUMN(dummy_data[magnesium]),TRUE)</f>
        <v>2</v>
      </c>
      <c r="Q79">
        <f>VLOOKUP(A79,org_table[],COLUMN(org_table[リン]),FALSE)</f>
        <v>187</v>
      </c>
      <c r="R79">
        <f>VLOOKUP(A79,dummy_data[],COLUMN(dummy_data[Vitamin A]),TRUE)</f>
        <v>1</v>
      </c>
      <c r="S79">
        <f>VLOOKUP(A79,dummy_data[],COLUMN(dummy_data[Vitamin B1]),TRUE)</f>
        <v>1</v>
      </c>
      <c r="T79">
        <f>VLOOKUP(A79,dummy_data[],COLUMN(dummy_data[Vitamin B2]),TRUE)</f>
        <v>1</v>
      </c>
      <c r="U79">
        <f>VLOOKUP(A79,dummy_data[],COLUMN(dummy_data[Vitamin B6]),TRUE)</f>
        <v>1</v>
      </c>
      <c r="V79">
        <f>VLOOKUP(A79,dummy_data[],COLUMN(dummy_data[Vitamin B12]),TRUE)</f>
        <v>1</v>
      </c>
      <c r="W79">
        <f>VLOOKUP(A79,dummy_data[],COLUMN(dummy_data[Niacin]),TRUE)</f>
        <v>1</v>
      </c>
      <c r="X79">
        <f>VLOOKUP(A79,dummy_data[],COLUMN(dummy_data[Pantothenic acid]),TRUE)</f>
        <v>1</v>
      </c>
      <c r="Y79">
        <f>VLOOKUP(A79,dummy_data[],COLUMN(dummy_data[Folic acid]),TRUE)</f>
        <v>1</v>
      </c>
      <c r="Z79">
        <f>VLOOKUP(A79,dummy_data[],COLUMN(dummy_data[Vitamin C]),TRUE)</f>
        <v>1</v>
      </c>
      <c r="AA79">
        <f>VLOOKUP(A79,dummy_data[],COLUMN(dummy_data[Vitamin D]),TRUE)</f>
        <v>1</v>
      </c>
      <c r="AB79">
        <f>VLOOKUP(A79,dummy_data[],COLUMN(dummy_data[Vitamin E]),TRUE)</f>
        <v>1</v>
      </c>
      <c r="AC79">
        <f t="shared" ca="1" si="2"/>
        <v>569</v>
      </c>
      <c r="AD79" t="str">
        <f t="shared" si="3"/>
        <v>しょうが焼き弁当 ライス小盛 弁当 782kcal</v>
      </c>
    </row>
    <row r="80" spans="1:30" x14ac:dyDescent="0.2">
      <c r="A80">
        <v>78</v>
      </c>
      <c r="B80">
        <v>78</v>
      </c>
      <c r="C80" t="s">
        <v>248</v>
      </c>
      <c r="D80" t="str">
        <f>VLOOKUP(VLOOKUP(A80,org_table[],COLUMN(org_table[category]),FALSE),Categories[],2,FALSE)</f>
        <v>弁当</v>
      </c>
      <c r="E80" t="str">
        <f>_xlfn.IFNA(VLOOKUP(VLOOKUP(A80,org_table[],COLUMN(org_table[size]),FALSE),SizeCodes[],2,FALSE),"-")</f>
        <v>ライス普通盛</v>
      </c>
      <c r="F80">
        <f>VLOOKUP(A80,org_table[],COLUMN(org_table[熱量]),FALSE)</f>
        <v>764</v>
      </c>
      <c r="H80">
        <f>VLOOKUP(A80,org_table[],COLUMN(org_table[蛋白質]),FALSE)</f>
        <v>24.1</v>
      </c>
      <c r="I80">
        <f>VLOOKUP(A80,org_table[],COLUMN(org_table[脂質]),FALSE)</f>
        <v>24.7</v>
      </c>
      <c r="J80">
        <f>VLOOKUP(A80,org_table[],COLUMN(org_table[炭水化物]),FALSE)</f>
        <v>110.8</v>
      </c>
      <c r="K80">
        <f>VLOOKUP(A80,dummy_data[],COLUMN(dummy_data[Dietary fiber]),TRUE)</f>
        <v>21</v>
      </c>
      <c r="L80">
        <f>VLOOKUP(A80,org_table[],COLUMN(org_table[食塩相当量]),FALSE)</f>
        <v>2.6</v>
      </c>
      <c r="M80">
        <f>VLOOKUP(A80,org_table[],COLUMN(org_table[カリウム]),FALSE)</f>
        <v>562</v>
      </c>
      <c r="N80">
        <f>VLOOKUP(A80,dummy_data[],COLUMN(dummy_data[calcium]),TRUE)</f>
        <v>1</v>
      </c>
      <c r="O80">
        <f>VLOOKUP(A80,dummy_data[],COLUMN(dummy_data[iron]),TRUE)</f>
        <v>1</v>
      </c>
      <c r="P80">
        <f>VLOOKUP(A80,dummy_data[],COLUMN(dummy_data[magnesium]),TRUE)</f>
        <v>2</v>
      </c>
      <c r="Q80">
        <f>VLOOKUP(A80,org_table[],COLUMN(org_table[リン]),FALSE)</f>
        <v>222</v>
      </c>
      <c r="R80">
        <f>VLOOKUP(A80,dummy_data[],COLUMN(dummy_data[Vitamin A]),TRUE)</f>
        <v>1</v>
      </c>
      <c r="S80">
        <f>VLOOKUP(A80,dummy_data[],COLUMN(dummy_data[Vitamin B1]),TRUE)</f>
        <v>1</v>
      </c>
      <c r="T80">
        <f>VLOOKUP(A80,dummy_data[],COLUMN(dummy_data[Vitamin B2]),TRUE)</f>
        <v>1</v>
      </c>
      <c r="U80">
        <f>VLOOKUP(A80,dummy_data[],COLUMN(dummy_data[Vitamin B6]),TRUE)</f>
        <v>1</v>
      </c>
      <c r="V80">
        <f>VLOOKUP(A80,dummy_data[],COLUMN(dummy_data[Vitamin B12]),TRUE)</f>
        <v>1</v>
      </c>
      <c r="W80">
        <f>VLOOKUP(A80,dummy_data[],COLUMN(dummy_data[Niacin]),TRUE)</f>
        <v>1</v>
      </c>
      <c r="X80">
        <f>VLOOKUP(A80,dummy_data[],COLUMN(dummy_data[Pantothenic acid]),TRUE)</f>
        <v>1</v>
      </c>
      <c r="Y80">
        <f>VLOOKUP(A80,dummy_data[],COLUMN(dummy_data[Folic acid]),TRUE)</f>
        <v>1</v>
      </c>
      <c r="Z80">
        <f>VLOOKUP(A80,dummy_data[],COLUMN(dummy_data[Vitamin C]),TRUE)</f>
        <v>1</v>
      </c>
      <c r="AA80">
        <f>VLOOKUP(A80,dummy_data[],COLUMN(dummy_data[Vitamin D]),TRUE)</f>
        <v>1</v>
      </c>
      <c r="AB80">
        <f>VLOOKUP(A80,dummy_data[],COLUMN(dummy_data[Vitamin E]),TRUE)</f>
        <v>1</v>
      </c>
      <c r="AC80">
        <f t="shared" ca="1" si="2"/>
        <v>723</v>
      </c>
      <c r="AD80" t="str">
        <f t="shared" si="3"/>
        <v>デミグラスハンバーグステーキ弁当 ライス普通盛 弁当 764kcal</v>
      </c>
    </row>
    <row r="81" spans="1:30" x14ac:dyDescent="0.2">
      <c r="A81">
        <v>79</v>
      </c>
      <c r="B81">
        <v>79</v>
      </c>
      <c r="C81" t="s">
        <v>249</v>
      </c>
      <c r="D81" t="str">
        <f>VLOOKUP(VLOOKUP(A81,org_table[],COLUMN(org_table[category]),FALSE),Categories[],2,FALSE)</f>
        <v>弁当</v>
      </c>
      <c r="E81" t="str">
        <f>_xlfn.IFNA(VLOOKUP(VLOOKUP(A81,org_table[],COLUMN(org_table[size]),FALSE),SizeCodes[],2,FALSE),"-")</f>
        <v>ライス大盛</v>
      </c>
      <c r="F81">
        <f>VLOOKUP(A81,org_table[],COLUMN(org_table[熱量]),FALSE)</f>
        <v>915</v>
      </c>
      <c r="H81">
        <f>VLOOKUP(A81,org_table[],COLUMN(org_table[蛋白質]),FALSE)</f>
        <v>26.1</v>
      </c>
      <c r="I81">
        <f>VLOOKUP(A81,org_table[],COLUMN(org_table[脂質]),FALSE)</f>
        <v>25</v>
      </c>
      <c r="J81">
        <f>VLOOKUP(A81,org_table[],COLUMN(org_table[炭水化物]),FALSE)</f>
        <v>145.80000000000001</v>
      </c>
      <c r="K81">
        <f>VLOOKUP(A81,dummy_data[],COLUMN(dummy_data[Dietary fiber]),TRUE)</f>
        <v>20</v>
      </c>
      <c r="L81">
        <f>VLOOKUP(A81,org_table[],COLUMN(org_table[食塩相当量]),FALSE)</f>
        <v>2.6</v>
      </c>
      <c r="M81">
        <f>VLOOKUP(A81,org_table[],COLUMN(org_table[カリウム]),FALSE)</f>
        <v>583</v>
      </c>
      <c r="N81">
        <f>VLOOKUP(A81,dummy_data[],COLUMN(dummy_data[calcium]),TRUE)</f>
        <v>1</v>
      </c>
      <c r="O81">
        <f>VLOOKUP(A81,dummy_data[],COLUMN(dummy_data[iron]),TRUE)</f>
        <v>1</v>
      </c>
      <c r="P81">
        <f>VLOOKUP(A81,dummy_data[],COLUMN(dummy_data[magnesium]),TRUE)</f>
        <v>2</v>
      </c>
      <c r="Q81">
        <f>VLOOKUP(A81,org_table[],COLUMN(org_table[リン]),FALSE)</f>
        <v>248</v>
      </c>
      <c r="R81">
        <f>VLOOKUP(A81,dummy_data[],COLUMN(dummy_data[Vitamin A]),TRUE)</f>
        <v>1</v>
      </c>
      <c r="S81">
        <f>VLOOKUP(A81,dummy_data[],COLUMN(dummy_data[Vitamin B1]),TRUE)</f>
        <v>1</v>
      </c>
      <c r="T81">
        <f>VLOOKUP(A81,dummy_data[],COLUMN(dummy_data[Vitamin B2]),TRUE)</f>
        <v>1</v>
      </c>
      <c r="U81">
        <f>VLOOKUP(A81,dummy_data[],COLUMN(dummy_data[Vitamin B6]),TRUE)</f>
        <v>1</v>
      </c>
      <c r="V81">
        <f>VLOOKUP(A81,dummy_data[],COLUMN(dummy_data[Vitamin B12]),TRUE)</f>
        <v>1</v>
      </c>
      <c r="W81">
        <f>VLOOKUP(A81,dummy_data[],COLUMN(dummy_data[Niacin]),TRUE)</f>
        <v>1</v>
      </c>
      <c r="X81">
        <f>VLOOKUP(A81,dummy_data[],COLUMN(dummy_data[Pantothenic acid]),TRUE)</f>
        <v>1</v>
      </c>
      <c r="Y81">
        <f>VLOOKUP(A81,dummy_data[],COLUMN(dummy_data[Folic acid]),TRUE)</f>
        <v>1</v>
      </c>
      <c r="Z81">
        <f>VLOOKUP(A81,dummy_data[],COLUMN(dummy_data[Vitamin C]),TRUE)</f>
        <v>1</v>
      </c>
      <c r="AA81">
        <f>VLOOKUP(A81,dummy_data[],COLUMN(dummy_data[Vitamin D]),TRUE)</f>
        <v>1</v>
      </c>
      <c r="AB81">
        <f>VLOOKUP(A81,dummy_data[],COLUMN(dummy_data[Vitamin E]),TRUE)</f>
        <v>1</v>
      </c>
      <c r="AC81">
        <f t="shared" ca="1" si="2"/>
        <v>389</v>
      </c>
      <c r="AD81" t="str">
        <f t="shared" si="3"/>
        <v>デミグラスハンバーグステーキ弁当 ライス大盛 弁当 915kcal</v>
      </c>
    </row>
    <row r="82" spans="1:30" x14ac:dyDescent="0.2">
      <c r="A82">
        <v>80</v>
      </c>
      <c r="B82">
        <v>80</v>
      </c>
      <c r="C82" t="s">
        <v>250</v>
      </c>
      <c r="D82" t="str">
        <f>VLOOKUP(VLOOKUP(A82,org_table[],COLUMN(org_table[category]),FALSE),Categories[],2,FALSE)</f>
        <v>弁当</v>
      </c>
      <c r="E82" t="str">
        <f>_xlfn.IFNA(VLOOKUP(VLOOKUP(A82,org_table[],COLUMN(org_table[size]),FALSE),SizeCodes[],2,FALSE),"-")</f>
        <v>ライス小盛</v>
      </c>
      <c r="F82">
        <f>VLOOKUP(A82,org_table[],COLUMN(org_table[熱量]),FALSE)</f>
        <v>658</v>
      </c>
      <c r="H82">
        <f>VLOOKUP(A82,org_table[],COLUMN(org_table[蛋白質]),FALSE)</f>
        <v>22.7</v>
      </c>
      <c r="I82">
        <f>VLOOKUP(A82,org_table[],COLUMN(org_table[脂質]),FALSE)</f>
        <v>24.5</v>
      </c>
      <c r="J82">
        <f>VLOOKUP(A82,org_table[],COLUMN(org_table[炭水化物]),FALSE)</f>
        <v>86.3</v>
      </c>
      <c r="K82">
        <f>VLOOKUP(A82,dummy_data[],COLUMN(dummy_data[Dietary fiber]),TRUE)</f>
        <v>21</v>
      </c>
      <c r="L82">
        <f>VLOOKUP(A82,org_table[],COLUMN(org_table[食塩相当量]),FALSE)</f>
        <v>2.6</v>
      </c>
      <c r="M82">
        <f>VLOOKUP(A82,org_table[],COLUMN(org_table[カリウム]),FALSE)</f>
        <v>547</v>
      </c>
      <c r="N82">
        <f>VLOOKUP(A82,dummy_data[],COLUMN(dummy_data[calcium]),TRUE)</f>
        <v>1</v>
      </c>
      <c r="O82">
        <f>VLOOKUP(A82,dummy_data[],COLUMN(dummy_data[iron]),TRUE)</f>
        <v>1</v>
      </c>
      <c r="P82">
        <f>VLOOKUP(A82,dummy_data[],COLUMN(dummy_data[magnesium]),TRUE)</f>
        <v>2</v>
      </c>
      <c r="Q82">
        <f>VLOOKUP(A82,org_table[],COLUMN(org_table[リン]),FALSE)</f>
        <v>204</v>
      </c>
      <c r="R82">
        <f>VLOOKUP(A82,dummy_data[],COLUMN(dummy_data[Vitamin A]),TRUE)</f>
        <v>1</v>
      </c>
      <c r="S82">
        <f>VLOOKUP(A82,dummy_data[],COLUMN(dummy_data[Vitamin B1]),TRUE)</f>
        <v>1</v>
      </c>
      <c r="T82">
        <f>VLOOKUP(A82,dummy_data[],COLUMN(dummy_data[Vitamin B2]),TRUE)</f>
        <v>1</v>
      </c>
      <c r="U82">
        <f>VLOOKUP(A82,dummy_data[],COLUMN(dummy_data[Vitamin B6]),TRUE)</f>
        <v>1</v>
      </c>
      <c r="V82">
        <f>VLOOKUP(A82,dummy_data[],COLUMN(dummy_data[Vitamin B12]),TRUE)</f>
        <v>1</v>
      </c>
      <c r="W82">
        <f>VLOOKUP(A82,dummy_data[],COLUMN(dummy_data[Niacin]),TRUE)</f>
        <v>1</v>
      </c>
      <c r="X82">
        <f>VLOOKUP(A82,dummy_data[],COLUMN(dummy_data[Pantothenic acid]),TRUE)</f>
        <v>1</v>
      </c>
      <c r="Y82">
        <f>VLOOKUP(A82,dummy_data[],COLUMN(dummy_data[Folic acid]),TRUE)</f>
        <v>1</v>
      </c>
      <c r="Z82">
        <f>VLOOKUP(A82,dummy_data[],COLUMN(dummy_data[Vitamin C]),TRUE)</f>
        <v>1</v>
      </c>
      <c r="AA82">
        <f>VLOOKUP(A82,dummy_data[],COLUMN(dummy_data[Vitamin D]),TRUE)</f>
        <v>1</v>
      </c>
      <c r="AB82">
        <f>VLOOKUP(A82,dummy_data[],COLUMN(dummy_data[Vitamin E]),TRUE)</f>
        <v>1</v>
      </c>
      <c r="AC82">
        <f t="shared" ca="1" si="2"/>
        <v>895</v>
      </c>
      <c r="AD82" t="str">
        <f t="shared" si="3"/>
        <v>デミグラスハンバーグステーキ弁当 ライス小盛 弁当 658kcal</v>
      </c>
    </row>
    <row r="83" spans="1:30" x14ac:dyDescent="0.2">
      <c r="A83">
        <v>81</v>
      </c>
      <c r="B83">
        <v>81</v>
      </c>
      <c r="C83" t="s">
        <v>245</v>
      </c>
      <c r="D83" t="str">
        <f>VLOOKUP(VLOOKUP(A83,org_table[],COLUMN(org_table[category]),FALSE),Categories[],2,FALSE)</f>
        <v>弁当</v>
      </c>
      <c r="E83" t="str">
        <f>_xlfn.IFNA(VLOOKUP(VLOOKUP(A83,org_table[],COLUMN(org_table[size]),FALSE),SizeCodes[],2,FALSE),"-")</f>
        <v>ライス普通盛</v>
      </c>
      <c r="F83">
        <f>VLOOKUP(A83,org_table[],COLUMN(org_table[熱量]),FALSE)</f>
        <v>881</v>
      </c>
      <c r="H83">
        <f>VLOOKUP(A83,org_table[],COLUMN(org_table[蛋白質]),FALSE)</f>
        <v>30</v>
      </c>
      <c r="I83">
        <f>VLOOKUP(A83,org_table[],COLUMN(org_table[脂質]),FALSE)</f>
        <v>34.5</v>
      </c>
      <c r="J83">
        <f>VLOOKUP(A83,org_table[],COLUMN(org_table[炭水化物]),FALSE)</f>
        <v>111.7</v>
      </c>
      <c r="K83">
        <f>VLOOKUP(A83,dummy_data[],COLUMN(dummy_data[Dietary fiber]),TRUE)</f>
        <v>20</v>
      </c>
      <c r="L83">
        <f>VLOOKUP(A83,org_table[],COLUMN(org_table[食塩相当量]),FALSE)</f>
        <v>3.5</v>
      </c>
      <c r="M83">
        <f>VLOOKUP(A83,org_table[],COLUMN(org_table[カリウム]),FALSE)</f>
        <v>582</v>
      </c>
      <c r="N83">
        <f>VLOOKUP(A83,dummy_data[],COLUMN(dummy_data[calcium]),TRUE)</f>
        <v>1</v>
      </c>
      <c r="O83">
        <f>VLOOKUP(A83,dummy_data[],COLUMN(dummy_data[iron]),TRUE)</f>
        <v>1</v>
      </c>
      <c r="P83">
        <f>VLOOKUP(A83,dummy_data[],COLUMN(dummy_data[magnesium]),TRUE)</f>
        <v>2</v>
      </c>
      <c r="Q83">
        <f>VLOOKUP(A83,org_table[],COLUMN(org_table[リン]),FALSE)</f>
        <v>414</v>
      </c>
      <c r="R83">
        <f>VLOOKUP(A83,dummy_data[],COLUMN(dummy_data[Vitamin A]),TRUE)</f>
        <v>1</v>
      </c>
      <c r="S83">
        <f>VLOOKUP(A83,dummy_data[],COLUMN(dummy_data[Vitamin B1]),TRUE)</f>
        <v>1</v>
      </c>
      <c r="T83">
        <f>VLOOKUP(A83,dummy_data[],COLUMN(dummy_data[Vitamin B2]),TRUE)</f>
        <v>1</v>
      </c>
      <c r="U83">
        <f>VLOOKUP(A83,dummy_data[],COLUMN(dummy_data[Vitamin B6]),TRUE)</f>
        <v>1</v>
      </c>
      <c r="V83">
        <f>VLOOKUP(A83,dummy_data[],COLUMN(dummy_data[Vitamin B12]),TRUE)</f>
        <v>1</v>
      </c>
      <c r="W83">
        <f>VLOOKUP(A83,dummy_data[],COLUMN(dummy_data[Niacin]),TRUE)</f>
        <v>1</v>
      </c>
      <c r="X83">
        <f>VLOOKUP(A83,dummy_data[],COLUMN(dummy_data[Pantothenic acid]),TRUE)</f>
        <v>1</v>
      </c>
      <c r="Y83">
        <f>VLOOKUP(A83,dummy_data[],COLUMN(dummy_data[Folic acid]),TRUE)</f>
        <v>1</v>
      </c>
      <c r="Z83">
        <f>VLOOKUP(A83,dummy_data[],COLUMN(dummy_data[Vitamin C]),TRUE)</f>
        <v>1</v>
      </c>
      <c r="AA83">
        <f>VLOOKUP(A83,dummy_data[],COLUMN(dummy_data[Vitamin D]),TRUE)</f>
        <v>1</v>
      </c>
      <c r="AB83">
        <f>VLOOKUP(A83,dummy_data[],COLUMN(dummy_data[Vitamin E]),TRUE)</f>
        <v>1</v>
      </c>
      <c r="AC83">
        <f t="shared" ca="1" si="2"/>
        <v>951</v>
      </c>
      <c r="AD83" t="str">
        <f t="shared" si="3"/>
        <v>4種のこぼれチーズハンバーグステーキ弁当 ライス普通盛 弁当 881kcal</v>
      </c>
    </row>
    <row r="84" spans="1:30" x14ac:dyDescent="0.2">
      <c r="A84">
        <v>82</v>
      </c>
      <c r="B84">
        <v>82</v>
      </c>
      <c r="C84" t="s">
        <v>246</v>
      </c>
      <c r="D84" t="str">
        <f>VLOOKUP(VLOOKUP(A84,org_table[],COLUMN(org_table[category]),FALSE),Categories[],2,FALSE)</f>
        <v>弁当</v>
      </c>
      <c r="E84" t="str">
        <f>_xlfn.IFNA(VLOOKUP(VLOOKUP(A84,org_table[],COLUMN(org_table[size]),FALSE),SizeCodes[],2,FALSE),"-")</f>
        <v>ライス大盛</v>
      </c>
      <c r="F84">
        <f>VLOOKUP(A84,org_table[],COLUMN(org_table[熱量]),FALSE)</f>
        <v>1032</v>
      </c>
      <c r="H84">
        <f>VLOOKUP(A84,org_table[],COLUMN(org_table[蛋白質]),FALSE)</f>
        <v>32</v>
      </c>
      <c r="I84">
        <f>VLOOKUP(A84,org_table[],COLUMN(org_table[脂質]),FALSE)</f>
        <v>34.799999999999997</v>
      </c>
      <c r="J84">
        <f>VLOOKUP(A84,org_table[],COLUMN(org_table[炭水化物]),FALSE)</f>
        <v>146.69999999999999</v>
      </c>
      <c r="K84">
        <f>VLOOKUP(A84,dummy_data[],COLUMN(dummy_data[Dietary fiber]),TRUE)</f>
        <v>21</v>
      </c>
      <c r="L84">
        <f>VLOOKUP(A84,org_table[],COLUMN(org_table[食塩相当量]),FALSE)</f>
        <v>3.5</v>
      </c>
      <c r="M84">
        <f>VLOOKUP(A84,org_table[],COLUMN(org_table[カリウム]),FALSE)</f>
        <v>603</v>
      </c>
      <c r="N84">
        <f>VLOOKUP(A84,dummy_data[],COLUMN(dummy_data[calcium]),TRUE)</f>
        <v>1</v>
      </c>
      <c r="O84">
        <f>VLOOKUP(A84,dummy_data[],COLUMN(dummy_data[iron]),TRUE)</f>
        <v>1</v>
      </c>
      <c r="P84">
        <f>VLOOKUP(A84,dummy_data[],COLUMN(dummy_data[magnesium]),TRUE)</f>
        <v>2</v>
      </c>
      <c r="Q84">
        <f>VLOOKUP(A84,org_table[],COLUMN(org_table[リン]),FALSE)</f>
        <v>440</v>
      </c>
      <c r="R84">
        <f>VLOOKUP(A84,dummy_data[],COLUMN(dummy_data[Vitamin A]),TRUE)</f>
        <v>1</v>
      </c>
      <c r="S84">
        <f>VLOOKUP(A84,dummy_data[],COLUMN(dummy_data[Vitamin B1]),TRUE)</f>
        <v>1</v>
      </c>
      <c r="T84">
        <f>VLOOKUP(A84,dummy_data[],COLUMN(dummy_data[Vitamin B2]),TRUE)</f>
        <v>1</v>
      </c>
      <c r="U84">
        <f>VLOOKUP(A84,dummy_data[],COLUMN(dummy_data[Vitamin B6]),TRUE)</f>
        <v>1</v>
      </c>
      <c r="V84">
        <f>VLOOKUP(A84,dummy_data[],COLUMN(dummy_data[Vitamin B12]),TRUE)</f>
        <v>1</v>
      </c>
      <c r="W84">
        <f>VLOOKUP(A84,dummy_data[],COLUMN(dummy_data[Niacin]),TRUE)</f>
        <v>1</v>
      </c>
      <c r="X84">
        <f>VLOOKUP(A84,dummy_data[],COLUMN(dummy_data[Pantothenic acid]),TRUE)</f>
        <v>1</v>
      </c>
      <c r="Y84">
        <f>VLOOKUP(A84,dummy_data[],COLUMN(dummy_data[Folic acid]),TRUE)</f>
        <v>1</v>
      </c>
      <c r="Z84">
        <f>VLOOKUP(A84,dummy_data[],COLUMN(dummy_data[Vitamin C]),TRUE)</f>
        <v>1</v>
      </c>
      <c r="AA84">
        <f>VLOOKUP(A84,dummy_data[],COLUMN(dummy_data[Vitamin D]),TRUE)</f>
        <v>1</v>
      </c>
      <c r="AB84">
        <f>VLOOKUP(A84,dummy_data[],COLUMN(dummy_data[Vitamin E]),TRUE)</f>
        <v>1</v>
      </c>
      <c r="AC84">
        <f t="shared" ca="1" si="2"/>
        <v>393</v>
      </c>
      <c r="AD84" t="str">
        <f t="shared" si="3"/>
        <v>4種のこぼれチーズハンバーグステーキ弁当 ライス大盛 弁当 1032kcal</v>
      </c>
    </row>
    <row r="85" spans="1:30" x14ac:dyDescent="0.2">
      <c r="A85">
        <v>83</v>
      </c>
      <c r="B85">
        <v>83</v>
      </c>
      <c r="C85" t="s">
        <v>247</v>
      </c>
      <c r="D85" t="str">
        <f>VLOOKUP(VLOOKUP(A85,org_table[],COLUMN(org_table[category]),FALSE),Categories[],2,FALSE)</f>
        <v>弁当</v>
      </c>
      <c r="E85" t="str">
        <f>_xlfn.IFNA(VLOOKUP(VLOOKUP(A85,org_table[],COLUMN(org_table[size]),FALSE),SizeCodes[],2,FALSE),"-")</f>
        <v>ライス小盛</v>
      </c>
      <c r="F85">
        <f>VLOOKUP(A85,org_table[],COLUMN(org_table[熱量]),FALSE)</f>
        <v>775</v>
      </c>
      <c r="H85">
        <f>VLOOKUP(A85,org_table[],COLUMN(org_table[蛋白質]),FALSE)</f>
        <v>28.6</v>
      </c>
      <c r="I85">
        <f>VLOOKUP(A85,org_table[],COLUMN(org_table[脂質]),FALSE)</f>
        <v>34.299999999999997</v>
      </c>
      <c r="J85">
        <f>VLOOKUP(A85,org_table[],COLUMN(org_table[炭水化物]),FALSE)</f>
        <v>87.2</v>
      </c>
      <c r="K85">
        <f>VLOOKUP(A85,dummy_data[],COLUMN(dummy_data[Dietary fiber]),TRUE)</f>
        <v>20</v>
      </c>
      <c r="L85">
        <f>VLOOKUP(A85,org_table[],COLUMN(org_table[食塩相当量]),FALSE)</f>
        <v>3.5</v>
      </c>
      <c r="M85">
        <f>VLOOKUP(A85,org_table[],COLUMN(org_table[カリウム]),FALSE)</f>
        <v>567</v>
      </c>
      <c r="N85">
        <f>VLOOKUP(A85,dummy_data[],COLUMN(dummy_data[calcium]),TRUE)</f>
        <v>1</v>
      </c>
      <c r="O85">
        <f>VLOOKUP(A85,dummy_data[],COLUMN(dummy_data[iron]),TRUE)</f>
        <v>1</v>
      </c>
      <c r="P85">
        <f>VLOOKUP(A85,dummy_data[],COLUMN(dummy_data[magnesium]),TRUE)</f>
        <v>2</v>
      </c>
      <c r="Q85">
        <f>VLOOKUP(A85,org_table[],COLUMN(org_table[リン]),FALSE)</f>
        <v>396</v>
      </c>
      <c r="R85">
        <f>VLOOKUP(A85,dummy_data[],COLUMN(dummy_data[Vitamin A]),TRUE)</f>
        <v>1</v>
      </c>
      <c r="S85">
        <f>VLOOKUP(A85,dummy_data[],COLUMN(dummy_data[Vitamin B1]),TRUE)</f>
        <v>1</v>
      </c>
      <c r="T85">
        <f>VLOOKUP(A85,dummy_data[],COLUMN(dummy_data[Vitamin B2]),TRUE)</f>
        <v>1</v>
      </c>
      <c r="U85">
        <f>VLOOKUP(A85,dummy_data[],COLUMN(dummy_data[Vitamin B6]),TRUE)</f>
        <v>1</v>
      </c>
      <c r="V85">
        <f>VLOOKUP(A85,dummy_data[],COLUMN(dummy_data[Vitamin B12]),TRUE)</f>
        <v>1</v>
      </c>
      <c r="W85">
        <f>VLOOKUP(A85,dummy_data[],COLUMN(dummy_data[Niacin]),TRUE)</f>
        <v>1</v>
      </c>
      <c r="X85">
        <f>VLOOKUP(A85,dummy_data[],COLUMN(dummy_data[Pantothenic acid]),TRUE)</f>
        <v>1</v>
      </c>
      <c r="Y85">
        <f>VLOOKUP(A85,dummy_data[],COLUMN(dummy_data[Folic acid]),TRUE)</f>
        <v>1</v>
      </c>
      <c r="Z85">
        <f>VLOOKUP(A85,dummy_data[],COLUMN(dummy_data[Vitamin C]),TRUE)</f>
        <v>1</v>
      </c>
      <c r="AA85">
        <f>VLOOKUP(A85,dummy_data[],COLUMN(dummy_data[Vitamin D]),TRUE)</f>
        <v>1</v>
      </c>
      <c r="AB85">
        <f>VLOOKUP(A85,dummy_data[],COLUMN(dummy_data[Vitamin E]),TRUE)</f>
        <v>1</v>
      </c>
      <c r="AC85">
        <f t="shared" ca="1" si="2"/>
        <v>635</v>
      </c>
      <c r="AD85" t="str">
        <f t="shared" si="3"/>
        <v>4種のこぼれチーズハンバーグステーキ弁当 ライス小盛 弁当 775kcal</v>
      </c>
    </row>
    <row r="86" spans="1:30" x14ac:dyDescent="0.2">
      <c r="A86">
        <v>84</v>
      </c>
      <c r="B86">
        <v>84</v>
      </c>
      <c r="C86" t="s">
        <v>251</v>
      </c>
      <c r="D86" t="str">
        <f>VLOOKUP(VLOOKUP(A86,org_table[],COLUMN(org_table[category]),FALSE),Categories[],2,FALSE)</f>
        <v>弁当</v>
      </c>
      <c r="E86" t="str">
        <f>_xlfn.IFNA(VLOOKUP(VLOOKUP(A86,org_table[],COLUMN(org_table[size]),FALSE),SizeCodes[],2,FALSE),"-")</f>
        <v>ライス普通盛</v>
      </c>
      <c r="F86">
        <f>VLOOKUP(A86,org_table[],COLUMN(org_table[熱量]),FALSE)</f>
        <v>759</v>
      </c>
      <c r="H86">
        <f>VLOOKUP(A86,org_table[],COLUMN(org_table[蛋白質]),FALSE)</f>
        <v>24.1</v>
      </c>
      <c r="I86">
        <f>VLOOKUP(A86,org_table[],COLUMN(org_table[脂質]),FALSE)</f>
        <v>23.2</v>
      </c>
      <c r="J86">
        <f>VLOOKUP(A86,org_table[],COLUMN(org_table[炭水化物]),FALSE)</f>
        <v>113</v>
      </c>
      <c r="K86">
        <f>VLOOKUP(A86,dummy_data[],COLUMN(dummy_data[Dietary fiber]),TRUE)</f>
        <v>21</v>
      </c>
      <c r="L86">
        <f>VLOOKUP(A86,org_table[],COLUMN(org_table[食塩相当量]),FALSE)</f>
        <v>3.8</v>
      </c>
      <c r="M86">
        <f>VLOOKUP(A86,org_table[],COLUMN(org_table[カリウム]),FALSE)</f>
        <v>634</v>
      </c>
      <c r="N86">
        <f>VLOOKUP(A86,dummy_data[],COLUMN(dummy_data[calcium]),TRUE)</f>
        <v>1</v>
      </c>
      <c r="O86">
        <f>VLOOKUP(A86,dummy_data[],COLUMN(dummy_data[iron]),TRUE)</f>
        <v>1</v>
      </c>
      <c r="P86">
        <f>VLOOKUP(A86,dummy_data[],COLUMN(dummy_data[magnesium]),TRUE)</f>
        <v>2</v>
      </c>
      <c r="Q86">
        <f>VLOOKUP(A86,org_table[],COLUMN(org_table[リン]),FALSE)</f>
        <v>232</v>
      </c>
      <c r="R86">
        <f>VLOOKUP(A86,dummy_data[],COLUMN(dummy_data[Vitamin A]),TRUE)</f>
        <v>1</v>
      </c>
      <c r="S86">
        <f>VLOOKUP(A86,dummy_data[],COLUMN(dummy_data[Vitamin B1]),TRUE)</f>
        <v>1</v>
      </c>
      <c r="T86">
        <f>VLOOKUP(A86,dummy_data[],COLUMN(dummy_data[Vitamin B2]),TRUE)</f>
        <v>1</v>
      </c>
      <c r="U86">
        <f>VLOOKUP(A86,dummy_data[],COLUMN(dummy_data[Vitamin B6]),TRUE)</f>
        <v>1</v>
      </c>
      <c r="V86">
        <f>VLOOKUP(A86,dummy_data[],COLUMN(dummy_data[Vitamin B12]),TRUE)</f>
        <v>1</v>
      </c>
      <c r="W86">
        <f>VLOOKUP(A86,dummy_data[],COLUMN(dummy_data[Niacin]),TRUE)</f>
        <v>1</v>
      </c>
      <c r="X86">
        <f>VLOOKUP(A86,dummy_data[],COLUMN(dummy_data[Pantothenic acid]),TRUE)</f>
        <v>1</v>
      </c>
      <c r="Y86">
        <f>VLOOKUP(A86,dummy_data[],COLUMN(dummy_data[Folic acid]),TRUE)</f>
        <v>1</v>
      </c>
      <c r="Z86">
        <f>VLOOKUP(A86,dummy_data[],COLUMN(dummy_data[Vitamin C]),TRUE)</f>
        <v>1</v>
      </c>
      <c r="AA86">
        <f>VLOOKUP(A86,dummy_data[],COLUMN(dummy_data[Vitamin D]),TRUE)</f>
        <v>1</v>
      </c>
      <c r="AB86">
        <f>VLOOKUP(A86,dummy_data[],COLUMN(dummy_data[Vitamin E]),TRUE)</f>
        <v>1</v>
      </c>
      <c r="AC86">
        <f t="shared" ca="1" si="2"/>
        <v>615</v>
      </c>
      <c r="AD86" t="str">
        <f t="shared" si="3"/>
        <v>和風おろしハンバーグステーキ弁当 ライス普通盛 弁当 759kcal</v>
      </c>
    </row>
    <row r="87" spans="1:30" x14ac:dyDescent="0.2">
      <c r="A87">
        <v>85</v>
      </c>
      <c r="B87">
        <v>85</v>
      </c>
      <c r="C87" t="s">
        <v>252</v>
      </c>
      <c r="D87" t="str">
        <f>VLOOKUP(VLOOKUP(A87,org_table[],COLUMN(org_table[category]),FALSE),Categories[],2,FALSE)</f>
        <v>弁当</v>
      </c>
      <c r="E87" t="str">
        <f>_xlfn.IFNA(VLOOKUP(VLOOKUP(A87,org_table[],COLUMN(org_table[size]),FALSE),SizeCodes[],2,FALSE),"-")</f>
        <v>ライス大盛</v>
      </c>
      <c r="F87">
        <f>VLOOKUP(A87,org_table[],COLUMN(org_table[熱量]),FALSE)</f>
        <v>910</v>
      </c>
      <c r="H87">
        <f>VLOOKUP(A87,org_table[],COLUMN(org_table[蛋白質]),FALSE)</f>
        <v>26.1</v>
      </c>
      <c r="I87">
        <f>VLOOKUP(A87,org_table[],COLUMN(org_table[脂質]),FALSE)</f>
        <v>23.5</v>
      </c>
      <c r="J87">
        <f>VLOOKUP(A87,org_table[],COLUMN(org_table[炭水化物]),FALSE)</f>
        <v>148</v>
      </c>
      <c r="K87">
        <f>VLOOKUP(A87,dummy_data[],COLUMN(dummy_data[Dietary fiber]),TRUE)</f>
        <v>20</v>
      </c>
      <c r="L87">
        <f>VLOOKUP(A87,org_table[],COLUMN(org_table[食塩相当量]),FALSE)</f>
        <v>3.8</v>
      </c>
      <c r="M87">
        <f>VLOOKUP(A87,org_table[],COLUMN(org_table[カリウム]),FALSE)</f>
        <v>655</v>
      </c>
      <c r="N87">
        <f>VLOOKUP(A87,dummy_data[],COLUMN(dummy_data[calcium]),TRUE)</f>
        <v>1</v>
      </c>
      <c r="O87">
        <f>VLOOKUP(A87,dummy_data[],COLUMN(dummy_data[iron]),TRUE)</f>
        <v>1</v>
      </c>
      <c r="P87">
        <f>VLOOKUP(A87,dummy_data[],COLUMN(dummy_data[magnesium]),TRUE)</f>
        <v>2</v>
      </c>
      <c r="Q87">
        <f>VLOOKUP(A87,org_table[],COLUMN(org_table[リン]),FALSE)</f>
        <v>258</v>
      </c>
      <c r="R87">
        <f>VLOOKUP(A87,dummy_data[],COLUMN(dummy_data[Vitamin A]),TRUE)</f>
        <v>1</v>
      </c>
      <c r="S87">
        <f>VLOOKUP(A87,dummy_data[],COLUMN(dummy_data[Vitamin B1]),TRUE)</f>
        <v>1</v>
      </c>
      <c r="T87">
        <f>VLOOKUP(A87,dummy_data[],COLUMN(dummy_data[Vitamin B2]),TRUE)</f>
        <v>1</v>
      </c>
      <c r="U87">
        <f>VLOOKUP(A87,dummy_data[],COLUMN(dummy_data[Vitamin B6]),TRUE)</f>
        <v>1</v>
      </c>
      <c r="V87">
        <f>VLOOKUP(A87,dummy_data[],COLUMN(dummy_data[Vitamin B12]),TRUE)</f>
        <v>1</v>
      </c>
      <c r="W87">
        <f>VLOOKUP(A87,dummy_data[],COLUMN(dummy_data[Niacin]),TRUE)</f>
        <v>1</v>
      </c>
      <c r="X87">
        <f>VLOOKUP(A87,dummy_data[],COLUMN(dummy_data[Pantothenic acid]),TRUE)</f>
        <v>1</v>
      </c>
      <c r="Y87">
        <f>VLOOKUP(A87,dummy_data[],COLUMN(dummy_data[Folic acid]),TRUE)</f>
        <v>1</v>
      </c>
      <c r="Z87">
        <f>VLOOKUP(A87,dummy_data[],COLUMN(dummy_data[Vitamin C]),TRUE)</f>
        <v>1</v>
      </c>
      <c r="AA87">
        <f>VLOOKUP(A87,dummy_data[],COLUMN(dummy_data[Vitamin D]),TRUE)</f>
        <v>1</v>
      </c>
      <c r="AB87">
        <f>VLOOKUP(A87,dummy_data[],COLUMN(dummy_data[Vitamin E]),TRUE)</f>
        <v>1</v>
      </c>
      <c r="AC87">
        <f t="shared" ca="1" si="2"/>
        <v>742</v>
      </c>
      <c r="AD87" t="str">
        <f t="shared" si="3"/>
        <v>和風おろしハンバーグステーキ弁当 ライス大盛 弁当 910kcal</v>
      </c>
    </row>
    <row r="88" spans="1:30" x14ac:dyDescent="0.2">
      <c r="A88">
        <v>86</v>
      </c>
      <c r="B88">
        <v>86</v>
      </c>
      <c r="C88" t="s">
        <v>253</v>
      </c>
      <c r="D88" t="str">
        <f>VLOOKUP(VLOOKUP(A88,org_table[],COLUMN(org_table[category]),FALSE),Categories[],2,FALSE)</f>
        <v>弁当</v>
      </c>
      <c r="E88" t="str">
        <f>_xlfn.IFNA(VLOOKUP(VLOOKUP(A88,org_table[],COLUMN(org_table[size]),FALSE),SizeCodes[],2,FALSE),"-")</f>
        <v>ライス小盛</v>
      </c>
      <c r="F88">
        <f>VLOOKUP(A88,org_table[],COLUMN(org_table[熱量]),FALSE)</f>
        <v>653</v>
      </c>
      <c r="H88">
        <f>VLOOKUP(A88,org_table[],COLUMN(org_table[蛋白質]),FALSE)</f>
        <v>22.7</v>
      </c>
      <c r="I88">
        <f>VLOOKUP(A88,org_table[],COLUMN(org_table[脂質]),FALSE)</f>
        <v>23</v>
      </c>
      <c r="J88">
        <f>VLOOKUP(A88,org_table[],COLUMN(org_table[炭水化物]),FALSE)</f>
        <v>88.5</v>
      </c>
      <c r="K88">
        <f>VLOOKUP(A88,dummy_data[],COLUMN(dummy_data[Dietary fiber]),TRUE)</f>
        <v>21</v>
      </c>
      <c r="L88">
        <f>VLOOKUP(A88,org_table[],COLUMN(org_table[食塩相当量]),FALSE)</f>
        <v>3.8</v>
      </c>
      <c r="M88">
        <f>VLOOKUP(A88,org_table[],COLUMN(org_table[カリウム]),FALSE)</f>
        <v>619</v>
      </c>
      <c r="N88">
        <f>VLOOKUP(A88,dummy_data[],COLUMN(dummy_data[calcium]),TRUE)</f>
        <v>1</v>
      </c>
      <c r="O88">
        <f>VLOOKUP(A88,dummy_data[],COLUMN(dummy_data[iron]),TRUE)</f>
        <v>1</v>
      </c>
      <c r="P88">
        <f>VLOOKUP(A88,dummy_data[],COLUMN(dummy_data[magnesium]),TRUE)</f>
        <v>2</v>
      </c>
      <c r="Q88">
        <f>VLOOKUP(A88,org_table[],COLUMN(org_table[リン]),FALSE)</f>
        <v>214</v>
      </c>
      <c r="R88">
        <f>VLOOKUP(A88,dummy_data[],COLUMN(dummy_data[Vitamin A]),TRUE)</f>
        <v>1</v>
      </c>
      <c r="S88">
        <f>VLOOKUP(A88,dummy_data[],COLUMN(dummy_data[Vitamin B1]),TRUE)</f>
        <v>1</v>
      </c>
      <c r="T88">
        <f>VLOOKUP(A88,dummy_data[],COLUMN(dummy_data[Vitamin B2]),TRUE)</f>
        <v>1</v>
      </c>
      <c r="U88">
        <f>VLOOKUP(A88,dummy_data[],COLUMN(dummy_data[Vitamin B6]),TRUE)</f>
        <v>1</v>
      </c>
      <c r="V88">
        <f>VLOOKUP(A88,dummy_data[],COLUMN(dummy_data[Vitamin B12]),TRUE)</f>
        <v>1</v>
      </c>
      <c r="W88">
        <f>VLOOKUP(A88,dummy_data[],COLUMN(dummy_data[Niacin]),TRUE)</f>
        <v>1</v>
      </c>
      <c r="X88">
        <f>VLOOKUP(A88,dummy_data[],COLUMN(dummy_data[Pantothenic acid]),TRUE)</f>
        <v>1</v>
      </c>
      <c r="Y88">
        <f>VLOOKUP(A88,dummy_data[],COLUMN(dummy_data[Folic acid]),TRUE)</f>
        <v>1</v>
      </c>
      <c r="Z88">
        <f>VLOOKUP(A88,dummy_data[],COLUMN(dummy_data[Vitamin C]),TRUE)</f>
        <v>1</v>
      </c>
      <c r="AA88">
        <f>VLOOKUP(A88,dummy_data[],COLUMN(dummy_data[Vitamin D]),TRUE)</f>
        <v>1</v>
      </c>
      <c r="AB88">
        <f>VLOOKUP(A88,dummy_data[],COLUMN(dummy_data[Vitamin E]),TRUE)</f>
        <v>1</v>
      </c>
      <c r="AC88">
        <f t="shared" ca="1" si="2"/>
        <v>76</v>
      </c>
      <c r="AD88" t="str">
        <f t="shared" si="3"/>
        <v>和風おろしハンバーグステーキ弁当 ライス小盛 弁当 653kcal</v>
      </c>
    </row>
    <row r="89" spans="1:30" x14ac:dyDescent="0.2">
      <c r="A89">
        <v>87</v>
      </c>
      <c r="B89">
        <v>87</v>
      </c>
      <c r="C89" t="s">
        <v>242</v>
      </c>
      <c r="D89" t="str">
        <f>VLOOKUP(VLOOKUP(A89,org_table[],COLUMN(org_table[category]),FALSE),Categories[],2,FALSE)</f>
        <v>弁当</v>
      </c>
      <c r="E89" t="str">
        <f>_xlfn.IFNA(VLOOKUP(VLOOKUP(A89,org_table[],COLUMN(org_table[size]),FALSE),SizeCodes[],2,FALSE),"-")</f>
        <v>ライス普通盛</v>
      </c>
      <c r="F89">
        <f>VLOOKUP(A89,org_table[],COLUMN(org_table[熱量]),FALSE)</f>
        <v>875</v>
      </c>
      <c r="H89">
        <f>VLOOKUP(A89,org_table[],COLUMN(org_table[蛋白質]),FALSE)</f>
        <v>23.3</v>
      </c>
      <c r="I89">
        <f>VLOOKUP(A89,org_table[],COLUMN(org_table[脂質]),FALSE)</f>
        <v>27.7</v>
      </c>
      <c r="J89">
        <f>VLOOKUP(A89,org_table[],COLUMN(org_table[炭水化物]),FALSE)</f>
        <v>132.5</v>
      </c>
      <c r="K89">
        <f>VLOOKUP(A89,dummy_data[],COLUMN(dummy_data[Dietary fiber]),TRUE)</f>
        <v>20</v>
      </c>
      <c r="L89">
        <f>VLOOKUP(A89,org_table[],COLUMN(org_table[食塩相当量]),FALSE)</f>
        <v>2.6</v>
      </c>
      <c r="M89">
        <f>VLOOKUP(A89,org_table[],COLUMN(org_table[カリウム]),FALSE)</f>
        <v>480</v>
      </c>
      <c r="N89">
        <f>VLOOKUP(A89,dummy_data[],COLUMN(dummy_data[calcium]),TRUE)</f>
        <v>1</v>
      </c>
      <c r="O89">
        <f>VLOOKUP(A89,dummy_data[],COLUMN(dummy_data[iron]),TRUE)</f>
        <v>1</v>
      </c>
      <c r="P89">
        <f>VLOOKUP(A89,dummy_data[],COLUMN(dummy_data[magnesium]),TRUE)</f>
        <v>2</v>
      </c>
      <c r="Q89">
        <f>VLOOKUP(A89,org_table[],COLUMN(org_table[リン]),FALSE)</f>
        <v>268</v>
      </c>
      <c r="R89">
        <f>VLOOKUP(A89,dummy_data[],COLUMN(dummy_data[Vitamin A]),TRUE)</f>
        <v>1</v>
      </c>
      <c r="S89">
        <f>VLOOKUP(A89,dummy_data[],COLUMN(dummy_data[Vitamin B1]),TRUE)</f>
        <v>1</v>
      </c>
      <c r="T89">
        <f>VLOOKUP(A89,dummy_data[],COLUMN(dummy_data[Vitamin B2]),TRUE)</f>
        <v>1</v>
      </c>
      <c r="U89">
        <f>VLOOKUP(A89,dummy_data[],COLUMN(dummy_data[Vitamin B6]),TRUE)</f>
        <v>1</v>
      </c>
      <c r="V89">
        <f>VLOOKUP(A89,dummy_data[],COLUMN(dummy_data[Vitamin B12]),TRUE)</f>
        <v>1</v>
      </c>
      <c r="W89">
        <f>VLOOKUP(A89,dummy_data[],COLUMN(dummy_data[Niacin]),TRUE)</f>
        <v>1</v>
      </c>
      <c r="X89">
        <f>VLOOKUP(A89,dummy_data[],COLUMN(dummy_data[Pantothenic acid]),TRUE)</f>
        <v>1</v>
      </c>
      <c r="Y89">
        <f>VLOOKUP(A89,dummy_data[],COLUMN(dummy_data[Folic acid]),TRUE)</f>
        <v>1</v>
      </c>
      <c r="Z89">
        <f>VLOOKUP(A89,dummy_data[],COLUMN(dummy_data[Vitamin C]),TRUE)</f>
        <v>1</v>
      </c>
      <c r="AA89">
        <f>VLOOKUP(A89,dummy_data[],COLUMN(dummy_data[Vitamin D]),TRUE)</f>
        <v>1</v>
      </c>
      <c r="AB89">
        <f>VLOOKUP(A89,dummy_data[],COLUMN(dummy_data[Vitamin E]),TRUE)</f>
        <v>1</v>
      </c>
      <c r="AC89">
        <f t="shared" ca="1" si="2"/>
        <v>917</v>
      </c>
      <c r="AD89" t="str">
        <f t="shared" si="3"/>
        <v>ロースとんかつ弁当 ライス普通盛 弁当 875kcal</v>
      </c>
    </row>
    <row r="90" spans="1:30" x14ac:dyDescent="0.2">
      <c r="A90">
        <v>88</v>
      </c>
      <c r="B90">
        <v>88</v>
      </c>
      <c r="C90" t="s">
        <v>243</v>
      </c>
      <c r="D90" t="str">
        <f>VLOOKUP(VLOOKUP(A90,org_table[],COLUMN(org_table[category]),FALSE),Categories[],2,FALSE)</f>
        <v>弁当</v>
      </c>
      <c r="E90" t="str">
        <f>_xlfn.IFNA(VLOOKUP(VLOOKUP(A90,org_table[],COLUMN(org_table[size]),FALSE),SizeCodes[],2,FALSE),"-")</f>
        <v>ライス大盛</v>
      </c>
      <c r="F90">
        <f>VLOOKUP(A90,org_table[],COLUMN(org_table[熱量]),FALSE)</f>
        <v>1026</v>
      </c>
      <c r="H90">
        <f>VLOOKUP(A90,org_table[],COLUMN(org_table[蛋白質]),FALSE)</f>
        <v>25.3</v>
      </c>
      <c r="I90">
        <f>VLOOKUP(A90,org_table[],COLUMN(org_table[脂質]),FALSE)</f>
        <v>28</v>
      </c>
      <c r="J90">
        <f>VLOOKUP(A90,org_table[],COLUMN(org_table[炭水化物]),FALSE)</f>
        <v>167.5</v>
      </c>
      <c r="K90">
        <f>VLOOKUP(A90,dummy_data[],COLUMN(dummy_data[Dietary fiber]),TRUE)</f>
        <v>21</v>
      </c>
      <c r="L90">
        <f>VLOOKUP(A90,org_table[],COLUMN(org_table[食塩相当量]),FALSE)</f>
        <v>2.6</v>
      </c>
      <c r="M90">
        <f>VLOOKUP(A90,org_table[],COLUMN(org_table[カリウム]),FALSE)</f>
        <v>501</v>
      </c>
      <c r="N90">
        <f>VLOOKUP(A90,dummy_data[],COLUMN(dummy_data[calcium]),TRUE)</f>
        <v>1</v>
      </c>
      <c r="O90">
        <f>VLOOKUP(A90,dummy_data[],COLUMN(dummy_data[iron]),TRUE)</f>
        <v>1</v>
      </c>
      <c r="P90">
        <f>VLOOKUP(A90,dummy_data[],COLUMN(dummy_data[magnesium]),TRUE)</f>
        <v>2</v>
      </c>
      <c r="Q90">
        <f>VLOOKUP(A90,org_table[],COLUMN(org_table[リン]),FALSE)</f>
        <v>294</v>
      </c>
      <c r="R90">
        <f>VLOOKUP(A90,dummy_data[],COLUMN(dummy_data[Vitamin A]),TRUE)</f>
        <v>1</v>
      </c>
      <c r="S90">
        <f>VLOOKUP(A90,dummy_data[],COLUMN(dummy_data[Vitamin B1]),TRUE)</f>
        <v>1</v>
      </c>
      <c r="T90">
        <f>VLOOKUP(A90,dummy_data[],COLUMN(dummy_data[Vitamin B2]),TRUE)</f>
        <v>1</v>
      </c>
      <c r="U90">
        <f>VLOOKUP(A90,dummy_data[],COLUMN(dummy_data[Vitamin B6]),TRUE)</f>
        <v>1</v>
      </c>
      <c r="V90">
        <f>VLOOKUP(A90,dummy_data[],COLUMN(dummy_data[Vitamin B12]),TRUE)</f>
        <v>1</v>
      </c>
      <c r="W90">
        <f>VLOOKUP(A90,dummy_data[],COLUMN(dummy_data[Niacin]),TRUE)</f>
        <v>1</v>
      </c>
      <c r="X90">
        <f>VLOOKUP(A90,dummy_data[],COLUMN(dummy_data[Pantothenic acid]),TRUE)</f>
        <v>1</v>
      </c>
      <c r="Y90">
        <f>VLOOKUP(A90,dummy_data[],COLUMN(dummy_data[Folic acid]),TRUE)</f>
        <v>1</v>
      </c>
      <c r="Z90">
        <f>VLOOKUP(A90,dummy_data[],COLUMN(dummy_data[Vitamin C]),TRUE)</f>
        <v>1</v>
      </c>
      <c r="AA90">
        <f>VLOOKUP(A90,dummy_data[],COLUMN(dummy_data[Vitamin D]),TRUE)</f>
        <v>1</v>
      </c>
      <c r="AB90">
        <f>VLOOKUP(A90,dummy_data[],COLUMN(dummy_data[Vitamin E]),TRUE)</f>
        <v>1</v>
      </c>
      <c r="AC90">
        <f t="shared" ca="1" si="2"/>
        <v>107</v>
      </c>
      <c r="AD90" t="str">
        <f t="shared" si="3"/>
        <v>ロースとんかつ弁当 ライス大盛 弁当 1026kcal</v>
      </c>
    </row>
    <row r="91" spans="1:30" x14ac:dyDescent="0.2">
      <c r="A91">
        <v>89</v>
      </c>
      <c r="B91">
        <v>89</v>
      </c>
      <c r="C91" t="s">
        <v>244</v>
      </c>
      <c r="D91" t="str">
        <f>VLOOKUP(VLOOKUP(A91,org_table[],COLUMN(org_table[category]),FALSE),Categories[],2,FALSE)</f>
        <v>弁当</v>
      </c>
      <c r="E91" t="str">
        <f>_xlfn.IFNA(VLOOKUP(VLOOKUP(A91,org_table[],COLUMN(org_table[size]),FALSE),SizeCodes[],2,FALSE),"-")</f>
        <v>ライス小盛</v>
      </c>
      <c r="F91">
        <f>VLOOKUP(A91,org_table[],COLUMN(org_table[熱量]),FALSE)</f>
        <v>769</v>
      </c>
      <c r="H91">
        <f>VLOOKUP(A91,org_table[],COLUMN(org_table[蛋白質]),FALSE)</f>
        <v>21.9</v>
      </c>
      <c r="I91">
        <f>VLOOKUP(A91,org_table[],COLUMN(org_table[脂質]),FALSE)</f>
        <v>27.5</v>
      </c>
      <c r="J91">
        <f>VLOOKUP(A91,org_table[],COLUMN(org_table[炭水化物]),FALSE)</f>
        <v>108</v>
      </c>
      <c r="K91">
        <f>VLOOKUP(A91,dummy_data[],COLUMN(dummy_data[Dietary fiber]),TRUE)</f>
        <v>20</v>
      </c>
      <c r="L91">
        <f>VLOOKUP(A91,org_table[],COLUMN(org_table[食塩相当量]),FALSE)</f>
        <v>2.6</v>
      </c>
      <c r="M91">
        <f>VLOOKUP(A91,org_table[],COLUMN(org_table[カリウム]),FALSE)</f>
        <v>465</v>
      </c>
      <c r="N91">
        <f>VLOOKUP(A91,dummy_data[],COLUMN(dummy_data[calcium]),TRUE)</f>
        <v>1</v>
      </c>
      <c r="O91">
        <f>VLOOKUP(A91,dummy_data[],COLUMN(dummy_data[iron]),TRUE)</f>
        <v>1</v>
      </c>
      <c r="P91">
        <f>VLOOKUP(A91,dummy_data[],COLUMN(dummy_data[magnesium]),TRUE)</f>
        <v>2</v>
      </c>
      <c r="Q91">
        <f>VLOOKUP(A91,org_table[],COLUMN(org_table[リン]),FALSE)</f>
        <v>250</v>
      </c>
      <c r="R91">
        <f>VLOOKUP(A91,dummy_data[],COLUMN(dummy_data[Vitamin A]),TRUE)</f>
        <v>1</v>
      </c>
      <c r="S91">
        <f>VLOOKUP(A91,dummy_data[],COLUMN(dummy_data[Vitamin B1]),TRUE)</f>
        <v>1</v>
      </c>
      <c r="T91">
        <f>VLOOKUP(A91,dummy_data[],COLUMN(dummy_data[Vitamin B2]),TRUE)</f>
        <v>1</v>
      </c>
      <c r="U91">
        <f>VLOOKUP(A91,dummy_data[],COLUMN(dummy_data[Vitamin B6]),TRUE)</f>
        <v>1</v>
      </c>
      <c r="V91">
        <f>VLOOKUP(A91,dummy_data[],COLUMN(dummy_data[Vitamin B12]),TRUE)</f>
        <v>1</v>
      </c>
      <c r="W91">
        <f>VLOOKUP(A91,dummy_data[],COLUMN(dummy_data[Niacin]),TRUE)</f>
        <v>1</v>
      </c>
      <c r="X91">
        <f>VLOOKUP(A91,dummy_data[],COLUMN(dummy_data[Pantothenic acid]),TRUE)</f>
        <v>1</v>
      </c>
      <c r="Y91">
        <f>VLOOKUP(A91,dummy_data[],COLUMN(dummy_data[Folic acid]),TRUE)</f>
        <v>1</v>
      </c>
      <c r="Z91">
        <f>VLOOKUP(A91,dummy_data[],COLUMN(dummy_data[Vitamin C]),TRUE)</f>
        <v>1</v>
      </c>
      <c r="AA91">
        <f>VLOOKUP(A91,dummy_data[],COLUMN(dummy_data[Vitamin D]),TRUE)</f>
        <v>1</v>
      </c>
      <c r="AB91">
        <f>VLOOKUP(A91,dummy_data[],COLUMN(dummy_data[Vitamin E]),TRUE)</f>
        <v>1</v>
      </c>
      <c r="AC91">
        <f t="shared" ca="1" si="2"/>
        <v>552</v>
      </c>
      <c r="AD91" t="str">
        <f t="shared" si="3"/>
        <v>ロースとんかつ弁当 ライス小盛 弁当 769kcal</v>
      </c>
    </row>
    <row r="92" spans="1:30" x14ac:dyDescent="0.2">
      <c r="A92">
        <v>90</v>
      </c>
      <c r="B92">
        <v>90</v>
      </c>
      <c r="C92" t="s">
        <v>277</v>
      </c>
      <c r="D92" t="str">
        <f>VLOOKUP(VLOOKUP(A92,org_table[],COLUMN(org_table[category]),FALSE),Categories[],2,FALSE)</f>
        <v>弁当</v>
      </c>
      <c r="E92" t="str">
        <f>_xlfn.IFNA(VLOOKUP(VLOOKUP(A92,org_table[],COLUMN(org_table[size]),FALSE),SizeCodes[],2,FALSE),"-")</f>
        <v>ライス普通盛</v>
      </c>
      <c r="F92">
        <f>VLOOKUP(A92,org_table[],COLUMN(org_table[熱量]),FALSE)</f>
        <v>882</v>
      </c>
      <c r="H92">
        <f>VLOOKUP(A92,org_table[],COLUMN(org_table[蛋白質]),FALSE)</f>
        <v>27.3</v>
      </c>
      <c r="I92">
        <f>VLOOKUP(A92,org_table[],COLUMN(org_table[脂質]),FALSE)</f>
        <v>29.4</v>
      </c>
      <c r="J92">
        <f>VLOOKUP(A92,org_table[],COLUMN(org_table[炭水化物]),FALSE)</f>
        <v>126.9</v>
      </c>
      <c r="K92">
        <f>VLOOKUP(A92,dummy_data[],COLUMN(dummy_data[Dietary fiber]),TRUE)</f>
        <v>21</v>
      </c>
      <c r="L92">
        <f>VLOOKUP(A92,org_table[],COLUMN(org_table[食塩相当量]),FALSE)</f>
        <v>3.3</v>
      </c>
      <c r="M92">
        <f>VLOOKUP(A92,org_table[],COLUMN(org_table[カリウム]),FALSE)</f>
        <v>513</v>
      </c>
      <c r="N92">
        <f>VLOOKUP(A92,dummy_data[],COLUMN(dummy_data[calcium]),TRUE)</f>
        <v>1</v>
      </c>
      <c r="O92">
        <f>VLOOKUP(A92,dummy_data[],COLUMN(dummy_data[iron]),TRUE)</f>
        <v>1</v>
      </c>
      <c r="P92">
        <f>VLOOKUP(A92,dummy_data[],COLUMN(dummy_data[magnesium]),TRUE)</f>
        <v>2</v>
      </c>
      <c r="Q92">
        <f>VLOOKUP(A92,org_table[],COLUMN(org_table[リン]),FALSE)</f>
        <v>325</v>
      </c>
      <c r="R92">
        <f>VLOOKUP(A92,dummy_data[],COLUMN(dummy_data[Vitamin A]),TRUE)</f>
        <v>1</v>
      </c>
      <c r="S92">
        <f>VLOOKUP(A92,dummy_data[],COLUMN(dummy_data[Vitamin B1]),TRUE)</f>
        <v>1</v>
      </c>
      <c r="T92">
        <f>VLOOKUP(A92,dummy_data[],COLUMN(dummy_data[Vitamin B2]),TRUE)</f>
        <v>1</v>
      </c>
      <c r="U92">
        <f>VLOOKUP(A92,dummy_data[],COLUMN(dummy_data[Vitamin B6]),TRUE)</f>
        <v>1</v>
      </c>
      <c r="V92">
        <f>VLOOKUP(A92,dummy_data[],COLUMN(dummy_data[Vitamin B12]),TRUE)</f>
        <v>1</v>
      </c>
      <c r="W92">
        <f>VLOOKUP(A92,dummy_data[],COLUMN(dummy_data[Niacin]),TRUE)</f>
        <v>1</v>
      </c>
      <c r="X92">
        <f>VLOOKUP(A92,dummy_data[],COLUMN(dummy_data[Pantothenic acid]),TRUE)</f>
        <v>1</v>
      </c>
      <c r="Y92">
        <f>VLOOKUP(A92,dummy_data[],COLUMN(dummy_data[Folic acid]),TRUE)</f>
        <v>1</v>
      </c>
      <c r="Z92">
        <f>VLOOKUP(A92,dummy_data[],COLUMN(dummy_data[Vitamin C]),TRUE)</f>
        <v>1</v>
      </c>
      <c r="AA92">
        <f>VLOOKUP(A92,dummy_data[],COLUMN(dummy_data[Vitamin D]),TRUE)</f>
        <v>1</v>
      </c>
      <c r="AB92">
        <f>VLOOKUP(A92,dummy_data[],COLUMN(dummy_data[Vitamin E]),TRUE)</f>
        <v>1</v>
      </c>
      <c r="AC92">
        <f t="shared" ca="1" si="2"/>
        <v>144</v>
      </c>
      <c r="AD92" t="str">
        <f t="shared" si="3"/>
        <v>ロースかつとじ弁当 ライス普通盛 弁当 882kcal</v>
      </c>
    </row>
    <row r="93" spans="1:30" x14ac:dyDescent="0.2">
      <c r="A93">
        <v>91</v>
      </c>
      <c r="B93">
        <v>91</v>
      </c>
      <c r="C93" t="s">
        <v>278</v>
      </c>
      <c r="D93" t="str">
        <f>VLOOKUP(VLOOKUP(A93,org_table[],COLUMN(org_table[category]),FALSE),Categories[],2,FALSE)</f>
        <v>弁当</v>
      </c>
      <c r="E93" t="str">
        <f>_xlfn.IFNA(VLOOKUP(VLOOKUP(A93,org_table[],COLUMN(org_table[size]),FALSE),SizeCodes[],2,FALSE),"-")</f>
        <v>ライス大盛</v>
      </c>
      <c r="F93">
        <f>VLOOKUP(A93,org_table[],COLUMN(org_table[熱量]),FALSE)</f>
        <v>1033</v>
      </c>
      <c r="H93">
        <f>VLOOKUP(A93,org_table[],COLUMN(org_table[蛋白質]),FALSE)</f>
        <v>29.3</v>
      </c>
      <c r="I93">
        <f>VLOOKUP(A93,org_table[],COLUMN(org_table[脂質]),FALSE)</f>
        <v>29.7</v>
      </c>
      <c r="J93">
        <f>VLOOKUP(A93,org_table[],COLUMN(org_table[炭水化物]),FALSE)</f>
        <v>161.9</v>
      </c>
      <c r="K93">
        <f>VLOOKUP(A93,dummy_data[],COLUMN(dummy_data[Dietary fiber]),TRUE)</f>
        <v>20</v>
      </c>
      <c r="L93">
        <f>VLOOKUP(A93,org_table[],COLUMN(org_table[食塩相当量]),FALSE)</f>
        <v>3.3</v>
      </c>
      <c r="M93">
        <f>VLOOKUP(A93,org_table[],COLUMN(org_table[カリウム]),FALSE)</f>
        <v>534</v>
      </c>
      <c r="N93">
        <f>VLOOKUP(A93,dummy_data[],COLUMN(dummy_data[calcium]),TRUE)</f>
        <v>1</v>
      </c>
      <c r="O93">
        <f>VLOOKUP(A93,dummy_data[],COLUMN(dummy_data[iron]),TRUE)</f>
        <v>1</v>
      </c>
      <c r="P93">
        <f>VLOOKUP(A93,dummy_data[],COLUMN(dummy_data[magnesium]),TRUE)</f>
        <v>2</v>
      </c>
      <c r="Q93">
        <f>VLOOKUP(A93,org_table[],COLUMN(org_table[リン]),FALSE)</f>
        <v>351</v>
      </c>
      <c r="R93">
        <f>VLOOKUP(A93,dummy_data[],COLUMN(dummy_data[Vitamin A]),TRUE)</f>
        <v>1</v>
      </c>
      <c r="S93">
        <f>VLOOKUP(A93,dummy_data[],COLUMN(dummy_data[Vitamin B1]),TRUE)</f>
        <v>1</v>
      </c>
      <c r="T93">
        <f>VLOOKUP(A93,dummy_data[],COLUMN(dummy_data[Vitamin B2]),TRUE)</f>
        <v>1</v>
      </c>
      <c r="U93">
        <f>VLOOKUP(A93,dummy_data[],COLUMN(dummy_data[Vitamin B6]),TRUE)</f>
        <v>1</v>
      </c>
      <c r="V93">
        <f>VLOOKUP(A93,dummy_data[],COLUMN(dummy_data[Vitamin B12]),TRUE)</f>
        <v>1</v>
      </c>
      <c r="W93">
        <f>VLOOKUP(A93,dummy_data[],COLUMN(dummy_data[Niacin]),TRUE)</f>
        <v>1</v>
      </c>
      <c r="X93">
        <f>VLOOKUP(A93,dummy_data[],COLUMN(dummy_data[Pantothenic acid]),TRUE)</f>
        <v>1</v>
      </c>
      <c r="Y93">
        <f>VLOOKUP(A93,dummy_data[],COLUMN(dummy_data[Folic acid]),TRUE)</f>
        <v>1</v>
      </c>
      <c r="Z93">
        <f>VLOOKUP(A93,dummy_data[],COLUMN(dummy_data[Vitamin C]),TRUE)</f>
        <v>1</v>
      </c>
      <c r="AA93">
        <f>VLOOKUP(A93,dummy_data[],COLUMN(dummy_data[Vitamin D]),TRUE)</f>
        <v>1</v>
      </c>
      <c r="AB93">
        <f>VLOOKUP(A93,dummy_data[],COLUMN(dummy_data[Vitamin E]),TRUE)</f>
        <v>1</v>
      </c>
      <c r="AC93">
        <f t="shared" ca="1" si="2"/>
        <v>270</v>
      </c>
      <c r="AD93" t="str">
        <f t="shared" si="3"/>
        <v>ロースかつとじ弁当 ライス大盛 弁当 1033kcal</v>
      </c>
    </row>
    <row r="94" spans="1:30" x14ac:dyDescent="0.2">
      <c r="A94">
        <v>92</v>
      </c>
      <c r="B94">
        <v>92</v>
      </c>
      <c r="C94" t="s">
        <v>279</v>
      </c>
      <c r="D94" t="str">
        <f>VLOOKUP(VLOOKUP(A94,org_table[],COLUMN(org_table[category]),FALSE),Categories[],2,FALSE)</f>
        <v>弁当</v>
      </c>
      <c r="E94" t="str">
        <f>_xlfn.IFNA(VLOOKUP(VLOOKUP(A94,org_table[],COLUMN(org_table[size]),FALSE),SizeCodes[],2,FALSE),"-")</f>
        <v>ライス小盛</v>
      </c>
      <c r="F94">
        <f>VLOOKUP(A94,org_table[],COLUMN(org_table[熱量]),FALSE)</f>
        <v>776</v>
      </c>
      <c r="H94">
        <f>VLOOKUP(A94,org_table[],COLUMN(org_table[蛋白質]),FALSE)</f>
        <v>25.9</v>
      </c>
      <c r="I94">
        <f>VLOOKUP(A94,org_table[],COLUMN(org_table[脂質]),FALSE)</f>
        <v>29.2</v>
      </c>
      <c r="J94">
        <f>VLOOKUP(A94,org_table[],COLUMN(org_table[炭水化物]),FALSE)</f>
        <v>102.4</v>
      </c>
      <c r="K94">
        <f>VLOOKUP(A94,dummy_data[],COLUMN(dummy_data[Dietary fiber]),TRUE)</f>
        <v>21</v>
      </c>
      <c r="L94">
        <f>VLOOKUP(A94,org_table[],COLUMN(org_table[食塩相当量]),FALSE)</f>
        <v>3.3</v>
      </c>
      <c r="M94">
        <f>VLOOKUP(A94,org_table[],COLUMN(org_table[カリウム]),FALSE)</f>
        <v>498</v>
      </c>
      <c r="N94">
        <f>VLOOKUP(A94,dummy_data[],COLUMN(dummy_data[calcium]),TRUE)</f>
        <v>1</v>
      </c>
      <c r="O94">
        <f>VLOOKUP(A94,dummy_data[],COLUMN(dummy_data[iron]),TRUE)</f>
        <v>1</v>
      </c>
      <c r="P94">
        <f>VLOOKUP(A94,dummy_data[],COLUMN(dummy_data[magnesium]),TRUE)</f>
        <v>2</v>
      </c>
      <c r="Q94">
        <f>VLOOKUP(A94,org_table[],COLUMN(org_table[リン]),FALSE)</f>
        <v>307</v>
      </c>
      <c r="R94">
        <f>VLOOKUP(A94,dummy_data[],COLUMN(dummy_data[Vitamin A]),TRUE)</f>
        <v>1</v>
      </c>
      <c r="S94">
        <f>VLOOKUP(A94,dummy_data[],COLUMN(dummy_data[Vitamin B1]),TRUE)</f>
        <v>1</v>
      </c>
      <c r="T94">
        <f>VLOOKUP(A94,dummy_data[],COLUMN(dummy_data[Vitamin B2]),TRUE)</f>
        <v>1</v>
      </c>
      <c r="U94">
        <f>VLOOKUP(A94,dummy_data[],COLUMN(dummy_data[Vitamin B6]),TRUE)</f>
        <v>1</v>
      </c>
      <c r="V94">
        <f>VLOOKUP(A94,dummy_data[],COLUMN(dummy_data[Vitamin B12]),TRUE)</f>
        <v>1</v>
      </c>
      <c r="W94">
        <f>VLOOKUP(A94,dummy_data[],COLUMN(dummy_data[Niacin]),TRUE)</f>
        <v>1</v>
      </c>
      <c r="X94">
        <f>VLOOKUP(A94,dummy_data[],COLUMN(dummy_data[Pantothenic acid]),TRUE)</f>
        <v>1</v>
      </c>
      <c r="Y94">
        <f>VLOOKUP(A94,dummy_data[],COLUMN(dummy_data[Folic acid]),TRUE)</f>
        <v>1</v>
      </c>
      <c r="Z94">
        <f>VLOOKUP(A94,dummy_data[],COLUMN(dummy_data[Vitamin C]),TRUE)</f>
        <v>1</v>
      </c>
      <c r="AA94">
        <f>VLOOKUP(A94,dummy_data[],COLUMN(dummy_data[Vitamin D]),TRUE)</f>
        <v>1</v>
      </c>
      <c r="AB94">
        <f>VLOOKUP(A94,dummy_data[],COLUMN(dummy_data[Vitamin E]),TRUE)</f>
        <v>1</v>
      </c>
      <c r="AC94">
        <f t="shared" ca="1" si="2"/>
        <v>587</v>
      </c>
      <c r="AD94" t="str">
        <f t="shared" si="3"/>
        <v>ロースかつとじ弁当 ライス小盛 弁当 776kcal</v>
      </c>
    </row>
    <row r="95" spans="1:30" x14ac:dyDescent="0.2">
      <c r="A95">
        <v>93</v>
      </c>
      <c r="B95">
        <v>93</v>
      </c>
      <c r="C95" t="s">
        <v>218</v>
      </c>
      <c r="D95" t="str">
        <f>VLOOKUP(VLOOKUP(A95,org_table[],COLUMN(org_table[category]),FALSE),Categories[],2,FALSE)</f>
        <v>弁当</v>
      </c>
      <c r="E95" t="str">
        <f>_xlfn.IFNA(VLOOKUP(VLOOKUP(A95,org_table[],COLUMN(org_table[size]),FALSE),SizeCodes[],2,FALSE),"-")</f>
        <v>ライス普通盛</v>
      </c>
      <c r="F95">
        <f>VLOOKUP(A95,org_table[],COLUMN(org_table[熱量]),FALSE)</f>
        <v>869</v>
      </c>
      <c r="H95">
        <f>VLOOKUP(A95,org_table[],COLUMN(org_table[蛋白質]),FALSE)</f>
        <v>24.3</v>
      </c>
      <c r="I95">
        <f>VLOOKUP(A95,org_table[],COLUMN(org_table[脂質]),FALSE)</f>
        <v>36.6</v>
      </c>
      <c r="J95">
        <f>VLOOKUP(A95,org_table[],COLUMN(org_table[炭水化物]),FALSE)</f>
        <v>110.3</v>
      </c>
      <c r="K95">
        <f>VLOOKUP(A95,dummy_data[],COLUMN(dummy_data[Dietary fiber]),TRUE)</f>
        <v>20</v>
      </c>
      <c r="L95">
        <f>VLOOKUP(A95,org_table[],COLUMN(org_table[食塩相当量]),FALSE)</f>
        <v>3.9</v>
      </c>
      <c r="M95">
        <f>VLOOKUP(A95,org_table[],COLUMN(org_table[カリウム]),FALSE)</f>
        <v>464</v>
      </c>
      <c r="N95">
        <f>VLOOKUP(A95,dummy_data[],COLUMN(dummy_data[calcium]),TRUE)</f>
        <v>1</v>
      </c>
      <c r="O95">
        <f>VLOOKUP(A95,dummy_data[],COLUMN(dummy_data[iron]),TRUE)</f>
        <v>1</v>
      </c>
      <c r="P95">
        <f>VLOOKUP(A95,dummy_data[],COLUMN(dummy_data[magnesium]),TRUE)</f>
        <v>2</v>
      </c>
      <c r="Q95">
        <f>VLOOKUP(A95,org_table[],COLUMN(org_table[リン]),FALSE)</f>
        <v>232</v>
      </c>
      <c r="R95">
        <f>VLOOKUP(A95,dummy_data[],COLUMN(dummy_data[Vitamin A]),TRUE)</f>
        <v>1</v>
      </c>
      <c r="S95">
        <f>VLOOKUP(A95,dummy_data[],COLUMN(dummy_data[Vitamin B1]),TRUE)</f>
        <v>1</v>
      </c>
      <c r="T95">
        <f>VLOOKUP(A95,dummy_data[],COLUMN(dummy_data[Vitamin B2]),TRUE)</f>
        <v>1</v>
      </c>
      <c r="U95">
        <f>VLOOKUP(A95,dummy_data[],COLUMN(dummy_data[Vitamin B6]),TRUE)</f>
        <v>1</v>
      </c>
      <c r="V95">
        <f>VLOOKUP(A95,dummy_data[],COLUMN(dummy_data[Vitamin B12]),TRUE)</f>
        <v>1</v>
      </c>
      <c r="W95">
        <f>VLOOKUP(A95,dummy_data[],COLUMN(dummy_data[Niacin]),TRUE)</f>
        <v>1</v>
      </c>
      <c r="X95">
        <f>VLOOKUP(A95,dummy_data[],COLUMN(dummy_data[Pantothenic acid]),TRUE)</f>
        <v>1</v>
      </c>
      <c r="Y95">
        <f>VLOOKUP(A95,dummy_data[],COLUMN(dummy_data[Folic acid]),TRUE)</f>
        <v>1</v>
      </c>
      <c r="Z95">
        <f>VLOOKUP(A95,dummy_data[],COLUMN(dummy_data[Vitamin C]),TRUE)</f>
        <v>1</v>
      </c>
      <c r="AA95">
        <f>VLOOKUP(A95,dummy_data[],COLUMN(dummy_data[Vitamin D]),TRUE)</f>
        <v>1</v>
      </c>
      <c r="AB95">
        <f>VLOOKUP(A95,dummy_data[],COLUMN(dummy_data[Vitamin E]),TRUE)</f>
        <v>1</v>
      </c>
      <c r="AC95">
        <f t="shared" ca="1" si="2"/>
        <v>14</v>
      </c>
      <c r="AD95" t="str">
        <f t="shared" si="3"/>
        <v>カルビ焼肉弁当 ライス普通盛 弁当 869kcal</v>
      </c>
    </row>
    <row r="96" spans="1:30" x14ac:dyDescent="0.2">
      <c r="A96">
        <v>94</v>
      </c>
      <c r="B96">
        <v>94</v>
      </c>
      <c r="C96" t="s">
        <v>219</v>
      </c>
      <c r="D96" t="str">
        <f>VLOOKUP(VLOOKUP(A96,org_table[],COLUMN(org_table[category]),FALSE),Categories[],2,FALSE)</f>
        <v>弁当</v>
      </c>
      <c r="E96" t="str">
        <f>_xlfn.IFNA(VLOOKUP(VLOOKUP(A96,org_table[],COLUMN(org_table[size]),FALSE),SizeCodes[],2,FALSE),"-")</f>
        <v>ライス大盛</v>
      </c>
      <c r="F96">
        <f>VLOOKUP(A96,org_table[],COLUMN(org_table[熱量]),FALSE)</f>
        <v>1020</v>
      </c>
      <c r="H96">
        <f>VLOOKUP(A96,org_table[],COLUMN(org_table[蛋白質]),FALSE)</f>
        <v>26.3</v>
      </c>
      <c r="I96">
        <f>VLOOKUP(A96,org_table[],COLUMN(org_table[脂質]),FALSE)</f>
        <v>36.9</v>
      </c>
      <c r="J96">
        <f>VLOOKUP(A96,org_table[],COLUMN(org_table[炭水化物]),FALSE)</f>
        <v>145.30000000000001</v>
      </c>
      <c r="K96">
        <f>VLOOKUP(A96,dummy_data[],COLUMN(dummy_data[Dietary fiber]),TRUE)</f>
        <v>21</v>
      </c>
      <c r="L96">
        <f>VLOOKUP(A96,org_table[],COLUMN(org_table[食塩相当量]),FALSE)</f>
        <v>3.9</v>
      </c>
      <c r="M96">
        <f>VLOOKUP(A96,org_table[],COLUMN(org_table[カリウム]),FALSE)</f>
        <v>485</v>
      </c>
      <c r="N96">
        <f>VLOOKUP(A96,dummy_data[],COLUMN(dummy_data[calcium]),TRUE)</f>
        <v>1</v>
      </c>
      <c r="O96">
        <f>VLOOKUP(A96,dummy_data[],COLUMN(dummy_data[iron]),TRUE)</f>
        <v>1</v>
      </c>
      <c r="P96">
        <f>VLOOKUP(A96,dummy_data[],COLUMN(dummy_data[magnesium]),TRUE)</f>
        <v>2</v>
      </c>
      <c r="Q96">
        <f>VLOOKUP(A96,org_table[],COLUMN(org_table[リン]),FALSE)</f>
        <v>258</v>
      </c>
      <c r="R96">
        <f>VLOOKUP(A96,dummy_data[],COLUMN(dummy_data[Vitamin A]),TRUE)</f>
        <v>1</v>
      </c>
      <c r="S96">
        <f>VLOOKUP(A96,dummy_data[],COLUMN(dummy_data[Vitamin B1]),TRUE)</f>
        <v>1</v>
      </c>
      <c r="T96">
        <f>VLOOKUP(A96,dummy_data[],COLUMN(dummy_data[Vitamin B2]),TRUE)</f>
        <v>1</v>
      </c>
      <c r="U96">
        <f>VLOOKUP(A96,dummy_data[],COLUMN(dummy_data[Vitamin B6]),TRUE)</f>
        <v>1</v>
      </c>
      <c r="V96">
        <f>VLOOKUP(A96,dummy_data[],COLUMN(dummy_data[Vitamin B12]),TRUE)</f>
        <v>1</v>
      </c>
      <c r="W96">
        <f>VLOOKUP(A96,dummy_data[],COLUMN(dummy_data[Niacin]),TRUE)</f>
        <v>1</v>
      </c>
      <c r="X96">
        <f>VLOOKUP(A96,dummy_data[],COLUMN(dummy_data[Pantothenic acid]),TRUE)</f>
        <v>1</v>
      </c>
      <c r="Y96">
        <f>VLOOKUP(A96,dummy_data[],COLUMN(dummy_data[Folic acid]),TRUE)</f>
        <v>1</v>
      </c>
      <c r="Z96">
        <f>VLOOKUP(A96,dummy_data[],COLUMN(dummy_data[Vitamin C]),TRUE)</f>
        <v>1</v>
      </c>
      <c r="AA96">
        <f>VLOOKUP(A96,dummy_data[],COLUMN(dummy_data[Vitamin D]),TRUE)</f>
        <v>1</v>
      </c>
      <c r="AB96">
        <f>VLOOKUP(A96,dummy_data[],COLUMN(dummy_data[Vitamin E]),TRUE)</f>
        <v>1</v>
      </c>
      <c r="AC96">
        <f t="shared" ca="1" si="2"/>
        <v>523</v>
      </c>
      <c r="AD96" t="str">
        <f t="shared" si="3"/>
        <v>カルビ焼肉弁当 ライス大盛 弁当 1020kcal</v>
      </c>
    </row>
    <row r="97" spans="1:30" x14ac:dyDescent="0.2">
      <c r="A97">
        <v>95</v>
      </c>
      <c r="B97">
        <v>95</v>
      </c>
      <c r="C97" t="s">
        <v>220</v>
      </c>
      <c r="D97" t="str">
        <f>VLOOKUP(VLOOKUP(A97,org_table[],COLUMN(org_table[category]),FALSE),Categories[],2,FALSE)</f>
        <v>弁当</v>
      </c>
      <c r="E97" t="str">
        <f>_xlfn.IFNA(VLOOKUP(VLOOKUP(A97,org_table[],COLUMN(org_table[size]),FALSE),SizeCodes[],2,FALSE),"-")</f>
        <v>ライス小盛</v>
      </c>
      <c r="F97">
        <f>VLOOKUP(A97,org_table[],COLUMN(org_table[熱量]),FALSE)</f>
        <v>763</v>
      </c>
      <c r="H97">
        <f>VLOOKUP(A97,org_table[],COLUMN(org_table[蛋白質]),FALSE)</f>
        <v>22.9</v>
      </c>
      <c r="I97">
        <f>VLOOKUP(A97,org_table[],COLUMN(org_table[脂質]),FALSE)</f>
        <v>36.4</v>
      </c>
      <c r="J97">
        <f>VLOOKUP(A97,org_table[],COLUMN(org_table[炭水化物]),FALSE)</f>
        <v>85.8</v>
      </c>
      <c r="K97">
        <f>VLOOKUP(A97,dummy_data[],COLUMN(dummy_data[Dietary fiber]),TRUE)</f>
        <v>20</v>
      </c>
      <c r="L97">
        <f>VLOOKUP(A97,org_table[],COLUMN(org_table[食塩相当量]),FALSE)</f>
        <v>3.9</v>
      </c>
      <c r="M97">
        <f>VLOOKUP(A97,org_table[],COLUMN(org_table[カリウム]),FALSE)</f>
        <v>449</v>
      </c>
      <c r="N97">
        <f>VLOOKUP(A97,dummy_data[],COLUMN(dummy_data[calcium]),TRUE)</f>
        <v>1</v>
      </c>
      <c r="O97">
        <f>VLOOKUP(A97,dummy_data[],COLUMN(dummy_data[iron]),TRUE)</f>
        <v>1</v>
      </c>
      <c r="P97">
        <f>VLOOKUP(A97,dummy_data[],COLUMN(dummy_data[magnesium]),TRUE)</f>
        <v>2</v>
      </c>
      <c r="Q97">
        <f>VLOOKUP(A97,org_table[],COLUMN(org_table[リン]),FALSE)</f>
        <v>214</v>
      </c>
      <c r="R97">
        <f>VLOOKUP(A97,dummy_data[],COLUMN(dummy_data[Vitamin A]),TRUE)</f>
        <v>1</v>
      </c>
      <c r="S97">
        <f>VLOOKUP(A97,dummy_data[],COLUMN(dummy_data[Vitamin B1]),TRUE)</f>
        <v>1</v>
      </c>
      <c r="T97">
        <f>VLOOKUP(A97,dummy_data[],COLUMN(dummy_data[Vitamin B2]),TRUE)</f>
        <v>1</v>
      </c>
      <c r="U97">
        <f>VLOOKUP(A97,dummy_data[],COLUMN(dummy_data[Vitamin B6]),TRUE)</f>
        <v>1</v>
      </c>
      <c r="V97">
        <f>VLOOKUP(A97,dummy_data[],COLUMN(dummy_data[Vitamin B12]),TRUE)</f>
        <v>1</v>
      </c>
      <c r="W97">
        <f>VLOOKUP(A97,dummy_data[],COLUMN(dummy_data[Niacin]),TRUE)</f>
        <v>1</v>
      </c>
      <c r="X97">
        <f>VLOOKUP(A97,dummy_data[],COLUMN(dummy_data[Pantothenic acid]),TRUE)</f>
        <v>1</v>
      </c>
      <c r="Y97">
        <f>VLOOKUP(A97,dummy_data[],COLUMN(dummy_data[Folic acid]),TRUE)</f>
        <v>1</v>
      </c>
      <c r="Z97">
        <f>VLOOKUP(A97,dummy_data[],COLUMN(dummy_data[Vitamin C]),TRUE)</f>
        <v>1</v>
      </c>
      <c r="AA97">
        <f>VLOOKUP(A97,dummy_data[],COLUMN(dummy_data[Vitamin D]),TRUE)</f>
        <v>1</v>
      </c>
      <c r="AB97">
        <f>VLOOKUP(A97,dummy_data[],COLUMN(dummy_data[Vitamin E]),TRUE)</f>
        <v>1</v>
      </c>
      <c r="AC97">
        <f t="shared" ca="1" si="2"/>
        <v>704</v>
      </c>
      <c r="AD97" t="str">
        <f t="shared" si="3"/>
        <v>カルビ焼肉弁当 ライス小盛 弁当 763kcal</v>
      </c>
    </row>
    <row r="98" spans="1:30" x14ac:dyDescent="0.2">
      <c r="A98">
        <v>96</v>
      </c>
      <c r="B98">
        <v>96</v>
      </c>
      <c r="C98" t="s">
        <v>221</v>
      </c>
      <c r="D98" t="str">
        <f>VLOOKUP(VLOOKUP(A98,org_table[],COLUMN(org_table[category]),FALSE),Categories[],2,FALSE)</f>
        <v>弁当</v>
      </c>
      <c r="E98" t="str">
        <f>_xlfn.IFNA(VLOOKUP(VLOOKUP(A98,org_table[],COLUMN(org_table[size]),FALSE),SizeCodes[],2,FALSE),"-")</f>
        <v>ライス普通盛</v>
      </c>
      <c r="F98">
        <f>VLOOKUP(A98,org_table[],COLUMN(org_table[熱量]),FALSE)</f>
        <v>1255</v>
      </c>
      <c r="H98">
        <f>VLOOKUP(A98,org_table[],COLUMN(org_table[蛋白質]),FALSE)</f>
        <v>40.1</v>
      </c>
      <c r="I98">
        <f>VLOOKUP(A98,org_table[],COLUMN(org_table[脂質]),FALSE)</f>
        <v>67</v>
      </c>
      <c r="J98">
        <f>VLOOKUP(A98,org_table[],COLUMN(org_table[炭水化物]),FALSE)</f>
        <v>122.5</v>
      </c>
      <c r="K98">
        <f>VLOOKUP(A98,dummy_data[],COLUMN(dummy_data[Dietary fiber]),TRUE)</f>
        <v>21</v>
      </c>
      <c r="L98">
        <f>VLOOKUP(A98,org_table[],COLUMN(org_table[食塩相当量]),FALSE)</f>
        <v>6.2</v>
      </c>
      <c r="M98">
        <f>VLOOKUP(A98,org_table[],COLUMN(org_table[カリウム]),FALSE)</f>
        <v>764</v>
      </c>
      <c r="N98">
        <f>VLOOKUP(A98,dummy_data[],COLUMN(dummy_data[calcium]),TRUE)</f>
        <v>1</v>
      </c>
      <c r="O98">
        <f>VLOOKUP(A98,dummy_data[],COLUMN(dummy_data[iron]),TRUE)</f>
        <v>1</v>
      </c>
      <c r="P98">
        <f>VLOOKUP(A98,dummy_data[],COLUMN(dummy_data[magnesium]),TRUE)</f>
        <v>2</v>
      </c>
      <c r="Q98">
        <f>VLOOKUP(A98,org_table[],COLUMN(org_table[リン]),FALSE)</f>
        <v>362</v>
      </c>
      <c r="R98">
        <f>VLOOKUP(A98,dummy_data[],COLUMN(dummy_data[Vitamin A]),TRUE)</f>
        <v>1</v>
      </c>
      <c r="S98">
        <f>VLOOKUP(A98,dummy_data[],COLUMN(dummy_data[Vitamin B1]),TRUE)</f>
        <v>1</v>
      </c>
      <c r="T98">
        <f>VLOOKUP(A98,dummy_data[],COLUMN(dummy_data[Vitamin B2]),TRUE)</f>
        <v>1</v>
      </c>
      <c r="U98">
        <f>VLOOKUP(A98,dummy_data[],COLUMN(dummy_data[Vitamin B6]),TRUE)</f>
        <v>1</v>
      </c>
      <c r="V98">
        <f>VLOOKUP(A98,dummy_data[],COLUMN(dummy_data[Vitamin B12]),TRUE)</f>
        <v>1</v>
      </c>
      <c r="W98">
        <f>VLOOKUP(A98,dummy_data[],COLUMN(dummy_data[Niacin]),TRUE)</f>
        <v>1</v>
      </c>
      <c r="X98">
        <f>VLOOKUP(A98,dummy_data[],COLUMN(dummy_data[Pantothenic acid]),TRUE)</f>
        <v>1</v>
      </c>
      <c r="Y98">
        <f>VLOOKUP(A98,dummy_data[],COLUMN(dummy_data[Folic acid]),TRUE)</f>
        <v>1</v>
      </c>
      <c r="Z98">
        <f>VLOOKUP(A98,dummy_data[],COLUMN(dummy_data[Vitamin C]),TRUE)</f>
        <v>1</v>
      </c>
      <c r="AA98">
        <f>VLOOKUP(A98,dummy_data[],COLUMN(dummy_data[Vitamin D]),TRUE)</f>
        <v>1</v>
      </c>
      <c r="AB98">
        <f>VLOOKUP(A98,dummy_data[],COLUMN(dummy_data[Vitamin E]),TRUE)</f>
        <v>1</v>
      </c>
      <c r="AC98">
        <f t="shared" ca="1" si="2"/>
        <v>876</v>
      </c>
      <c r="AD98" t="str">
        <f t="shared" si="3"/>
        <v>Wカルビ焼肉弁当(肉2倍) ライス普通盛 弁当 1255kcal</v>
      </c>
    </row>
    <row r="99" spans="1:30" x14ac:dyDescent="0.2">
      <c r="A99">
        <v>97</v>
      </c>
      <c r="B99">
        <v>97</v>
      </c>
      <c r="C99" t="s">
        <v>222</v>
      </c>
      <c r="D99" t="str">
        <f>VLOOKUP(VLOOKUP(A99,org_table[],COLUMN(org_table[category]),FALSE),Categories[],2,FALSE)</f>
        <v>弁当</v>
      </c>
      <c r="E99" t="str">
        <f>_xlfn.IFNA(VLOOKUP(VLOOKUP(A99,org_table[],COLUMN(org_table[size]),FALSE),SizeCodes[],2,FALSE),"-")</f>
        <v>ライス大盛</v>
      </c>
      <c r="F99">
        <f>VLOOKUP(A99,org_table[],COLUMN(org_table[熱量]),FALSE)</f>
        <v>1406</v>
      </c>
      <c r="H99">
        <f>VLOOKUP(A99,org_table[],COLUMN(org_table[蛋白質]),FALSE)</f>
        <v>42.1</v>
      </c>
      <c r="I99">
        <f>VLOOKUP(A99,org_table[],COLUMN(org_table[脂質]),FALSE)</f>
        <v>67.3</v>
      </c>
      <c r="J99">
        <f>VLOOKUP(A99,org_table[],COLUMN(org_table[炭水化物]),FALSE)</f>
        <v>157.5</v>
      </c>
      <c r="K99">
        <f>VLOOKUP(A99,dummy_data[],COLUMN(dummy_data[Dietary fiber]),TRUE)</f>
        <v>20</v>
      </c>
      <c r="L99">
        <f>VLOOKUP(A99,org_table[],COLUMN(org_table[食塩相当量]),FALSE)</f>
        <v>6.2</v>
      </c>
      <c r="M99">
        <f>VLOOKUP(A99,org_table[],COLUMN(org_table[カリウム]),FALSE)</f>
        <v>785</v>
      </c>
      <c r="N99">
        <f>VLOOKUP(A99,dummy_data[],COLUMN(dummy_data[calcium]),TRUE)</f>
        <v>1</v>
      </c>
      <c r="O99">
        <f>VLOOKUP(A99,dummy_data[],COLUMN(dummy_data[iron]),TRUE)</f>
        <v>1</v>
      </c>
      <c r="P99">
        <f>VLOOKUP(A99,dummy_data[],COLUMN(dummy_data[magnesium]),TRUE)</f>
        <v>2</v>
      </c>
      <c r="Q99">
        <f>VLOOKUP(A99,org_table[],COLUMN(org_table[リン]),FALSE)</f>
        <v>388</v>
      </c>
      <c r="R99">
        <f>VLOOKUP(A99,dummy_data[],COLUMN(dummy_data[Vitamin A]),TRUE)</f>
        <v>1</v>
      </c>
      <c r="S99">
        <f>VLOOKUP(A99,dummy_data[],COLUMN(dummy_data[Vitamin B1]),TRUE)</f>
        <v>1</v>
      </c>
      <c r="T99">
        <f>VLOOKUP(A99,dummy_data[],COLUMN(dummy_data[Vitamin B2]),TRUE)</f>
        <v>1</v>
      </c>
      <c r="U99">
        <f>VLOOKUP(A99,dummy_data[],COLUMN(dummy_data[Vitamin B6]),TRUE)</f>
        <v>1</v>
      </c>
      <c r="V99">
        <f>VLOOKUP(A99,dummy_data[],COLUMN(dummy_data[Vitamin B12]),TRUE)</f>
        <v>1</v>
      </c>
      <c r="W99">
        <f>VLOOKUP(A99,dummy_data[],COLUMN(dummy_data[Niacin]),TRUE)</f>
        <v>1</v>
      </c>
      <c r="X99">
        <f>VLOOKUP(A99,dummy_data[],COLUMN(dummy_data[Pantothenic acid]),TRUE)</f>
        <v>1</v>
      </c>
      <c r="Y99">
        <f>VLOOKUP(A99,dummy_data[],COLUMN(dummy_data[Folic acid]),TRUE)</f>
        <v>1</v>
      </c>
      <c r="Z99">
        <f>VLOOKUP(A99,dummy_data[],COLUMN(dummy_data[Vitamin C]),TRUE)</f>
        <v>1</v>
      </c>
      <c r="AA99">
        <f>VLOOKUP(A99,dummy_data[],COLUMN(dummy_data[Vitamin D]),TRUE)</f>
        <v>1</v>
      </c>
      <c r="AB99">
        <f>VLOOKUP(A99,dummy_data[],COLUMN(dummy_data[Vitamin E]),TRUE)</f>
        <v>1</v>
      </c>
      <c r="AC99">
        <f t="shared" ca="1" si="2"/>
        <v>602</v>
      </c>
      <c r="AD99" t="str">
        <f t="shared" si="3"/>
        <v>Wカルビ焼肉弁当(肉2倍) ライス大盛 弁当 1406kcal</v>
      </c>
    </row>
    <row r="100" spans="1:30" x14ac:dyDescent="0.2">
      <c r="A100">
        <v>98</v>
      </c>
      <c r="B100">
        <v>98</v>
      </c>
      <c r="C100" t="s">
        <v>223</v>
      </c>
      <c r="D100" t="str">
        <f>VLOOKUP(VLOOKUP(A100,org_table[],COLUMN(org_table[category]),FALSE),Categories[],2,FALSE)</f>
        <v>弁当</v>
      </c>
      <c r="E100" t="str">
        <f>_xlfn.IFNA(VLOOKUP(VLOOKUP(A100,org_table[],COLUMN(org_table[size]),FALSE),SizeCodes[],2,FALSE),"-")</f>
        <v>ライス小盛</v>
      </c>
      <c r="F100">
        <f>VLOOKUP(A100,org_table[],COLUMN(org_table[熱量]),FALSE)</f>
        <v>1149</v>
      </c>
      <c r="H100">
        <f>VLOOKUP(A100,org_table[],COLUMN(org_table[蛋白質]),FALSE)</f>
        <v>38.700000000000003</v>
      </c>
      <c r="I100">
        <f>VLOOKUP(A100,org_table[],COLUMN(org_table[脂質]),FALSE)</f>
        <v>66.8</v>
      </c>
      <c r="J100">
        <f>VLOOKUP(A100,org_table[],COLUMN(org_table[炭水化物]),FALSE)</f>
        <v>98</v>
      </c>
      <c r="K100">
        <f>VLOOKUP(A100,dummy_data[],COLUMN(dummy_data[Dietary fiber]),TRUE)</f>
        <v>21</v>
      </c>
      <c r="L100">
        <f>VLOOKUP(A100,org_table[],COLUMN(org_table[食塩相当量]),FALSE)</f>
        <v>6.2</v>
      </c>
      <c r="M100">
        <f>VLOOKUP(A100,org_table[],COLUMN(org_table[カリウム]),FALSE)</f>
        <v>749</v>
      </c>
      <c r="N100">
        <f>VLOOKUP(A100,dummy_data[],COLUMN(dummy_data[calcium]),TRUE)</f>
        <v>1</v>
      </c>
      <c r="O100">
        <f>VLOOKUP(A100,dummy_data[],COLUMN(dummy_data[iron]),TRUE)</f>
        <v>1</v>
      </c>
      <c r="P100">
        <f>VLOOKUP(A100,dummy_data[],COLUMN(dummy_data[magnesium]),TRUE)</f>
        <v>2</v>
      </c>
      <c r="Q100">
        <f>VLOOKUP(A100,org_table[],COLUMN(org_table[リン]),FALSE)</f>
        <v>344</v>
      </c>
      <c r="R100">
        <f>VLOOKUP(A100,dummy_data[],COLUMN(dummy_data[Vitamin A]),TRUE)</f>
        <v>1</v>
      </c>
      <c r="S100">
        <f>VLOOKUP(A100,dummy_data[],COLUMN(dummy_data[Vitamin B1]),TRUE)</f>
        <v>1</v>
      </c>
      <c r="T100">
        <f>VLOOKUP(A100,dummy_data[],COLUMN(dummy_data[Vitamin B2]),TRUE)</f>
        <v>1</v>
      </c>
      <c r="U100">
        <f>VLOOKUP(A100,dummy_data[],COLUMN(dummy_data[Vitamin B6]),TRUE)</f>
        <v>1</v>
      </c>
      <c r="V100">
        <f>VLOOKUP(A100,dummy_data[],COLUMN(dummy_data[Vitamin B12]),TRUE)</f>
        <v>1</v>
      </c>
      <c r="W100">
        <f>VLOOKUP(A100,dummy_data[],COLUMN(dummy_data[Niacin]),TRUE)</f>
        <v>1</v>
      </c>
      <c r="X100">
        <f>VLOOKUP(A100,dummy_data[],COLUMN(dummy_data[Pantothenic acid]),TRUE)</f>
        <v>1</v>
      </c>
      <c r="Y100">
        <f>VLOOKUP(A100,dummy_data[],COLUMN(dummy_data[Folic acid]),TRUE)</f>
        <v>1</v>
      </c>
      <c r="Z100">
        <f>VLOOKUP(A100,dummy_data[],COLUMN(dummy_data[Vitamin C]),TRUE)</f>
        <v>1</v>
      </c>
      <c r="AA100">
        <f>VLOOKUP(A100,dummy_data[],COLUMN(dummy_data[Vitamin D]),TRUE)</f>
        <v>1</v>
      </c>
      <c r="AB100">
        <f>VLOOKUP(A100,dummy_data[],COLUMN(dummy_data[Vitamin E]),TRUE)</f>
        <v>1</v>
      </c>
      <c r="AC100">
        <f t="shared" ca="1" si="2"/>
        <v>495</v>
      </c>
      <c r="AD100" t="str">
        <f t="shared" si="3"/>
        <v>Wカルビ焼肉弁当(肉2倍) ライス小盛 弁当 1149kcal</v>
      </c>
    </row>
    <row r="101" spans="1:30" x14ac:dyDescent="0.2">
      <c r="A101">
        <v>99</v>
      </c>
      <c r="B101">
        <v>99</v>
      </c>
      <c r="C101" t="s">
        <v>280</v>
      </c>
      <c r="D101" t="str">
        <f>VLOOKUP(VLOOKUP(A101,org_table[],COLUMN(org_table[category]),FALSE),Categories[],2,FALSE)</f>
        <v>弁当</v>
      </c>
      <c r="E101" t="str">
        <f>_xlfn.IFNA(VLOOKUP(VLOOKUP(A101,org_table[],COLUMN(org_table[size]),FALSE),SizeCodes[],2,FALSE),"-")</f>
        <v>ライス普通盛</v>
      </c>
      <c r="F101">
        <f>VLOOKUP(A101,org_table[],COLUMN(org_table[熱量]),FALSE)</f>
        <v>864</v>
      </c>
      <c r="H101">
        <f>VLOOKUP(A101,org_table[],COLUMN(org_table[蛋白質]),FALSE)</f>
        <v>19.8</v>
      </c>
      <c r="I101">
        <f>VLOOKUP(A101,org_table[],COLUMN(org_table[脂質]),FALSE)</f>
        <v>32.4</v>
      </c>
      <c r="J101">
        <f>VLOOKUP(A101,org_table[],COLUMN(org_table[炭水化物]),FALSE)</f>
        <v>120.5</v>
      </c>
      <c r="K101">
        <f>VLOOKUP(A101,dummy_data[],COLUMN(dummy_data[Dietary fiber]),TRUE)</f>
        <v>20</v>
      </c>
      <c r="L101">
        <f>VLOOKUP(A101,org_table[],COLUMN(org_table[食塩相当量]),FALSE)</f>
        <v>2.9</v>
      </c>
      <c r="M101">
        <f>VLOOKUP(A101,org_table[],COLUMN(org_table[カリウム]),FALSE)</f>
        <v>472</v>
      </c>
      <c r="N101">
        <f>VLOOKUP(A101,dummy_data[],COLUMN(dummy_data[calcium]),TRUE)</f>
        <v>1</v>
      </c>
      <c r="O101">
        <f>VLOOKUP(A101,dummy_data[],COLUMN(dummy_data[iron]),TRUE)</f>
        <v>1</v>
      </c>
      <c r="P101">
        <f>VLOOKUP(A101,dummy_data[],COLUMN(dummy_data[magnesium]),TRUE)</f>
        <v>2</v>
      </c>
      <c r="Q101">
        <f>VLOOKUP(A101,org_table[],COLUMN(org_table[リン]),FALSE)</f>
        <v>230</v>
      </c>
      <c r="R101">
        <f>VLOOKUP(A101,dummy_data[],COLUMN(dummy_data[Vitamin A]),TRUE)</f>
        <v>1</v>
      </c>
      <c r="S101">
        <f>VLOOKUP(A101,dummy_data[],COLUMN(dummy_data[Vitamin B1]),TRUE)</f>
        <v>1</v>
      </c>
      <c r="T101">
        <f>VLOOKUP(A101,dummy_data[],COLUMN(dummy_data[Vitamin B2]),TRUE)</f>
        <v>1</v>
      </c>
      <c r="U101">
        <f>VLOOKUP(A101,dummy_data[],COLUMN(dummy_data[Vitamin B6]),TRUE)</f>
        <v>1</v>
      </c>
      <c r="V101">
        <f>VLOOKUP(A101,dummy_data[],COLUMN(dummy_data[Vitamin B12]),TRUE)</f>
        <v>1</v>
      </c>
      <c r="W101">
        <f>VLOOKUP(A101,dummy_data[],COLUMN(dummy_data[Niacin]),TRUE)</f>
        <v>1</v>
      </c>
      <c r="X101">
        <f>VLOOKUP(A101,dummy_data[],COLUMN(dummy_data[Pantothenic acid]),TRUE)</f>
        <v>1</v>
      </c>
      <c r="Y101">
        <f>VLOOKUP(A101,dummy_data[],COLUMN(dummy_data[Folic acid]),TRUE)</f>
        <v>1</v>
      </c>
      <c r="Z101">
        <f>VLOOKUP(A101,dummy_data[],COLUMN(dummy_data[Vitamin C]),TRUE)</f>
        <v>1</v>
      </c>
      <c r="AA101">
        <f>VLOOKUP(A101,dummy_data[],COLUMN(dummy_data[Vitamin D]),TRUE)</f>
        <v>1</v>
      </c>
      <c r="AB101">
        <f>VLOOKUP(A101,dummy_data[],COLUMN(dummy_data[Vitamin E]),TRUE)</f>
        <v>1</v>
      </c>
      <c r="AC101">
        <f t="shared" ca="1" si="2"/>
        <v>301</v>
      </c>
      <c r="AD101" t="str">
        <f t="shared" si="3"/>
        <v>おろしチキン竜田弁当(香味醤油) ライス普通盛 弁当 864kcal</v>
      </c>
    </row>
    <row r="102" spans="1:30" x14ac:dyDescent="0.2">
      <c r="A102">
        <v>100</v>
      </c>
      <c r="B102">
        <v>100</v>
      </c>
      <c r="C102" t="s">
        <v>281</v>
      </c>
      <c r="D102" t="str">
        <f>VLOOKUP(VLOOKUP(A102,org_table[],COLUMN(org_table[category]),FALSE),Categories[],2,FALSE)</f>
        <v>弁当</v>
      </c>
      <c r="E102" t="str">
        <f>_xlfn.IFNA(VLOOKUP(VLOOKUP(A102,org_table[],COLUMN(org_table[size]),FALSE),SizeCodes[],2,FALSE),"-")</f>
        <v>ライス大盛</v>
      </c>
      <c r="F102">
        <f>VLOOKUP(A102,org_table[],COLUMN(org_table[熱量]),FALSE)</f>
        <v>1015</v>
      </c>
      <c r="H102">
        <f>VLOOKUP(A102,org_table[],COLUMN(org_table[蛋白質]),FALSE)</f>
        <v>21.8</v>
      </c>
      <c r="I102">
        <f>VLOOKUP(A102,org_table[],COLUMN(org_table[脂質]),FALSE)</f>
        <v>32.700000000000003</v>
      </c>
      <c r="J102">
        <f>VLOOKUP(A102,org_table[],COLUMN(org_table[炭水化物]),FALSE)</f>
        <v>155.5</v>
      </c>
      <c r="K102">
        <f>VLOOKUP(A102,dummy_data[],COLUMN(dummy_data[Dietary fiber]),TRUE)</f>
        <v>21</v>
      </c>
      <c r="L102">
        <f>VLOOKUP(A102,org_table[],COLUMN(org_table[食塩相当量]),FALSE)</f>
        <v>2.9</v>
      </c>
      <c r="M102">
        <f>VLOOKUP(A102,org_table[],COLUMN(org_table[カリウム]),FALSE)</f>
        <v>493</v>
      </c>
      <c r="N102">
        <f>VLOOKUP(A102,dummy_data[],COLUMN(dummy_data[calcium]),TRUE)</f>
        <v>1</v>
      </c>
      <c r="O102">
        <f>VLOOKUP(A102,dummy_data[],COLUMN(dummy_data[iron]),TRUE)</f>
        <v>1</v>
      </c>
      <c r="P102">
        <f>VLOOKUP(A102,dummy_data[],COLUMN(dummy_data[magnesium]),TRUE)</f>
        <v>2</v>
      </c>
      <c r="Q102">
        <f>VLOOKUP(A102,org_table[],COLUMN(org_table[リン]),FALSE)</f>
        <v>256</v>
      </c>
      <c r="R102">
        <f>VLOOKUP(A102,dummy_data[],COLUMN(dummy_data[Vitamin A]),TRUE)</f>
        <v>1</v>
      </c>
      <c r="S102">
        <f>VLOOKUP(A102,dummy_data[],COLUMN(dummy_data[Vitamin B1]),TRUE)</f>
        <v>1</v>
      </c>
      <c r="T102">
        <f>VLOOKUP(A102,dummy_data[],COLUMN(dummy_data[Vitamin B2]),TRUE)</f>
        <v>1</v>
      </c>
      <c r="U102">
        <f>VLOOKUP(A102,dummy_data[],COLUMN(dummy_data[Vitamin B6]),TRUE)</f>
        <v>1</v>
      </c>
      <c r="V102">
        <f>VLOOKUP(A102,dummy_data[],COLUMN(dummy_data[Vitamin B12]),TRUE)</f>
        <v>1</v>
      </c>
      <c r="W102">
        <f>VLOOKUP(A102,dummy_data[],COLUMN(dummy_data[Niacin]),TRUE)</f>
        <v>1</v>
      </c>
      <c r="X102">
        <f>VLOOKUP(A102,dummy_data[],COLUMN(dummy_data[Pantothenic acid]),TRUE)</f>
        <v>1</v>
      </c>
      <c r="Y102">
        <f>VLOOKUP(A102,dummy_data[],COLUMN(dummy_data[Folic acid]),TRUE)</f>
        <v>1</v>
      </c>
      <c r="Z102">
        <f>VLOOKUP(A102,dummy_data[],COLUMN(dummy_data[Vitamin C]),TRUE)</f>
        <v>1</v>
      </c>
      <c r="AA102">
        <f>VLOOKUP(A102,dummy_data[],COLUMN(dummy_data[Vitamin D]),TRUE)</f>
        <v>1</v>
      </c>
      <c r="AB102">
        <f>VLOOKUP(A102,dummy_data[],COLUMN(dummy_data[Vitamin E]),TRUE)</f>
        <v>1</v>
      </c>
      <c r="AC102">
        <f t="shared" ca="1" si="2"/>
        <v>697</v>
      </c>
      <c r="AD102" t="str">
        <f t="shared" si="3"/>
        <v>おろしチキン竜田弁当(香味醤油) ライス大盛 弁当 1015kcal</v>
      </c>
    </row>
    <row r="103" spans="1:30" x14ac:dyDescent="0.2">
      <c r="A103">
        <v>101</v>
      </c>
      <c r="B103">
        <v>101</v>
      </c>
      <c r="C103" t="s">
        <v>282</v>
      </c>
      <c r="D103" t="str">
        <f>VLOOKUP(VLOOKUP(A103,org_table[],COLUMN(org_table[category]),FALSE),Categories[],2,FALSE)</f>
        <v>弁当</v>
      </c>
      <c r="E103" t="str">
        <f>_xlfn.IFNA(VLOOKUP(VLOOKUP(A103,org_table[],COLUMN(org_table[size]),FALSE),SizeCodes[],2,FALSE),"-")</f>
        <v>ライス小盛</v>
      </c>
      <c r="F103">
        <f>VLOOKUP(A103,org_table[],COLUMN(org_table[熱量]),FALSE)</f>
        <v>758</v>
      </c>
      <c r="H103">
        <f>VLOOKUP(A103,org_table[],COLUMN(org_table[蛋白質]),FALSE)</f>
        <v>18.399999999999999</v>
      </c>
      <c r="I103">
        <f>VLOOKUP(A103,org_table[],COLUMN(org_table[脂質]),FALSE)</f>
        <v>32.200000000000003</v>
      </c>
      <c r="J103">
        <f>VLOOKUP(A103,org_table[],COLUMN(org_table[炭水化物]),FALSE)</f>
        <v>96</v>
      </c>
      <c r="K103">
        <f>VLOOKUP(A103,dummy_data[],COLUMN(dummy_data[Dietary fiber]),TRUE)</f>
        <v>20</v>
      </c>
      <c r="L103">
        <f>VLOOKUP(A103,org_table[],COLUMN(org_table[食塩相当量]),FALSE)</f>
        <v>2.9</v>
      </c>
      <c r="M103">
        <f>VLOOKUP(A103,org_table[],COLUMN(org_table[カリウム]),FALSE)</f>
        <v>457</v>
      </c>
      <c r="N103">
        <f>VLOOKUP(A103,dummy_data[],COLUMN(dummy_data[calcium]),TRUE)</f>
        <v>1</v>
      </c>
      <c r="O103">
        <f>VLOOKUP(A103,dummy_data[],COLUMN(dummy_data[iron]),TRUE)</f>
        <v>1</v>
      </c>
      <c r="P103">
        <f>VLOOKUP(A103,dummy_data[],COLUMN(dummy_data[magnesium]),TRUE)</f>
        <v>2</v>
      </c>
      <c r="Q103">
        <f>VLOOKUP(A103,org_table[],COLUMN(org_table[リン]),FALSE)</f>
        <v>212</v>
      </c>
      <c r="R103">
        <f>VLOOKUP(A103,dummy_data[],COLUMN(dummy_data[Vitamin A]),TRUE)</f>
        <v>1</v>
      </c>
      <c r="S103">
        <f>VLOOKUP(A103,dummy_data[],COLUMN(dummy_data[Vitamin B1]),TRUE)</f>
        <v>1</v>
      </c>
      <c r="T103">
        <f>VLOOKUP(A103,dummy_data[],COLUMN(dummy_data[Vitamin B2]),TRUE)</f>
        <v>1</v>
      </c>
      <c r="U103">
        <f>VLOOKUP(A103,dummy_data[],COLUMN(dummy_data[Vitamin B6]),TRUE)</f>
        <v>1</v>
      </c>
      <c r="V103">
        <f>VLOOKUP(A103,dummy_data[],COLUMN(dummy_data[Vitamin B12]),TRUE)</f>
        <v>1</v>
      </c>
      <c r="W103">
        <f>VLOOKUP(A103,dummy_data[],COLUMN(dummy_data[Niacin]),TRUE)</f>
        <v>1</v>
      </c>
      <c r="X103">
        <f>VLOOKUP(A103,dummy_data[],COLUMN(dummy_data[Pantothenic acid]),TRUE)</f>
        <v>1</v>
      </c>
      <c r="Y103">
        <f>VLOOKUP(A103,dummy_data[],COLUMN(dummy_data[Folic acid]),TRUE)</f>
        <v>1</v>
      </c>
      <c r="Z103">
        <f>VLOOKUP(A103,dummy_data[],COLUMN(dummy_data[Vitamin C]),TRUE)</f>
        <v>1</v>
      </c>
      <c r="AA103">
        <f>VLOOKUP(A103,dummy_data[],COLUMN(dummy_data[Vitamin D]),TRUE)</f>
        <v>1</v>
      </c>
      <c r="AB103">
        <f>VLOOKUP(A103,dummy_data[],COLUMN(dummy_data[Vitamin E]),TRUE)</f>
        <v>1</v>
      </c>
      <c r="AC103">
        <f t="shared" ca="1" si="2"/>
        <v>124</v>
      </c>
      <c r="AD103" t="str">
        <f t="shared" si="3"/>
        <v>おろしチキン竜田弁当(香味醤油) ライス小盛 弁当 758kcal</v>
      </c>
    </row>
    <row r="104" spans="1:30" x14ac:dyDescent="0.2">
      <c r="A104">
        <v>102</v>
      </c>
      <c r="B104">
        <v>102</v>
      </c>
      <c r="C104" t="s">
        <v>283</v>
      </c>
      <c r="D104" t="str">
        <f>VLOOKUP(VLOOKUP(A104,org_table[],COLUMN(org_table[category]),FALSE),Categories[],2,FALSE)</f>
        <v>弁当</v>
      </c>
      <c r="E104" t="str">
        <f>_xlfn.IFNA(VLOOKUP(VLOOKUP(A104,org_table[],COLUMN(org_table[size]),FALSE),SizeCodes[],2,FALSE),"-")</f>
        <v>ライス普通盛</v>
      </c>
      <c r="F104">
        <f>VLOOKUP(A104,org_table[],COLUMN(org_table[熱量]),FALSE)</f>
        <v>851</v>
      </c>
      <c r="H104">
        <f>VLOOKUP(A104,org_table[],COLUMN(org_table[蛋白質]),FALSE)</f>
        <v>20</v>
      </c>
      <c r="I104">
        <f>VLOOKUP(A104,org_table[],COLUMN(org_table[脂質]),FALSE)</f>
        <v>30.8</v>
      </c>
      <c r="J104">
        <f>VLOOKUP(A104,org_table[],COLUMN(org_table[炭水化物]),FALSE)</f>
        <v>120.6</v>
      </c>
      <c r="K104">
        <f>VLOOKUP(A104,dummy_data[],COLUMN(dummy_data[Dietary fiber]),TRUE)</f>
        <v>21</v>
      </c>
      <c r="L104">
        <f>VLOOKUP(A104,org_table[],COLUMN(org_table[食塩相当量]),FALSE)</f>
        <v>3.8</v>
      </c>
      <c r="M104">
        <f>VLOOKUP(A104,org_table[],COLUMN(org_table[カリウム]),FALSE)</f>
        <v>474</v>
      </c>
      <c r="N104">
        <f>VLOOKUP(A104,dummy_data[],COLUMN(dummy_data[calcium]),TRUE)</f>
        <v>1</v>
      </c>
      <c r="O104">
        <f>VLOOKUP(A104,dummy_data[],COLUMN(dummy_data[iron]),TRUE)</f>
        <v>1</v>
      </c>
      <c r="P104">
        <f>VLOOKUP(A104,dummy_data[],COLUMN(dummy_data[magnesium]),TRUE)</f>
        <v>2</v>
      </c>
      <c r="Q104">
        <f>VLOOKUP(A104,org_table[],COLUMN(org_table[リン]),FALSE)</f>
        <v>230</v>
      </c>
      <c r="R104">
        <f>VLOOKUP(A104,dummy_data[],COLUMN(dummy_data[Vitamin A]),TRUE)</f>
        <v>1</v>
      </c>
      <c r="S104">
        <f>VLOOKUP(A104,dummy_data[],COLUMN(dummy_data[Vitamin B1]),TRUE)</f>
        <v>1</v>
      </c>
      <c r="T104">
        <f>VLOOKUP(A104,dummy_data[],COLUMN(dummy_data[Vitamin B2]),TRUE)</f>
        <v>1</v>
      </c>
      <c r="U104">
        <f>VLOOKUP(A104,dummy_data[],COLUMN(dummy_data[Vitamin B6]),TRUE)</f>
        <v>1</v>
      </c>
      <c r="V104">
        <f>VLOOKUP(A104,dummy_data[],COLUMN(dummy_data[Vitamin B12]),TRUE)</f>
        <v>1</v>
      </c>
      <c r="W104">
        <f>VLOOKUP(A104,dummy_data[],COLUMN(dummy_data[Niacin]),TRUE)</f>
        <v>1</v>
      </c>
      <c r="X104">
        <f>VLOOKUP(A104,dummy_data[],COLUMN(dummy_data[Pantothenic acid]),TRUE)</f>
        <v>1</v>
      </c>
      <c r="Y104">
        <f>VLOOKUP(A104,dummy_data[],COLUMN(dummy_data[Folic acid]),TRUE)</f>
        <v>1</v>
      </c>
      <c r="Z104">
        <f>VLOOKUP(A104,dummy_data[],COLUMN(dummy_data[Vitamin C]),TRUE)</f>
        <v>1</v>
      </c>
      <c r="AA104">
        <f>VLOOKUP(A104,dummy_data[],COLUMN(dummy_data[Vitamin D]),TRUE)</f>
        <v>1</v>
      </c>
      <c r="AB104">
        <f>VLOOKUP(A104,dummy_data[],COLUMN(dummy_data[Vitamin E]),TRUE)</f>
        <v>1</v>
      </c>
      <c r="AC104">
        <f t="shared" ca="1" si="2"/>
        <v>717</v>
      </c>
      <c r="AD104" t="str">
        <f t="shared" si="3"/>
        <v>おろしチキン竜田弁当(和風ぽん酢) ライス普通盛 弁当 851kcal</v>
      </c>
    </row>
    <row r="105" spans="1:30" x14ac:dyDescent="0.2">
      <c r="A105">
        <v>103</v>
      </c>
      <c r="B105">
        <v>103</v>
      </c>
      <c r="C105" t="s">
        <v>284</v>
      </c>
      <c r="D105" t="str">
        <f>VLOOKUP(VLOOKUP(A105,org_table[],COLUMN(org_table[category]),FALSE),Categories[],2,FALSE)</f>
        <v>弁当</v>
      </c>
      <c r="E105" t="str">
        <f>_xlfn.IFNA(VLOOKUP(VLOOKUP(A105,org_table[],COLUMN(org_table[size]),FALSE),SizeCodes[],2,FALSE),"-")</f>
        <v>ライス大盛</v>
      </c>
      <c r="F105">
        <f>VLOOKUP(A105,org_table[],COLUMN(org_table[熱量]),FALSE)</f>
        <v>1002</v>
      </c>
      <c r="H105">
        <f>VLOOKUP(A105,org_table[],COLUMN(org_table[蛋白質]),FALSE)</f>
        <v>22</v>
      </c>
      <c r="I105">
        <f>VLOOKUP(A105,org_table[],COLUMN(org_table[脂質]),FALSE)</f>
        <v>31.1</v>
      </c>
      <c r="J105">
        <f>VLOOKUP(A105,org_table[],COLUMN(org_table[炭水化物]),FALSE)</f>
        <v>155.6</v>
      </c>
      <c r="K105">
        <f>VLOOKUP(A105,dummy_data[],COLUMN(dummy_data[Dietary fiber]),TRUE)</f>
        <v>20</v>
      </c>
      <c r="L105">
        <f>VLOOKUP(A105,org_table[],COLUMN(org_table[食塩相当量]),FALSE)</f>
        <v>3.8</v>
      </c>
      <c r="M105">
        <f>VLOOKUP(A105,org_table[],COLUMN(org_table[カリウム]),FALSE)</f>
        <v>495</v>
      </c>
      <c r="N105">
        <f>VLOOKUP(A105,dummy_data[],COLUMN(dummy_data[calcium]),TRUE)</f>
        <v>1</v>
      </c>
      <c r="O105">
        <f>VLOOKUP(A105,dummy_data[],COLUMN(dummy_data[iron]),TRUE)</f>
        <v>1</v>
      </c>
      <c r="P105">
        <f>VLOOKUP(A105,dummy_data[],COLUMN(dummy_data[magnesium]),TRUE)</f>
        <v>2</v>
      </c>
      <c r="Q105">
        <f>VLOOKUP(A105,org_table[],COLUMN(org_table[リン]),FALSE)</f>
        <v>256</v>
      </c>
      <c r="R105">
        <f>VLOOKUP(A105,dummy_data[],COLUMN(dummy_data[Vitamin A]),TRUE)</f>
        <v>1</v>
      </c>
      <c r="S105">
        <f>VLOOKUP(A105,dummy_data[],COLUMN(dummy_data[Vitamin B1]),TRUE)</f>
        <v>1</v>
      </c>
      <c r="T105">
        <f>VLOOKUP(A105,dummy_data[],COLUMN(dummy_data[Vitamin B2]),TRUE)</f>
        <v>1</v>
      </c>
      <c r="U105">
        <f>VLOOKUP(A105,dummy_data[],COLUMN(dummy_data[Vitamin B6]),TRUE)</f>
        <v>1</v>
      </c>
      <c r="V105">
        <f>VLOOKUP(A105,dummy_data[],COLUMN(dummy_data[Vitamin B12]),TRUE)</f>
        <v>1</v>
      </c>
      <c r="W105">
        <f>VLOOKUP(A105,dummy_data[],COLUMN(dummy_data[Niacin]),TRUE)</f>
        <v>1</v>
      </c>
      <c r="X105">
        <f>VLOOKUP(A105,dummy_data[],COLUMN(dummy_data[Pantothenic acid]),TRUE)</f>
        <v>1</v>
      </c>
      <c r="Y105">
        <f>VLOOKUP(A105,dummy_data[],COLUMN(dummy_data[Folic acid]),TRUE)</f>
        <v>1</v>
      </c>
      <c r="Z105">
        <f>VLOOKUP(A105,dummy_data[],COLUMN(dummy_data[Vitamin C]),TRUE)</f>
        <v>1</v>
      </c>
      <c r="AA105">
        <f>VLOOKUP(A105,dummy_data[],COLUMN(dummy_data[Vitamin D]),TRUE)</f>
        <v>1</v>
      </c>
      <c r="AB105">
        <f>VLOOKUP(A105,dummy_data[],COLUMN(dummy_data[Vitamin E]),TRUE)</f>
        <v>1</v>
      </c>
      <c r="AC105">
        <f t="shared" ca="1" si="2"/>
        <v>483</v>
      </c>
      <c r="AD105" t="str">
        <f t="shared" si="3"/>
        <v>おろしチキン竜田弁当(和風ぽん酢) ライス大盛 弁当 1002kcal</v>
      </c>
    </row>
    <row r="106" spans="1:30" x14ac:dyDescent="0.2">
      <c r="A106">
        <v>104</v>
      </c>
      <c r="B106">
        <v>104</v>
      </c>
      <c r="C106" t="s">
        <v>285</v>
      </c>
      <c r="D106" t="str">
        <f>VLOOKUP(VLOOKUP(A106,org_table[],COLUMN(org_table[category]),FALSE),Categories[],2,FALSE)</f>
        <v>弁当</v>
      </c>
      <c r="E106" t="str">
        <f>_xlfn.IFNA(VLOOKUP(VLOOKUP(A106,org_table[],COLUMN(org_table[size]),FALSE),SizeCodes[],2,FALSE),"-")</f>
        <v>ライス小盛</v>
      </c>
      <c r="F106">
        <f>VLOOKUP(A106,org_table[],COLUMN(org_table[熱量]),FALSE)</f>
        <v>745</v>
      </c>
      <c r="H106">
        <f>VLOOKUP(A106,org_table[],COLUMN(org_table[蛋白質]),FALSE)</f>
        <v>18.600000000000001</v>
      </c>
      <c r="I106">
        <f>VLOOKUP(A106,org_table[],COLUMN(org_table[脂質]),FALSE)</f>
        <v>30.6</v>
      </c>
      <c r="J106">
        <f>VLOOKUP(A106,org_table[],COLUMN(org_table[炭水化物]),FALSE)</f>
        <v>96.1</v>
      </c>
      <c r="K106">
        <f>VLOOKUP(A106,dummy_data[],COLUMN(dummy_data[Dietary fiber]),TRUE)</f>
        <v>21</v>
      </c>
      <c r="L106">
        <f>VLOOKUP(A106,org_table[],COLUMN(org_table[食塩相当量]),FALSE)</f>
        <v>3.8</v>
      </c>
      <c r="M106">
        <f>VLOOKUP(A106,org_table[],COLUMN(org_table[カリウム]),FALSE)</f>
        <v>459</v>
      </c>
      <c r="N106">
        <f>VLOOKUP(A106,dummy_data[],COLUMN(dummy_data[calcium]),TRUE)</f>
        <v>1</v>
      </c>
      <c r="O106">
        <f>VLOOKUP(A106,dummy_data[],COLUMN(dummy_data[iron]),TRUE)</f>
        <v>1</v>
      </c>
      <c r="P106">
        <f>VLOOKUP(A106,dummy_data[],COLUMN(dummy_data[magnesium]),TRUE)</f>
        <v>2</v>
      </c>
      <c r="Q106">
        <f>VLOOKUP(A106,org_table[],COLUMN(org_table[リン]),FALSE)</f>
        <v>212</v>
      </c>
      <c r="R106">
        <f>VLOOKUP(A106,dummy_data[],COLUMN(dummy_data[Vitamin A]),TRUE)</f>
        <v>1</v>
      </c>
      <c r="S106">
        <f>VLOOKUP(A106,dummy_data[],COLUMN(dummy_data[Vitamin B1]),TRUE)</f>
        <v>1</v>
      </c>
      <c r="T106">
        <f>VLOOKUP(A106,dummy_data[],COLUMN(dummy_data[Vitamin B2]),TRUE)</f>
        <v>1</v>
      </c>
      <c r="U106">
        <f>VLOOKUP(A106,dummy_data[],COLUMN(dummy_data[Vitamin B6]),TRUE)</f>
        <v>1</v>
      </c>
      <c r="V106">
        <f>VLOOKUP(A106,dummy_data[],COLUMN(dummy_data[Vitamin B12]),TRUE)</f>
        <v>1</v>
      </c>
      <c r="W106">
        <f>VLOOKUP(A106,dummy_data[],COLUMN(dummy_data[Niacin]),TRUE)</f>
        <v>1</v>
      </c>
      <c r="X106">
        <f>VLOOKUP(A106,dummy_data[],COLUMN(dummy_data[Pantothenic acid]),TRUE)</f>
        <v>1</v>
      </c>
      <c r="Y106">
        <f>VLOOKUP(A106,dummy_data[],COLUMN(dummy_data[Folic acid]),TRUE)</f>
        <v>1</v>
      </c>
      <c r="Z106">
        <f>VLOOKUP(A106,dummy_data[],COLUMN(dummy_data[Vitamin C]),TRUE)</f>
        <v>1</v>
      </c>
      <c r="AA106">
        <f>VLOOKUP(A106,dummy_data[],COLUMN(dummy_data[Vitamin D]),TRUE)</f>
        <v>1</v>
      </c>
      <c r="AB106">
        <f>VLOOKUP(A106,dummy_data[],COLUMN(dummy_data[Vitamin E]),TRUE)</f>
        <v>1</v>
      </c>
      <c r="AC106">
        <f t="shared" ca="1" si="2"/>
        <v>977</v>
      </c>
      <c r="AD106" t="str">
        <f t="shared" si="3"/>
        <v>おろしチキン竜田弁当(和風ぽん酢) ライス小盛 弁当 745kcal</v>
      </c>
    </row>
    <row r="107" spans="1:30" x14ac:dyDescent="0.2">
      <c r="A107">
        <v>105</v>
      </c>
      <c r="B107">
        <v>105</v>
      </c>
      <c r="C107" t="s">
        <v>286</v>
      </c>
      <c r="D107" t="str">
        <f>VLOOKUP(VLOOKUP(A107,org_table[],COLUMN(org_table[category]),FALSE),Categories[],2,FALSE)</f>
        <v>弁当</v>
      </c>
      <c r="E107" t="str">
        <f>_xlfn.IFNA(VLOOKUP(VLOOKUP(A107,org_table[],COLUMN(org_table[size]),FALSE),SizeCodes[],2,FALSE),"-")</f>
        <v>ライス普通盛</v>
      </c>
      <c r="F107">
        <f>VLOOKUP(A107,org_table[],COLUMN(org_table[熱量]),FALSE)</f>
        <v>748</v>
      </c>
      <c r="H107">
        <f>VLOOKUP(A107,org_table[],COLUMN(org_table[蛋白質]),FALSE)</f>
        <v>27.1</v>
      </c>
      <c r="I107">
        <f>VLOOKUP(A107,org_table[],COLUMN(org_table[脂質]),FALSE)</f>
        <v>20.100000000000001</v>
      </c>
      <c r="J107">
        <f>VLOOKUP(A107,org_table[],COLUMN(org_table[炭水化物]),FALSE)</f>
        <v>114.6</v>
      </c>
      <c r="K107">
        <f>VLOOKUP(A107,dummy_data[],COLUMN(dummy_data[Dietary fiber]),TRUE)</f>
        <v>20</v>
      </c>
      <c r="L107">
        <f>VLOOKUP(A107,org_table[],COLUMN(org_table[食塩相当量]),FALSE)</f>
        <v>3.3</v>
      </c>
      <c r="M107">
        <f>VLOOKUP(A107,org_table[],COLUMN(org_table[カリウム]),FALSE)</f>
        <v>408</v>
      </c>
      <c r="N107">
        <f>VLOOKUP(A107,dummy_data[],COLUMN(dummy_data[calcium]),TRUE)</f>
        <v>1</v>
      </c>
      <c r="O107">
        <f>VLOOKUP(A107,dummy_data[],COLUMN(dummy_data[iron]),TRUE)</f>
        <v>1</v>
      </c>
      <c r="P107">
        <f>VLOOKUP(A107,dummy_data[],COLUMN(dummy_data[magnesium]),TRUE)</f>
        <v>2</v>
      </c>
      <c r="Q107">
        <f>VLOOKUP(A107,org_table[],COLUMN(org_table[リン]),FALSE)</f>
        <v>330</v>
      </c>
      <c r="R107">
        <f>VLOOKUP(A107,dummy_data[],COLUMN(dummy_data[Vitamin A]),TRUE)</f>
        <v>1</v>
      </c>
      <c r="S107">
        <f>VLOOKUP(A107,dummy_data[],COLUMN(dummy_data[Vitamin B1]),TRUE)</f>
        <v>1</v>
      </c>
      <c r="T107">
        <f>VLOOKUP(A107,dummy_data[],COLUMN(dummy_data[Vitamin B2]),TRUE)</f>
        <v>1</v>
      </c>
      <c r="U107">
        <f>VLOOKUP(A107,dummy_data[],COLUMN(dummy_data[Vitamin B6]),TRUE)</f>
        <v>1</v>
      </c>
      <c r="V107">
        <f>VLOOKUP(A107,dummy_data[],COLUMN(dummy_data[Vitamin B12]),TRUE)</f>
        <v>1</v>
      </c>
      <c r="W107">
        <f>VLOOKUP(A107,dummy_data[],COLUMN(dummy_data[Niacin]),TRUE)</f>
        <v>1</v>
      </c>
      <c r="X107">
        <f>VLOOKUP(A107,dummy_data[],COLUMN(dummy_data[Pantothenic acid]),TRUE)</f>
        <v>1</v>
      </c>
      <c r="Y107">
        <f>VLOOKUP(A107,dummy_data[],COLUMN(dummy_data[Folic acid]),TRUE)</f>
        <v>1</v>
      </c>
      <c r="Z107">
        <f>VLOOKUP(A107,dummy_data[],COLUMN(dummy_data[Vitamin C]),TRUE)</f>
        <v>1</v>
      </c>
      <c r="AA107">
        <f>VLOOKUP(A107,dummy_data[],COLUMN(dummy_data[Vitamin D]),TRUE)</f>
        <v>1</v>
      </c>
      <c r="AB107">
        <f>VLOOKUP(A107,dummy_data[],COLUMN(dummy_data[Vitamin E]),TRUE)</f>
        <v>1</v>
      </c>
      <c r="AC107">
        <f t="shared" ca="1" si="2"/>
        <v>740</v>
      </c>
      <c r="AD107" t="str">
        <f t="shared" si="3"/>
        <v>幕の内弁当 ライス普通盛 弁当 748kcal</v>
      </c>
    </row>
    <row r="108" spans="1:30" x14ac:dyDescent="0.2">
      <c r="A108">
        <v>106</v>
      </c>
      <c r="B108">
        <v>106</v>
      </c>
      <c r="C108" t="s">
        <v>287</v>
      </c>
      <c r="D108" t="str">
        <f>VLOOKUP(VLOOKUP(A108,org_table[],COLUMN(org_table[category]),FALSE),Categories[],2,FALSE)</f>
        <v>弁当</v>
      </c>
      <c r="E108" t="str">
        <f>_xlfn.IFNA(VLOOKUP(VLOOKUP(A108,org_table[],COLUMN(org_table[size]),FALSE),SizeCodes[],2,FALSE),"-")</f>
        <v>ライス大盛</v>
      </c>
      <c r="F108">
        <f>VLOOKUP(A108,org_table[],COLUMN(org_table[熱量]),FALSE)</f>
        <v>899</v>
      </c>
      <c r="H108">
        <f>VLOOKUP(A108,org_table[],COLUMN(org_table[蛋白質]),FALSE)</f>
        <v>29.1</v>
      </c>
      <c r="I108">
        <f>VLOOKUP(A108,org_table[],COLUMN(org_table[脂質]),FALSE)</f>
        <v>20.399999999999999</v>
      </c>
      <c r="J108">
        <f>VLOOKUP(A108,org_table[],COLUMN(org_table[炭水化物]),FALSE)</f>
        <v>149.6</v>
      </c>
      <c r="K108">
        <f>VLOOKUP(A108,dummy_data[],COLUMN(dummy_data[Dietary fiber]),TRUE)</f>
        <v>21</v>
      </c>
      <c r="L108">
        <f>VLOOKUP(A108,org_table[],COLUMN(org_table[食塩相当量]),FALSE)</f>
        <v>3.3</v>
      </c>
      <c r="M108">
        <f>VLOOKUP(A108,org_table[],COLUMN(org_table[カリウム]),FALSE)</f>
        <v>429</v>
      </c>
      <c r="N108">
        <f>VLOOKUP(A108,dummy_data[],COLUMN(dummy_data[calcium]),TRUE)</f>
        <v>1</v>
      </c>
      <c r="O108">
        <f>VLOOKUP(A108,dummy_data[],COLUMN(dummy_data[iron]),TRUE)</f>
        <v>1</v>
      </c>
      <c r="P108">
        <f>VLOOKUP(A108,dummy_data[],COLUMN(dummy_data[magnesium]),TRUE)</f>
        <v>2</v>
      </c>
      <c r="Q108">
        <f>VLOOKUP(A108,org_table[],COLUMN(org_table[リン]),FALSE)</f>
        <v>356</v>
      </c>
      <c r="R108">
        <f>VLOOKUP(A108,dummy_data[],COLUMN(dummy_data[Vitamin A]),TRUE)</f>
        <v>1</v>
      </c>
      <c r="S108">
        <f>VLOOKUP(A108,dummy_data[],COLUMN(dummy_data[Vitamin B1]),TRUE)</f>
        <v>1</v>
      </c>
      <c r="T108">
        <f>VLOOKUP(A108,dummy_data[],COLUMN(dummy_data[Vitamin B2]),TRUE)</f>
        <v>1</v>
      </c>
      <c r="U108">
        <f>VLOOKUP(A108,dummy_data[],COLUMN(dummy_data[Vitamin B6]),TRUE)</f>
        <v>1</v>
      </c>
      <c r="V108">
        <f>VLOOKUP(A108,dummy_data[],COLUMN(dummy_data[Vitamin B12]),TRUE)</f>
        <v>1</v>
      </c>
      <c r="W108">
        <f>VLOOKUP(A108,dummy_data[],COLUMN(dummy_data[Niacin]),TRUE)</f>
        <v>1</v>
      </c>
      <c r="X108">
        <f>VLOOKUP(A108,dummy_data[],COLUMN(dummy_data[Pantothenic acid]),TRUE)</f>
        <v>1</v>
      </c>
      <c r="Y108">
        <f>VLOOKUP(A108,dummy_data[],COLUMN(dummy_data[Folic acid]),TRUE)</f>
        <v>1</v>
      </c>
      <c r="Z108">
        <f>VLOOKUP(A108,dummy_data[],COLUMN(dummy_data[Vitamin C]),TRUE)</f>
        <v>1</v>
      </c>
      <c r="AA108">
        <f>VLOOKUP(A108,dummy_data[],COLUMN(dummy_data[Vitamin D]),TRUE)</f>
        <v>1</v>
      </c>
      <c r="AB108">
        <f>VLOOKUP(A108,dummy_data[],COLUMN(dummy_data[Vitamin E]),TRUE)</f>
        <v>1</v>
      </c>
      <c r="AC108">
        <f t="shared" ca="1" si="2"/>
        <v>167</v>
      </c>
      <c r="AD108" t="str">
        <f t="shared" si="3"/>
        <v>幕の内弁当 ライス大盛 弁当 899kcal</v>
      </c>
    </row>
    <row r="109" spans="1:30" x14ac:dyDescent="0.2">
      <c r="A109">
        <v>107</v>
      </c>
      <c r="B109">
        <v>107</v>
      </c>
      <c r="C109" t="s">
        <v>288</v>
      </c>
      <c r="D109" t="str">
        <f>VLOOKUP(VLOOKUP(A109,org_table[],COLUMN(org_table[category]),FALSE),Categories[],2,FALSE)</f>
        <v>弁当</v>
      </c>
      <c r="E109" t="str">
        <f>_xlfn.IFNA(VLOOKUP(VLOOKUP(A109,org_table[],COLUMN(org_table[size]),FALSE),SizeCodes[],2,FALSE),"-")</f>
        <v>ライス普通盛</v>
      </c>
      <c r="F109">
        <f>VLOOKUP(A109,org_table[],COLUMN(org_table[熱量]),FALSE)</f>
        <v>817</v>
      </c>
      <c r="H109">
        <f>VLOOKUP(A109,org_table[],COLUMN(org_table[蛋白質]),FALSE)</f>
        <v>26.9</v>
      </c>
      <c r="I109">
        <f>VLOOKUP(A109,org_table[],COLUMN(org_table[脂質]),FALSE)</f>
        <v>32.200000000000003</v>
      </c>
      <c r="J109">
        <f>VLOOKUP(A109,org_table[],COLUMN(org_table[炭水化物]),FALSE)</f>
        <v>104.9</v>
      </c>
      <c r="K109">
        <f>VLOOKUP(A109,dummy_data[],COLUMN(dummy_data[Dietary fiber]),TRUE)</f>
        <v>20</v>
      </c>
      <c r="L109">
        <f>VLOOKUP(A109,org_table[],COLUMN(org_table[食塩相当量]),FALSE)</f>
        <v>4.3</v>
      </c>
      <c r="M109">
        <f>VLOOKUP(A109,org_table[],COLUMN(org_table[カリウム]),FALSE)</f>
        <v>358</v>
      </c>
      <c r="N109">
        <f>VLOOKUP(A109,dummy_data[],COLUMN(dummy_data[calcium]),TRUE)</f>
        <v>1</v>
      </c>
      <c r="O109">
        <f>VLOOKUP(A109,dummy_data[],COLUMN(dummy_data[iron]),TRUE)</f>
        <v>1</v>
      </c>
      <c r="P109">
        <f>VLOOKUP(A109,dummy_data[],COLUMN(dummy_data[magnesium]),TRUE)</f>
        <v>2</v>
      </c>
      <c r="Q109">
        <f>VLOOKUP(A109,org_table[],COLUMN(org_table[リン]),FALSE)</f>
        <v>320</v>
      </c>
      <c r="R109">
        <f>VLOOKUP(A109,dummy_data[],COLUMN(dummy_data[Vitamin A]),TRUE)</f>
        <v>1</v>
      </c>
      <c r="S109">
        <f>VLOOKUP(A109,dummy_data[],COLUMN(dummy_data[Vitamin B1]),TRUE)</f>
        <v>1</v>
      </c>
      <c r="T109">
        <f>VLOOKUP(A109,dummy_data[],COLUMN(dummy_data[Vitamin B2]),TRUE)</f>
        <v>1</v>
      </c>
      <c r="U109">
        <f>VLOOKUP(A109,dummy_data[],COLUMN(dummy_data[Vitamin B6]),TRUE)</f>
        <v>1</v>
      </c>
      <c r="V109">
        <f>VLOOKUP(A109,dummy_data[],COLUMN(dummy_data[Vitamin B12]),TRUE)</f>
        <v>1</v>
      </c>
      <c r="W109">
        <f>VLOOKUP(A109,dummy_data[],COLUMN(dummy_data[Niacin]),TRUE)</f>
        <v>1</v>
      </c>
      <c r="X109">
        <f>VLOOKUP(A109,dummy_data[],COLUMN(dummy_data[Pantothenic acid]),TRUE)</f>
        <v>1</v>
      </c>
      <c r="Y109">
        <f>VLOOKUP(A109,dummy_data[],COLUMN(dummy_data[Folic acid]),TRUE)</f>
        <v>1</v>
      </c>
      <c r="Z109">
        <f>VLOOKUP(A109,dummy_data[],COLUMN(dummy_data[Vitamin C]),TRUE)</f>
        <v>1</v>
      </c>
      <c r="AA109">
        <f>VLOOKUP(A109,dummy_data[],COLUMN(dummy_data[Vitamin D]),TRUE)</f>
        <v>1</v>
      </c>
      <c r="AB109">
        <f>VLOOKUP(A109,dummy_data[],COLUMN(dummy_data[Vitamin E]),TRUE)</f>
        <v>1</v>
      </c>
      <c r="AC109">
        <f t="shared" ca="1" si="2"/>
        <v>179</v>
      </c>
      <c r="AD109" t="str">
        <f t="shared" si="3"/>
        <v>特撰幕の内弁当 ライス普通盛 弁当 817kcal</v>
      </c>
    </row>
    <row r="110" spans="1:30" x14ac:dyDescent="0.2">
      <c r="A110">
        <v>108</v>
      </c>
      <c r="B110">
        <v>108</v>
      </c>
      <c r="C110" t="s">
        <v>289</v>
      </c>
      <c r="D110" t="str">
        <f>VLOOKUP(VLOOKUP(A110,org_table[],COLUMN(org_table[category]),FALSE),Categories[],2,FALSE)</f>
        <v>弁当</v>
      </c>
      <c r="E110" t="str">
        <f>_xlfn.IFNA(VLOOKUP(VLOOKUP(A110,org_table[],COLUMN(org_table[size]),FALSE),SizeCodes[],2,FALSE),"-")</f>
        <v>ライス大盛</v>
      </c>
      <c r="F110">
        <f>VLOOKUP(A110,org_table[],COLUMN(org_table[熱量]),FALSE)</f>
        <v>968</v>
      </c>
      <c r="H110">
        <f>VLOOKUP(A110,org_table[],COLUMN(org_table[蛋白質]),FALSE)</f>
        <v>28.9</v>
      </c>
      <c r="I110">
        <f>VLOOKUP(A110,org_table[],COLUMN(org_table[脂質]),FALSE)</f>
        <v>32.5</v>
      </c>
      <c r="J110">
        <f>VLOOKUP(A110,org_table[],COLUMN(org_table[炭水化物]),FALSE)</f>
        <v>139.9</v>
      </c>
      <c r="K110">
        <f>VLOOKUP(A110,dummy_data[],COLUMN(dummy_data[Dietary fiber]),TRUE)</f>
        <v>21</v>
      </c>
      <c r="L110">
        <f>VLOOKUP(A110,org_table[],COLUMN(org_table[食塩相当量]),FALSE)</f>
        <v>4.3</v>
      </c>
      <c r="M110">
        <f>VLOOKUP(A110,org_table[],COLUMN(org_table[カリウム]),FALSE)</f>
        <v>379</v>
      </c>
      <c r="N110">
        <f>VLOOKUP(A110,dummy_data[],COLUMN(dummy_data[calcium]),TRUE)</f>
        <v>1</v>
      </c>
      <c r="O110">
        <f>VLOOKUP(A110,dummy_data[],COLUMN(dummy_data[iron]),TRUE)</f>
        <v>1</v>
      </c>
      <c r="P110">
        <f>VLOOKUP(A110,dummy_data[],COLUMN(dummy_data[magnesium]),TRUE)</f>
        <v>2</v>
      </c>
      <c r="Q110">
        <f>VLOOKUP(A110,org_table[],COLUMN(org_table[リン]),FALSE)</f>
        <v>346</v>
      </c>
      <c r="R110">
        <f>VLOOKUP(A110,dummy_data[],COLUMN(dummy_data[Vitamin A]),TRUE)</f>
        <v>1</v>
      </c>
      <c r="S110">
        <f>VLOOKUP(A110,dummy_data[],COLUMN(dummy_data[Vitamin B1]),TRUE)</f>
        <v>1</v>
      </c>
      <c r="T110">
        <f>VLOOKUP(A110,dummy_data[],COLUMN(dummy_data[Vitamin B2]),TRUE)</f>
        <v>1</v>
      </c>
      <c r="U110">
        <f>VLOOKUP(A110,dummy_data[],COLUMN(dummy_data[Vitamin B6]),TRUE)</f>
        <v>1</v>
      </c>
      <c r="V110">
        <f>VLOOKUP(A110,dummy_data[],COLUMN(dummy_data[Vitamin B12]),TRUE)</f>
        <v>1</v>
      </c>
      <c r="W110">
        <f>VLOOKUP(A110,dummy_data[],COLUMN(dummy_data[Niacin]),TRUE)</f>
        <v>1</v>
      </c>
      <c r="X110">
        <f>VLOOKUP(A110,dummy_data[],COLUMN(dummy_data[Pantothenic acid]),TRUE)</f>
        <v>1</v>
      </c>
      <c r="Y110">
        <f>VLOOKUP(A110,dummy_data[],COLUMN(dummy_data[Folic acid]),TRUE)</f>
        <v>1</v>
      </c>
      <c r="Z110">
        <f>VLOOKUP(A110,dummy_data[],COLUMN(dummy_data[Vitamin C]),TRUE)</f>
        <v>1</v>
      </c>
      <c r="AA110">
        <f>VLOOKUP(A110,dummy_data[],COLUMN(dummy_data[Vitamin D]),TRUE)</f>
        <v>1</v>
      </c>
      <c r="AB110">
        <f>VLOOKUP(A110,dummy_data[],COLUMN(dummy_data[Vitamin E]),TRUE)</f>
        <v>1</v>
      </c>
      <c r="AC110">
        <f t="shared" ca="1" si="2"/>
        <v>941</v>
      </c>
      <c r="AD110" t="str">
        <f t="shared" si="3"/>
        <v>特撰幕の内弁当 ライス大盛 弁当 968kcal</v>
      </c>
    </row>
    <row r="111" spans="1:30" x14ac:dyDescent="0.2">
      <c r="A111">
        <v>109</v>
      </c>
      <c r="B111">
        <v>109</v>
      </c>
      <c r="C111" t="s">
        <v>290</v>
      </c>
      <c r="D111" t="str">
        <f>VLOOKUP(VLOOKUP(A111,org_table[],COLUMN(org_table[category]),FALSE),Categories[],2,FALSE)</f>
        <v>弁当</v>
      </c>
      <c r="E111" t="str">
        <f>_xlfn.IFNA(VLOOKUP(VLOOKUP(A111,org_table[],COLUMN(org_table[size]),FALSE),SizeCodes[],2,FALSE),"-")</f>
        <v>ライス普通盛</v>
      </c>
      <c r="F111">
        <f>VLOOKUP(A111,org_table[],COLUMN(org_table[熱量]),FALSE)</f>
        <v>482</v>
      </c>
      <c r="H111">
        <f>VLOOKUP(A111,org_table[],COLUMN(org_table[蛋白質]),FALSE)</f>
        <v>16.2</v>
      </c>
      <c r="I111">
        <f>VLOOKUP(A111,org_table[],COLUMN(org_table[脂質]),FALSE)</f>
        <v>12.3</v>
      </c>
      <c r="J111">
        <f>VLOOKUP(A111,org_table[],COLUMN(org_table[炭水化物]),FALSE)</f>
        <v>77.599999999999994</v>
      </c>
      <c r="K111">
        <f>VLOOKUP(A111,dummy_data[],COLUMN(dummy_data[Dietary fiber]),TRUE)</f>
        <v>20</v>
      </c>
      <c r="L111">
        <f>VLOOKUP(A111,org_table[],COLUMN(org_table[食塩相当量]),FALSE)</f>
        <v>2.5</v>
      </c>
      <c r="M111">
        <f>VLOOKUP(A111,org_table[],COLUMN(org_table[カリウム]),FALSE)</f>
        <v>314</v>
      </c>
      <c r="N111">
        <f>VLOOKUP(A111,dummy_data[],COLUMN(dummy_data[calcium]),TRUE)</f>
        <v>1</v>
      </c>
      <c r="O111">
        <f>VLOOKUP(A111,dummy_data[],COLUMN(dummy_data[iron]),TRUE)</f>
        <v>1</v>
      </c>
      <c r="P111">
        <f>VLOOKUP(A111,dummy_data[],COLUMN(dummy_data[magnesium]),TRUE)</f>
        <v>2</v>
      </c>
      <c r="Q111">
        <f>VLOOKUP(A111,org_table[],COLUMN(org_table[リン]),FALSE)</f>
        <v>203</v>
      </c>
      <c r="R111">
        <f>VLOOKUP(A111,dummy_data[],COLUMN(dummy_data[Vitamin A]),TRUE)</f>
        <v>1</v>
      </c>
      <c r="S111">
        <f>VLOOKUP(A111,dummy_data[],COLUMN(dummy_data[Vitamin B1]),TRUE)</f>
        <v>1</v>
      </c>
      <c r="T111">
        <f>VLOOKUP(A111,dummy_data[],COLUMN(dummy_data[Vitamin B2]),TRUE)</f>
        <v>1</v>
      </c>
      <c r="U111">
        <f>VLOOKUP(A111,dummy_data[],COLUMN(dummy_data[Vitamin B6]),TRUE)</f>
        <v>1</v>
      </c>
      <c r="V111">
        <f>VLOOKUP(A111,dummy_data[],COLUMN(dummy_data[Vitamin B12]),TRUE)</f>
        <v>1</v>
      </c>
      <c r="W111">
        <f>VLOOKUP(A111,dummy_data[],COLUMN(dummy_data[Niacin]),TRUE)</f>
        <v>1</v>
      </c>
      <c r="X111">
        <f>VLOOKUP(A111,dummy_data[],COLUMN(dummy_data[Pantothenic acid]),TRUE)</f>
        <v>1</v>
      </c>
      <c r="Y111">
        <f>VLOOKUP(A111,dummy_data[],COLUMN(dummy_data[Folic acid]),TRUE)</f>
        <v>1</v>
      </c>
      <c r="Z111">
        <f>VLOOKUP(A111,dummy_data[],COLUMN(dummy_data[Vitamin C]),TRUE)</f>
        <v>1</v>
      </c>
      <c r="AA111">
        <f>VLOOKUP(A111,dummy_data[],COLUMN(dummy_data[Vitamin D]),TRUE)</f>
        <v>1</v>
      </c>
      <c r="AB111">
        <f>VLOOKUP(A111,dummy_data[],COLUMN(dummy_data[Vitamin E]),TRUE)</f>
        <v>1</v>
      </c>
      <c r="AC111">
        <f t="shared" ca="1" si="2"/>
        <v>91</v>
      </c>
      <c r="AD111" t="str">
        <f t="shared" si="3"/>
        <v>華・幕の内弁当 ライス普通盛 弁当 482kcal</v>
      </c>
    </row>
    <row r="112" spans="1:30" x14ac:dyDescent="0.2">
      <c r="A112">
        <v>110</v>
      </c>
      <c r="B112">
        <v>110</v>
      </c>
      <c r="C112" t="s">
        <v>291</v>
      </c>
      <c r="D112" t="str">
        <f>VLOOKUP(VLOOKUP(A112,org_table[],COLUMN(org_table[category]),FALSE),Categories[],2,FALSE)</f>
        <v>丼ぶり</v>
      </c>
      <c r="E112" t="str">
        <f>_xlfn.IFNA(VLOOKUP(VLOOKUP(A112,org_table[],COLUMN(org_table[size]),FALSE),SizeCodes[],2,FALSE),"-")</f>
        <v>ライス普通盛</v>
      </c>
      <c r="F112">
        <f>VLOOKUP(A112,org_table[],COLUMN(org_table[熱量]),FALSE)</f>
        <v>652</v>
      </c>
      <c r="H112">
        <f>VLOOKUP(A112,org_table[],COLUMN(org_table[蛋白質]),FALSE)</f>
        <v>34.200000000000003</v>
      </c>
      <c r="I112">
        <f>VLOOKUP(A112,org_table[],COLUMN(org_table[脂質]),FALSE)</f>
        <v>14.2</v>
      </c>
      <c r="J112">
        <f>VLOOKUP(A112,org_table[],COLUMN(org_table[炭水化物]),FALSE)</f>
        <v>96.6</v>
      </c>
      <c r="K112">
        <f>VLOOKUP(A112,dummy_data[],COLUMN(dummy_data[Dietary fiber]),TRUE)</f>
        <v>21</v>
      </c>
      <c r="L112">
        <f>VLOOKUP(A112,org_table[],COLUMN(org_table[食塩相当量]),FALSE)</f>
        <v>3.3</v>
      </c>
      <c r="M112">
        <f>VLOOKUP(A112,org_table[],COLUMN(org_table[カリウム]),FALSE)</f>
        <v>603</v>
      </c>
      <c r="N112">
        <f>VLOOKUP(A112,dummy_data[],COLUMN(dummy_data[calcium]),TRUE)</f>
        <v>1</v>
      </c>
      <c r="O112">
        <f>VLOOKUP(A112,dummy_data[],COLUMN(dummy_data[iron]),TRUE)</f>
        <v>1</v>
      </c>
      <c r="P112">
        <f>VLOOKUP(A112,dummy_data[],COLUMN(dummy_data[magnesium]),TRUE)</f>
        <v>2</v>
      </c>
      <c r="Q112">
        <f>VLOOKUP(A112,org_table[],COLUMN(org_table[リン]),FALSE)</f>
        <v>285</v>
      </c>
      <c r="R112">
        <f>VLOOKUP(A112,dummy_data[],COLUMN(dummy_data[Vitamin A]),TRUE)</f>
        <v>1</v>
      </c>
      <c r="S112">
        <f>VLOOKUP(A112,dummy_data[],COLUMN(dummy_data[Vitamin B1]),TRUE)</f>
        <v>1</v>
      </c>
      <c r="T112">
        <f>VLOOKUP(A112,dummy_data[],COLUMN(dummy_data[Vitamin B2]),TRUE)</f>
        <v>1</v>
      </c>
      <c r="U112">
        <f>VLOOKUP(A112,dummy_data[],COLUMN(dummy_data[Vitamin B6]),TRUE)</f>
        <v>1</v>
      </c>
      <c r="V112">
        <f>VLOOKUP(A112,dummy_data[],COLUMN(dummy_data[Vitamin B12]),TRUE)</f>
        <v>1</v>
      </c>
      <c r="W112">
        <f>VLOOKUP(A112,dummy_data[],COLUMN(dummy_data[Niacin]),TRUE)</f>
        <v>1</v>
      </c>
      <c r="X112">
        <f>VLOOKUP(A112,dummy_data[],COLUMN(dummy_data[Pantothenic acid]),TRUE)</f>
        <v>1</v>
      </c>
      <c r="Y112">
        <f>VLOOKUP(A112,dummy_data[],COLUMN(dummy_data[Folic acid]),TRUE)</f>
        <v>1</v>
      </c>
      <c r="Z112">
        <f>VLOOKUP(A112,dummy_data[],COLUMN(dummy_data[Vitamin C]),TRUE)</f>
        <v>1</v>
      </c>
      <c r="AA112">
        <f>VLOOKUP(A112,dummy_data[],COLUMN(dummy_data[Vitamin D]),TRUE)</f>
        <v>1</v>
      </c>
      <c r="AB112">
        <f>VLOOKUP(A112,dummy_data[],COLUMN(dummy_data[Vitamin E]),TRUE)</f>
        <v>1</v>
      </c>
      <c r="AC112">
        <f t="shared" ca="1" si="2"/>
        <v>801</v>
      </c>
      <c r="AD112" t="str">
        <f t="shared" si="3"/>
        <v>カットステーキ重 ライス普通盛 丼ぶり 652kcal</v>
      </c>
    </row>
    <row r="113" spans="1:30" x14ac:dyDescent="0.2">
      <c r="A113">
        <v>111</v>
      </c>
      <c r="B113">
        <v>111</v>
      </c>
      <c r="C113" t="s">
        <v>292</v>
      </c>
      <c r="D113" t="str">
        <f>VLOOKUP(VLOOKUP(A113,org_table[],COLUMN(org_table[category]),FALSE),Categories[],2,FALSE)</f>
        <v>丼ぶり</v>
      </c>
      <c r="E113" t="str">
        <f>_xlfn.IFNA(VLOOKUP(VLOOKUP(A113,org_table[],COLUMN(org_table[size]),FALSE),SizeCodes[],2,FALSE),"-")</f>
        <v>ライス大盛</v>
      </c>
      <c r="F113">
        <f>VLOOKUP(A113,org_table[],COLUMN(org_table[熱量]),FALSE)</f>
        <v>803</v>
      </c>
      <c r="H113">
        <f>VLOOKUP(A113,org_table[],COLUMN(org_table[蛋白質]),FALSE)</f>
        <v>36.200000000000003</v>
      </c>
      <c r="I113">
        <f>VLOOKUP(A113,org_table[],COLUMN(org_table[脂質]),FALSE)</f>
        <v>14.5</v>
      </c>
      <c r="J113">
        <f>VLOOKUP(A113,org_table[],COLUMN(org_table[炭水化物]),FALSE)</f>
        <v>131.6</v>
      </c>
      <c r="K113">
        <f>VLOOKUP(A113,dummy_data[],COLUMN(dummy_data[Dietary fiber]),TRUE)</f>
        <v>20</v>
      </c>
      <c r="L113">
        <f>VLOOKUP(A113,org_table[],COLUMN(org_table[食塩相当量]),FALSE)</f>
        <v>3.3</v>
      </c>
      <c r="M113">
        <f>VLOOKUP(A113,org_table[],COLUMN(org_table[カリウム]),FALSE)</f>
        <v>624</v>
      </c>
      <c r="N113">
        <f>VLOOKUP(A113,dummy_data[],COLUMN(dummy_data[calcium]),TRUE)</f>
        <v>1</v>
      </c>
      <c r="O113">
        <f>VLOOKUP(A113,dummy_data[],COLUMN(dummy_data[iron]),TRUE)</f>
        <v>1</v>
      </c>
      <c r="P113">
        <f>VLOOKUP(A113,dummy_data[],COLUMN(dummy_data[magnesium]),TRUE)</f>
        <v>2</v>
      </c>
      <c r="Q113">
        <f>VLOOKUP(A113,org_table[],COLUMN(org_table[リン]),FALSE)</f>
        <v>311</v>
      </c>
      <c r="R113">
        <f>VLOOKUP(A113,dummy_data[],COLUMN(dummy_data[Vitamin A]),TRUE)</f>
        <v>1</v>
      </c>
      <c r="S113">
        <f>VLOOKUP(A113,dummy_data[],COLUMN(dummy_data[Vitamin B1]),TRUE)</f>
        <v>1</v>
      </c>
      <c r="T113">
        <f>VLOOKUP(A113,dummy_data[],COLUMN(dummy_data[Vitamin B2]),TRUE)</f>
        <v>1</v>
      </c>
      <c r="U113">
        <f>VLOOKUP(A113,dummy_data[],COLUMN(dummy_data[Vitamin B6]),TRUE)</f>
        <v>1</v>
      </c>
      <c r="V113">
        <f>VLOOKUP(A113,dummy_data[],COLUMN(dummy_data[Vitamin B12]),TRUE)</f>
        <v>1</v>
      </c>
      <c r="W113">
        <f>VLOOKUP(A113,dummy_data[],COLUMN(dummy_data[Niacin]),TRUE)</f>
        <v>1</v>
      </c>
      <c r="X113">
        <f>VLOOKUP(A113,dummy_data[],COLUMN(dummy_data[Pantothenic acid]),TRUE)</f>
        <v>1</v>
      </c>
      <c r="Y113">
        <f>VLOOKUP(A113,dummy_data[],COLUMN(dummy_data[Folic acid]),TRUE)</f>
        <v>1</v>
      </c>
      <c r="Z113">
        <f>VLOOKUP(A113,dummy_data[],COLUMN(dummy_data[Vitamin C]),TRUE)</f>
        <v>1</v>
      </c>
      <c r="AA113">
        <f>VLOOKUP(A113,dummy_data[],COLUMN(dummy_data[Vitamin D]),TRUE)</f>
        <v>1</v>
      </c>
      <c r="AB113">
        <f>VLOOKUP(A113,dummy_data[],COLUMN(dummy_data[Vitamin E]),TRUE)</f>
        <v>1</v>
      </c>
      <c r="AC113">
        <f t="shared" ca="1" si="2"/>
        <v>365</v>
      </c>
      <c r="AD113" t="str">
        <f t="shared" si="3"/>
        <v>カットステーキ重 ライス大盛 丼ぶり 803kcal</v>
      </c>
    </row>
    <row r="114" spans="1:30" x14ac:dyDescent="0.2">
      <c r="A114">
        <v>112</v>
      </c>
      <c r="B114">
        <v>112</v>
      </c>
      <c r="C114" t="s">
        <v>293</v>
      </c>
      <c r="D114" t="str">
        <f>VLOOKUP(VLOOKUP(A114,org_table[],COLUMN(org_table[category]),FALSE),Categories[],2,FALSE)</f>
        <v>丼ぶり</v>
      </c>
      <c r="E114" t="str">
        <f>_xlfn.IFNA(VLOOKUP(VLOOKUP(A114,org_table[],COLUMN(org_table[size]),FALSE),SizeCodes[],2,FALSE),"-")</f>
        <v>ライス普通盛</v>
      </c>
      <c r="F114">
        <f>VLOOKUP(A114,org_table[],COLUMN(org_table[熱量]),FALSE)</f>
        <v>884</v>
      </c>
      <c r="H114">
        <f>VLOOKUP(A114,org_table[],COLUMN(org_table[蛋白質]),FALSE)</f>
        <v>61.3</v>
      </c>
      <c r="I114">
        <f>VLOOKUP(A114,org_table[],COLUMN(org_table[脂質]),FALSE)</f>
        <v>27.6</v>
      </c>
      <c r="J114">
        <f>VLOOKUP(A114,org_table[],COLUMN(org_table[炭水化物]),FALSE)</f>
        <v>97.2</v>
      </c>
      <c r="K114">
        <f>VLOOKUP(A114,dummy_data[],COLUMN(dummy_data[Dietary fiber]),TRUE)</f>
        <v>21</v>
      </c>
      <c r="L114">
        <f>VLOOKUP(A114,org_table[],COLUMN(org_table[食塩相当量]),FALSE)</f>
        <v>4.3</v>
      </c>
      <c r="M114">
        <f>VLOOKUP(A114,org_table[],COLUMN(org_table[カリウム]),FALSE)</f>
        <v>1023</v>
      </c>
      <c r="N114">
        <f>VLOOKUP(A114,dummy_data[],COLUMN(dummy_data[calcium]),TRUE)</f>
        <v>1</v>
      </c>
      <c r="O114">
        <f>VLOOKUP(A114,dummy_data[],COLUMN(dummy_data[iron]),TRUE)</f>
        <v>1</v>
      </c>
      <c r="P114">
        <f>VLOOKUP(A114,dummy_data[],COLUMN(dummy_data[magnesium]),TRUE)</f>
        <v>2</v>
      </c>
      <c r="Q114">
        <f>VLOOKUP(A114,org_table[],COLUMN(org_table[リン]),FALSE)</f>
        <v>477</v>
      </c>
      <c r="R114">
        <f>VLOOKUP(A114,dummy_data[],COLUMN(dummy_data[Vitamin A]),TRUE)</f>
        <v>1</v>
      </c>
      <c r="S114">
        <f>VLOOKUP(A114,dummy_data[],COLUMN(dummy_data[Vitamin B1]),TRUE)</f>
        <v>1</v>
      </c>
      <c r="T114">
        <f>VLOOKUP(A114,dummy_data[],COLUMN(dummy_data[Vitamin B2]),TRUE)</f>
        <v>1</v>
      </c>
      <c r="U114">
        <f>VLOOKUP(A114,dummy_data[],COLUMN(dummy_data[Vitamin B6]),TRUE)</f>
        <v>1</v>
      </c>
      <c r="V114">
        <f>VLOOKUP(A114,dummy_data[],COLUMN(dummy_data[Vitamin B12]),TRUE)</f>
        <v>1</v>
      </c>
      <c r="W114">
        <f>VLOOKUP(A114,dummy_data[],COLUMN(dummy_data[Niacin]),TRUE)</f>
        <v>1</v>
      </c>
      <c r="X114">
        <f>VLOOKUP(A114,dummy_data[],COLUMN(dummy_data[Pantothenic acid]),TRUE)</f>
        <v>1</v>
      </c>
      <c r="Y114">
        <f>VLOOKUP(A114,dummy_data[],COLUMN(dummy_data[Folic acid]),TRUE)</f>
        <v>1</v>
      </c>
      <c r="Z114">
        <f>VLOOKUP(A114,dummy_data[],COLUMN(dummy_data[Vitamin C]),TRUE)</f>
        <v>1</v>
      </c>
      <c r="AA114">
        <f>VLOOKUP(A114,dummy_data[],COLUMN(dummy_data[Vitamin D]),TRUE)</f>
        <v>1</v>
      </c>
      <c r="AB114">
        <f>VLOOKUP(A114,dummy_data[],COLUMN(dummy_data[Vitamin E]),TRUE)</f>
        <v>1</v>
      </c>
      <c r="AC114">
        <f t="shared" ca="1" si="2"/>
        <v>185</v>
      </c>
      <c r="AD114" t="str">
        <f t="shared" si="3"/>
        <v>Wカットステーキ重(肉2倍) ライス普通盛 丼ぶり 884kcal</v>
      </c>
    </row>
    <row r="115" spans="1:30" x14ac:dyDescent="0.2">
      <c r="A115">
        <v>113</v>
      </c>
      <c r="B115">
        <v>113</v>
      </c>
      <c r="C115" t="s">
        <v>294</v>
      </c>
      <c r="D115" t="str">
        <f>VLOOKUP(VLOOKUP(A115,org_table[],COLUMN(org_table[category]),FALSE),Categories[],2,FALSE)</f>
        <v>丼ぶり</v>
      </c>
      <c r="E115" t="str">
        <f>_xlfn.IFNA(VLOOKUP(VLOOKUP(A115,org_table[],COLUMN(org_table[size]),FALSE),SizeCodes[],2,FALSE),"-")</f>
        <v>ライス大盛</v>
      </c>
      <c r="F115">
        <f>VLOOKUP(A115,org_table[],COLUMN(org_table[熱量]),FALSE)</f>
        <v>1035</v>
      </c>
      <c r="H115">
        <f>VLOOKUP(A115,org_table[],COLUMN(org_table[蛋白質]),FALSE)</f>
        <v>63.3</v>
      </c>
      <c r="I115">
        <f>VLOOKUP(A115,org_table[],COLUMN(org_table[脂質]),FALSE)</f>
        <v>27.9</v>
      </c>
      <c r="J115">
        <f>VLOOKUP(A115,org_table[],COLUMN(org_table[炭水化物]),FALSE)</f>
        <v>132.19999999999999</v>
      </c>
      <c r="K115">
        <f>VLOOKUP(A115,dummy_data[],COLUMN(dummy_data[Dietary fiber]),TRUE)</f>
        <v>20</v>
      </c>
      <c r="L115">
        <f>VLOOKUP(A115,org_table[],COLUMN(org_table[食塩相当量]),FALSE)</f>
        <v>4.3</v>
      </c>
      <c r="M115">
        <f>VLOOKUP(A115,org_table[],COLUMN(org_table[カリウム]),FALSE)</f>
        <v>1044</v>
      </c>
      <c r="N115">
        <f>VLOOKUP(A115,dummy_data[],COLUMN(dummy_data[calcium]),TRUE)</f>
        <v>1</v>
      </c>
      <c r="O115">
        <f>VLOOKUP(A115,dummy_data[],COLUMN(dummy_data[iron]),TRUE)</f>
        <v>1</v>
      </c>
      <c r="P115">
        <f>VLOOKUP(A115,dummy_data[],COLUMN(dummy_data[magnesium]),TRUE)</f>
        <v>2</v>
      </c>
      <c r="Q115">
        <f>VLOOKUP(A115,org_table[],COLUMN(org_table[リン]),FALSE)</f>
        <v>503</v>
      </c>
      <c r="R115">
        <f>VLOOKUP(A115,dummy_data[],COLUMN(dummy_data[Vitamin A]),TRUE)</f>
        <v>1</v>
      </c>
      <c r="S115">
        <f>VLOOKUP(A115,dummy_data[],COLUMN(dummy_data[Vitamin B1]),TRUE)</f>
        <v>1</v>
      </c>
      <c r="T115">
        <f>VLOOKUP(A115,dummy_data[],COLUMN(dummy_data[Vitamin B2]),TRUE)</f>
        <v>1</v>
      </c>
      <c r="U115">
        <f>VLOOKUP(A115,dummy_data[],COLUMN(dummy_data[Vitamin B6]),TRUE)</f>
        <v>1</v>
      </c>
      <c r="V115">
        <f>VLOOKUP(A115,dummy_data[],COLUMN(dummy_data[Vitamin B12]),TRUE)</f>
        <v>1</v>
      </c>
      <c r="W115">
        <f>VLOOKUP(A115,dummy_data[],COLUMN(dummy_data[Niacin]),TRUE)</f>
        <v>1</v>
      </c>
      <c r="X115">
        <f>VLOOKUP(A115,dummy_data[],COLUMN(dummy_data[Pantothenic acid]),TRUE)</f>
        <v>1</v>
      </c>
      <c r="Y115">
        <f>VLOOKUP(A115,dummy_data[],COLUMN(dummy_data[Folic acid]),TRUE)</f>
        <v>1</v>
      </c>
      <c r="Z115">
        <f>VLOOKUP(A115,dummy_data[],COLUMN(dummy_data[Vitamin C]),TRUE)</f>
        <v>1</v>
      </c>
      <c r="AA115">
        <f>VLOOKUP(A115,dummy_data[],COLUMN(dummy_data[Vitamin D]),TRUE)</f>
        <v>1</v>
      </c>
      <c r="AB115">
        <f>VLOOKUP(A115,dummy_data[],COLUMN(dummy_data[Vitamin E]),TRUE)</f>
        <v>1</v>
      </c>
      <c r="AC115">
        <f t="shared" ca="1" si="2"/>
        <v>69</v>
      </c>
      <c r="AD115" t="str">
        <f t="shared" si="3"/>
        <v>Wカットステーキ重(肉2倍) ライス大盛 丼ぶり 1035kcal</v>
      </c>
    </row>
    <row r="116" spans="1:30" x14ac:dyDescent="0.2">
      <c r="A116">
        <v>114</v>
      </c>
      <c r="B116">
        <v>114</v>
      </c>
      <c r="C116" t="s">
        <v>295</v>
      </c>
      <c r="D116" t="str">
        <f>VLOOKUP(VLOOKUP(A116,org_table[],COLUMN(org_table[category]),FALSE),Categories[],2,FALSE)</f>
        <v>丼ぶり</v>
      </c>
      <c r="E116" t="str">
        <f>_xlfn.IFNA(VLOOKUP(VLOOKUP(A116,org_table[],COLUMN(org_table[size]),FALSE),SizeCodes[],2,FALSE),"-")</f>
        <v>ライス普通盛</v>
      </c>
      <c r="F116">
        <f>VLOOKUP(A116,org_table[],COLUMN(org_table[熱量]),FALSE)</f>
        <v>1088</v>
      </c>
      <c r="H116">
        <f>VLOOKUP(A116,org_table[],COLUMN(org_table[蛋白質]),FALSE)</f>
        <v>58.7</v>
      </c>
      <c r="I116">
        <f>VLOOKUP(A116,org_table[],COLUMN(org_table[脂質]),FALSE)</f>
        <v>36.700000000000003</v>
      </c>
      <c r="J116">
        <f>VLOOKUP(A116,org_table[],COLUMN(org_table[炭水化物]),FALSE)</f>
        <v>129.1</v>
      </c>
      <c r="K116">
        <f>VLOOKUP(A116,dummy_data[],COLUMN(dummy_data[Dietary fiber]),TRUE)</f>
        <v>21</v>
      </c>
      <c r="L116">
        <f>VLOOKUP(A116,org_table[],COLUMN(org_table[食塩相当量]),FALSE)</f>
        <v>6</v>
      </c>
      <c r="M116">
        <f>VLOOKUP(A116,org_table[],COLUMN(org_table[カリウム]),FALSE)</f>
        <v>1120</v>
      </c>
      <c r="N116">
        <f>VLOOKUP(A116,dummy_data[],COLUMN(dummy_data[calcium]),TRUE)</f>
        <v>1</v>
      </c>
      <c r="O116">
        <f>VLOOKUP(A116,dummy_data[],COLUMN(dummy_data[iron]),TRUE)</f>
        <v>1</v>
      </c>
      <c r="P116">
        <f>VLOOKUP(A116,dummy_data[],COLUMN(dummy_data[magnesium]),TRUE)</f>
        <v>2</v>
      </c>
      <c r="Q116">
        <f>VLOOKUP(A116,org_table[],COLUMN(org_table[リン]),FALSE)</f>
        <v>601</v>
      </c>
      <c r="R116">
        <f>VLOOKUP(A116,dummy_data[],COLUMN(dummy_data[Vitamin A]),TRUE)</f>
        <v>1</v>
      </c>
      <c r="S116">
        <f>VLOOKUP(A116,dummy_data[],COLUMN(dummy_data[Vitamin B1]),TRUE)</f>
        <v>1</v>
      </c>
      <c r="T116">
        <f>VLOOKUP(A116,dummy_data[],COLUMN(dummy_data[Vitamin B2]),TRUE)</f>
        <v>1</v>
      </c>
      <c r="U116">
        <f>VLOOKUP(A116,dummy_data[],COLUMN(dummy_data[Vitamin B6]),TRUE)</f>
        <v>1</v>
      </c>
      <c r="V116">
        <f>VLOOKUP(A116,dummy_data[],COLUMN(dummy_data[Vitamin B12]),TRUE)</f>
        <v>1</v>
      </c>
      <c r="W116">
        <f>VLOOKUP(A116,dummy_data[],COLUMN(dummy_data[Niacin]),TRUE)</f>
        <v>1</v>
      </c>
      <c r="X116">
        <f>VLOOKUP(A116,dummy_data[],COLUMN(dummy_data[Pantothenic acid]),TRUE)</f>
        <v>1</v>
      </c>
      <c r="Y116">
        <f>VLOOKUP(A116,dummy_data[],COLUMN(dummy_data[Folic acid]),TRUE)</f>
        <v>1</v>
      </c>
      <c r="Z116">
        <f>VLOOKUP(A116,dummy_data[],COLUMN(dummy_data[Vitamin C]),TRUE)</f>
        <v>1</v>
      </c>
      <c r="AA116">
        <f>VLOOKUP(A116,dummy_data[],COLUMN(dummy_data[Vitamin D]),TRUE)</f>
        <v>1</v>
      </c>
      <c r="AB116">
        <f>VLOOKUP(A116,dummy_data[],COLUMN(dummy_data[Vitamin E]),TRUE)</f>
        <v>1</v>
      </c>
      <c r="AC116">
        <f t="shared" ca="1" si="2"/>
        <v>110</v>
      </c>
      <c r="AD116" t="str">
        <f t="shared" si="3"/>
        <v>カットステーキコンボ ライス普通盛 丼ぶり 1088kcal</v>
      </c>
    </row>
    <row r="117" spans="1:30" x14ac:dyDescent="0.2">
      <c r="A117">
        <v>115</v>
      </c>
      <c r="B117">
        <v>115</v>
      </c>
      <c r="C117" t="s">
        <v>296</v>
      </c>
      <c r="D117" t="str">
        <f>VLOOKUP(VLOOKUP(A117,org_table[],COLUMN(org_table[category]),FALSE),Categories[],2,FALSE)</f>
        <v>丼ぶり</v>
      </c>
      <c r="E117" t="str">
        <f>_xlfn.IFNA(VLOOKUP(VLOOKUP(A117,org_table[],COLUMN(org_table[size]),FALSE),SizeCodes[],2,FALSE),"-")</f>
        <v>ライス大盛</v>
      </c>
      <c r="F117">
        <f>VLOOKUP(A117,org_table[],COLUMN(org_table[熱量]),FALSE)</f>
        <v>1239</v>
      </c>
      <c r="H117">
        <f>VLOOKUP(A117,org_table[],COLUMN(org_table[蛋白質]),FALSE)</f>
        <v>60.7</v>
      </c>
      <c r="I117">
        <f>VLOOKUP(A117,org_table[],COLUMN(org_table[脂質]),FALSE)</f>
        <v>37</v>
      </c>
      <c r="J117">
        <f>VLOOKUP(A117,org_table[],COLUMN(org_table[炭水化物]),FALSE)</f>
        <v>164.1</v>
      </c>
      <c r="K117">
        <f>VLOOKUP(A117,dummy_data[],COLUMN(dummy_data[Dietary fiber]),TRUE)</f>
        <v>20</v>
      </c>
      <c r="L117">
        <f>VLOOKUP(A117,org_table[],COLUMN(org_table[食塩相当量]),FALSE)</f>
        <v>6</v>
      </c>
      <c r="M117">
        <f>VLOOKUP(A117,org_table[],COLUMN(org_table[カリウム]),FALSE)</f>
        <v>1141</v>
      </c>
      <c r="N117">
        <f>VLOOKUP(A117,dummy_data[],COLUMN(dummy_data[calcium]),TRUE)</f>
        <v>1</v>
      </c>
      <c r="O117">
        <f>VLOOKUP(A117,dummy_data[],COLUMN(dummy_data[iron]),TRUE)</f>
        <v>1</v>
      </c>
      <c r="P117">
        <f>VLOOKUP(A117,dummy_data[],COLUMN(dummy_data[magnesium]),TRUE)</f>
        <v>2</v>
      </c>
      <c r="Q117">
        <f>VLOOKUP(A117,org_table[],COLUMN(org_table[リン]),FALSE)</f>
        <v>627</v>
      </c>
      <c r="R117">
        <f>VLOOKUP(A117,dummy_data[],COLUMN(dummy_data[Vitamin A]),TRUE)</f>
        <v>1</v>
      </c>
      <c r="S117">
        <f>VLOOKUP(A117,dummy_data[],COLUMN(dummy_data[Vitamin B1]),TRUE)</f>
        <v>1</v>
      </c>
      <c r="T117">
        <f>VLOOKUP(A117,dummy_data[],COLUMN(dummy_data[Vitamin B2]),TRUE)</f>
        <v>1</v>
      </c>
      <c r="U117">
        <f>VLOOKUP(A117,dummy_data[],COLUMN(dummy_data[Vitamin B6]),TRUE)</f>
        <v>1</v>
      </c>
      <c r="V117">
        <f>VLOOKUP(A117,dummy_data[],COLUMN(dummy_data[Vitamin B12]),TRUE)</f>
        <v>1</v>
      </c>
      <c r="W117">
        <f>VLOOKUP(A117,dummy_data[],COLUMN(dummy_data[Niacin]),TRUE)</f>
        <v>1</v>
      </c>
      <c r="X117">
        <f>VLOOKUP(A117,dummy_data[],COLUMN(dummy_data[Pantothenic acid]),TRUE)</f>
        <v>1</v>
      </c>
      <c r="Y117">
        <f>VLOOKUP(A117,dummy_data[],COLUMN(dummy_data[Folic acid]),TRUE)</f>
        <v>1</v>
      </c>
      <c r="Z117">
        <f>VLOOKUP(A117,dummy_data[],COLUMN(dummy_data[Vitamin C]),TRUE)</f>
        <v>1</v>
      </c>
      <c r="AA117">
        <f>VLOOKUP(A117,dummy_data[],COLUMN(dummy_data[Vitamin D]),TRUE)</f>
        <v>1</v>
      </c>
      <c r="AB117">
        <f>VLOOKUP(A117,dummy_data[],COLUMN(dummy_data[Vitamin E]),TRUE)</f>
        <v>1</v>
      </c>
      <c r="AC117">
        <f t="shared" ca="1" si="2"/>
        <v>449</v>
      </c>
      <c r="AD117" t="str">
        <f t="shared" si="3"/>
        <v>カットステーキコンボ ライス大盛 丼ぶり 1239kcal</v>
      </c>
    </row>
    <row r="118" spans="1:30" x14ac:dyDescent="0.2">
      <c r="A118">
        <v>116</v>
      </c>
      <c r="B118">
        <v>116</v>
      </c>
      <c r="C118" t="s">
        <v>297</v>
      </c>
      <c r="D118" t="str">
        <f>VLOOKUP(VLOOKUP(A118,org_table[],COLUMN(org_table[category]),FALSE),Categories[],2,FALSE)</f>
        <v>丼ぶり</v>
      </c>
      <c r="E118" t="str">
        <f>_xlfn.IFNA(VLOOKUP(VLOOKUP(A118,org_table[],COLUMN(org_table[size]),FALSE),SizeCodes[],2,FALSE),"-")</f>
        <v>ライス普通盛</v>
      </c>
      <c r="F118">
        <f>VLOOKUP(A118,org_table[],COLUMN(org_table[熱量]),FALSE)</f>
        <v>672</v>
      </c>
      <c r="H118">
        <f>VLOOKUP(A118,org_table[],COLUMN(org_table[蛋白質]),FALSE)</f>
        <v>30.5</v>
      </c>
      <c r="I118">
        <f>VLOOKUP(A118,org_table[],COLUMN(org_table[脂質]),FALSE)</f>
        <v>12.9</v>
      </c>
      <c r="J118">
        <f>VLOOKUP(A118,org_table[],COLUMN(org_table[炭水化物]),FALSE)</f>
        <v>108.3</v>
      </c>
      <c r="K118">
        <f>VLOOKUP(A118,dummy_data[],COLUMN(dummy_data[Dietary fiber]),TRUE)</f>
        <v>21</v>
      </c>
      <c r="L118">
        <f>VLOOKUP(A118,org_table[],COLUMN(org_table[食塩相当量]),FALSE)</f>
        <v>4.5999999999999996</v>
      </c>
      <c r="M118">
        <f>VLOOKUP(A118,org_table[],COLUMN(org_table[カリウム]),FALSE)</f>
        <v>510</v>
      </c>
      <c r="N118">
        <f>VLOOKUP(A118,dummy_data[],COLUMN(dummy_data[calcium]),TRUE)</f>
        <v>1</v>
      </c>
      <c r="O118">
        <f>VLOOKUP(A118,dummy_data[],COLUMN(dummy_data[iron]),TRUE)</f>
        <v>1</v>
      </c>
      <c r="P118">
        <f>VLOOKUP(A118,dummy_data[],COLUMN(dummy_data[magnesium]),TRUE)</f>
        <v>2</v>
      </c>
      <c r="Q118">
        <f>VLOOKUP(A118,org_table[],COLUMN(org_table[リン]),FALSE)</f>
        <v>267</v>
      </c>
      <c r="R118">
        <f>VLOOKUP(A118,dummy_data[],COLUMN(dummy_data[Vitamin A]),TRUE)</f>
        <v>1</v>
      </c>
      <c r="S118">
        <f>VLOOKUP(A118,dummy_data[],COLUMN(dummy_data[Vitamin B1]),TRUE)</f>
        <v>1</v>
      </c>
      <c r="T118">
        <f>VLOOKUP(A118,dummy_data[],COLUMN(dummy_data[Vitamin B2]),TRUE)</f>
        <v>1</v>
      </c>
      <c r="U118">
        <f>VLOOKUP(A118,dummy_data[],COLUMN(dummy_data[Vitamin B6]),TRUE)</f>
        <v>1</v>
      </c>
      <c r="V118">
        <f>VLOOKUP(A118,dummy_data[],COLUMN(dummy_data[Vitamin B12]),TRUE)</f>
        <v>1</v>
      </c>
      <c r="W118">
        <f>VLOOKUP(A118,dummy_data[],COLUMN(dummy_data[Niacin]),TRUE)</f>
        <v>1</v>
      </c>
      <c r="X118">
        <f>VLOOKUP(A118,dummy_data[],COLUMN(dummy_data[Pantothenic acid]),TRUE)</f>
        <v>1</v>
      </c>
      <c r="Y118">
        <f>VLOOKUP(A118,dummy_data[],COLUMN(dummy_data[Folic acid]),TRUE)</f>
        <v>1</v>
      </c>
      <c r="Z118">
        <f>VLOOKUP(A118,dummy_data[],COLUMN(dummy_data[Vitamin C]),TRUE)</f>
        <v>1</v>
      </c>
      <c r="AA118">
        <f>VLOOKUP(A118,dummy_data[],COLUMN(dummy_data[Vitamin D]),TRUE)</f>
        <v>1</v>
      </c>
      <c r="AB118">
        <f>VLOOKUP(A118,dummy_data[],COLUMN(dummy_data[Vitamin E]),TRUE)</f>
        <v>1</v>
      </c>
      <c r="AC118">
        <f t="shared" ca="1" si="2"/>
        <v>14</v>
      </c>
      <c r="AD118" t="str">
        <f t="shared" si="3"/>
        <v>親子丼 ライス普通盛 丼ぶり 672kcal</v>
      </c>
    </row>
    <row r="119" spans="1:30" x14ac:dyDescent="0.2">
      <c r="A119">
        <v>117</v>
      </c>
      <c r="B119">
        <v>117</v>
      </c>
      <c r="C119" t="s">
        <v>298</v>
      </c>
      <c r="D119" t="str">
        <f>VLOOKUP(VLOOKUP(A119,org_table[],COLUMN(org_table[category]),FALSE),Categories[],2,FALSE)</f>
        <v>丼ぶり</v>
      </c>
      <c r="E119" t="str">
        <f>_xlfn.IFNA(VLOOKUP(VLOOKUP(A119,org_table[],COLUMN(org_table[size]),FALSE),SizeCodes[],2,FALSE),"-")</f>
        <v>ライス大盛</v>
      </c>
      <c r="F119">
        <f>VLOOKUP(A119,org_table[],COLUMN(org_table[熱量]),FALSE)</f>
        <v>823</v>
      </c>
      <c r="H119">
        <f>VLOOKUP(A119,org_table[],COLUMN(org_table[蛋白質]),FALSE)</f>
        <v>32.5</v>
      </c>
      <c r="I119">
        <f>VLOOKUP(A119,org_table[],COLUMN(org_table[脂質]),FALSE)</f>
        <v>13.2</v>
      </c>
      <c r="J119">
        <f>VLOOKUP(A119,org_table[],COLUMN(org_table[炭水化物]),FALSE)</f>
        <v>143.30000000000001</v>
      </c>
      <c r="K119">
        <f>VLOOKUP(A119,dummy_data[],COLUMN(dummy_data[Dietary fiber]),TRUE)</f>
        <v>20</v>
      </c>
      <c r="L119">
        <f>VLOOKUP(A119,org_table[],COLUMN(org_table[食塩相当量]),FALSE)</f>
        <v>4.5999999999999996</v>
      </c>
      <c r="M119">
        <f>VLOOKUP(A119,org_table[],COLUMN(org_table[カリウム]),FALSE)</f>
        <v>531</v>
      </c>
      <c r="N119">
        <f>VLOOKUP(A119,dummy_data[],COLUMN(dummy_data[calcium]),TRUE)</f>
        <v>1</v>
      </c>
      <c r="O119">
        <f>VLOOKUP(A119,dummy_data[],COLUMN(dummy_data[iron]),TRUE)</f>
        <v>1</v>
      </c>
      <c r="P119">
        <f>VLOOKUP(A119,dummy_data[],COLUMN(dummy_data[magnesium]),TRUE)</f>
        <v>2</v>
      </c>
      <c r="Q119">
        <f>VLOOKUP(A119,org_table[],COLUMN(org_table[リン]),FALSE)</f>
        <v>293</v>
      </c>
      <c r="R119">
        <f>VLOOKUP(A119,dummy_data[],COLUMN(dummy_data[Vitamin A]),TRUE)</f>
        <v>1</v>
      </c>
      <c r="S119">
        <f>VLOOKUP(A119,dummy_data[],COLUMN(dummy_data[Vitamin B1]),TRUE)</f>
        <v>1</v>
      </c>
      <c r="T119">
        <f>VLOOKUP(A119,dummy_data[],COLUMN(dummy_data[Vitamin B2]),TRUE)</f>
        <v>1</v>
      </c>
      <c r="U119">
        <f>VLOOKUP(A119,dummy_data[],COLUMN(dummy_data[Vitamin B6]),TRUE)</f>
        <v>1</v>
      </c>
      <c r="V119">
        <f>VLOOKUP(A119,dummy_data[],COLUMN(dummy_data[Vitamin B12]),TRUE)</f>
        <v>1</v>
      </c>
      <c r="W119">
        <f>VLOOKUP(A119,dummy_data[],COLUMN(dummy_data[Niacin]),TRUE)</f>
        <v>1</v>
      </c>
      <c r="X119">
        <f>VLOOKUP(A119,dummy_data[],COLUMN(dummy_data[Pantothenic acid]),TRUE)</f>
        <v>1</v>
      </c>
      <c r="Y119">
        <f>VLOOKUP(A119,dummy_data[],COLUMN(dummy_data[Folic acid]),TRUE)</f>
        <v>1</v>
      </c>
      <c r="Z119">
        <f>VLOOKUP(A119,dummy_data[],COLUMN(dummy_data[Vitamin C]),TRUE)</f>
        <v>1</v>
      </c>
      <c r="AA119">
        <f>VLOOKUP(A119,dummy_data[],COLUMN(dummy_data[Vitamin D]),TRUE)</f>
        <v>1</v>
      </c>
      <c r="AB119">
        <f>VLOOKUP(A119,dummy_data[],COLUMN(dummy_data[Vitamin E]),TRUE)</f>
        <v>1</v>
      </c>
      <c r="AC119">
        <f t="shared" ca="1" si="2"/>
        <v>65</v>
      </c>
      <c r="AD119" t="str">
        <f t="shared" si="3"/>
        <v>親子丼 ライス大盛 丼ぶり 823kcal</v>
      </c>
    </row>
    <row r="120" spans="1:30" x14ac:dyDescent="0.2">
      <c r="A120">
        <v>118</v>
      </c>
      <c r="B120">
        <v>118</v>
      </c>
      <c r="C120" t="s">
        <v>299</v>
      </c>
      <c r="D120" t="str">
        <f>VLOOKUP(VLOOKUP(A120,org_table[],COLUMN(org_table[category]),FALSE),Categories[],2,FALSE)</f>
        <v>カレー</v>
      </c>
      <c r="E120" t="str">
        <f>_xlfn.IFNA(VLOOKUP(VLOOKUP(A120,org_table[],COLUMN(org_table[size]),FALSE),SizeCodes[],2,FALSE),"-")</f>
        <v>ライス普通盛</v>
      </c>
      <c r="F120">
        <f>VLOOKUP(A120,org_table[],COLUMN(org_table[熱量]),FALSE)</f>
        <v>590</v>
      </c>
      <c r="H120">
        <f>VLOOKUP(A120,org_table[],COLUMN(org_table[蛋白質]),FALSE)</f>
        <v>15.5</v>
      </c>
      <c r="I120">
        <f>VLOOKUP(A120,org_table[],COLUMN(org_table[脂質]),FALSE)</f>
        <v>8.8000000000000007</v>
      </c>
      <c r="J120">
        <f>VLOOKUP(A120,org_table[],COLUMN(org_table[炭水化物]),FALSE)</f>
        <v>111.9</v>
      </c>
      <c r="K120">
        <f>VLOOKUP(A120,dummy_data[],COLUMN(dummy_data[Dietary fiber]),TRUE)</f>
        <v>21</v>
      </c>
      <c r="L120">
        <f>VLOOKUP(A120,org_table[],COLUMN(org_table[食塩相当量]),FALSE)</f>
        <v>3.1</v>
      </c>
      <c r="M120">
        <f>VLOOKUP(A120,org_table[],COLUMN(org_table[カリウム]),FALSE)</f>
        <v>370</v>
      </c>
      <c r="N120">
        <f>VLOOKUP(A120,dummy_data[],COLUMN(dummy_data[calcium]),TRUE)</f>
        <v>1</v>
      </c>
      <c r="O120">
        <f>VLOOKUP(A120,dummy_data[],COLUMN(dummy_data[iron]),TRUE)</f>
        <v>1</v>
      </c>
      <c r="P120">
        <f>VLOOKUP(A120,dummy_data[],COLUMN(dummy_data[magnesium]),TRUE)</f>
        <v>2</v>
      </c>
      <c r="Q120">
        <f>VLOOKUP(A120,org_table[],COLUMN(org_table[リン]),FALSE)</f>
        <v>120</v>
      </c>
      <c r="R120">
        <f>VLOOKUP(A120,dummy_data[],COLUMN(dummy_data[Vitamin A]),TRUE)</f>
        <v>1</v>
      </c>
      <c r="S120">
        <f>VLOOKUP(A120,dummy_data[],COLUMN(dummy_data[Vitamin B1]),TRUE)</f>
        <v>1</v>
      </c>
      <c r="T120">
        <f>VLOOKUP(A120,dummy_data[],COLUMN(dummy_data[Vitamin B2]),TRUE)</f>
        <v>1</v>
      </c>
      <c r="U120">
        <f>VLOOKUP(A120,dummy_data[],COLUMN(dummy_data[Vitamin B6]),TRUE)</f>
        <v>1</v>
      </c>
      <c r="V120">
        <f>VLOOKUP(A120,dummy_data[],COLUMN(dummy_data[Vitamin B12]),TRUE)</f>
        <v>1</v>
      </c>
      <c r="W120">
        <f>VLOOKUP(A120,dummy_data[],COLUMN(dummy_data[Niacin]),TRUE)</f>
        <v>1</v>
      </c>
      <c r="X120">
        <f>VLOOKUP(A120,dummy_data[],COLUMN(dummy_data[Pantothenic acid]),TRUE)</f>
        <v>1</v>
      </c>
      <c r="Y120">
        <f>VLOOKUP(A120,dummy_data[],COLUMN(dummy_data[Folic acid]),TRUE)</f>
        <v>1</v>
      </c>
      <c r="Z120">
        <f>VLOOKUP(A120,dummy_data[],COLUMN(dummy_data[Vitamin C]),TRUE)</f>
        <v>1</v>
      </c>
      <c r="AA120">
        <f>VLOOKUP(A120,dummy_data[],COLUMN(dummy_data[Vitamin D]),TRUE)</f>
        <v>1</v>
      </c>
      <c r="AB120">
        <f>VLOOKUP(A120,dummy_data[],COLUMN(dummy_data[Vitamin E]),TRUE)</f>
        <v>1</v>
      </c>
      <c r="AC120">
        <f t="shared" ca="1" si="2"/>
        <v>743</v>
      </c>
      <c r="AD120" t="str">
        <f t="shared" si="3"/>
        <v>ビーフカレー ライス普通盛 カレー 590kcal</v>
      </c>
    </row>
    <row r="121" spans="1:30" x14ac:dyDescent="0.2">
      <c r="A121">
        <v>119</v>
      </c>
      <c r="B121">
        <v>119</v>
      </c>
      <c r="C121" t="s">
        <v>300</v>
      </c>
      <c r="D121" t="str">
        <f>VLOOKUP(VLOOKUP(A121,org_table[],COLUMN(org_table[category]),FALSE),Categories[],2,FALSE)</f>
        <v>カレー</v>
      </c>
      <c r="E121" t="str">
        <f>_xlfn.IFNA(VLOOKUP(VLOOKUP(A121,org_table[],COLUMN(org_table[size]),FALSE),SizeCodes[],2,FALSE),"-")</f>
        <v>ライス大盛</v>
      </c>
      <c r="F121">
        <f>VLOOKUP(A121,org_table[],COLUMN(org_table[熱量]),FALSE)</f>
        <v>741</v>
      </c>
      <c r="H121">
        <f>VLOOKUP(A121,org_table[],COLUMN(org_table[蛋白質]),FALSE)</f>
        <v>17.5</v>
      </c>
      <c r="I121">
        <f>VLOOKUP(A121,org_table[],COLUMN(org_table[脂質]),FALSE)</f>
        <v>9.1</v>
      </c>
      <c r="J121">
        <f>VLOOKUP(A121,org_table[],COLUMN(org_table[炭水化物]),FALSE)</f>
        <v>146.9</v>
      </c>
      <c r="K121">
        <f>VLOOKUP(A121,dummy_data[],COLUMN(dummy_data[Dietary fiber]),TRUE)</f>
        <v>20</v>
      </c>
      <c r="L121">
        <f>VLOOKUP(A121,org_table[],COLUMN(org_table[食塩相当量]),FALSE)</f>
        <v>3.1</v>
      </c>
      <c r="M121">
        <f>VLOOKUP(A121,org_table[],COLUMN(org_table[カリウム]),FALSE)</f>
        <v>391</v>
      </c>
      <c r="N121">
        <f>VLOOKUP(A121,dummy_data[],COLUMN(dummy_data[calcium]),TRUE)</f>
        <v>1</v>
      </c>
      <c r="O121">
        <f>VLOOKUP(A121,dummy_data[],COLUMN(dummy_data[iron]),TRUE)</f>
        <v>1</v>
      </c>
      <c r="P121">
        <f>VLOOKUP(A121,dummy_data[],COLUMN(dummy_data[magnesium]),TRUE)</f>
        <v>2</v>
      </c>
      <c r="Q121">
        <f>VLOOKUP(A121,org_table[],COLUMN(org_table[リン]),FALSE)</f>
        <v>146</v>
      </c>
      <c r="R121">
        <f>VLOOKUP(A121,dummy_data[],COLUMN(dummy_data[Vitamin A]),TRUE)</f>
        <v>1</v>
      </c>
      <c r="S121">
        <f>VLOOKUP(A121,dummy_data[],COLUMN(dummy_data[Vitamin B1]),TRUE)</f>
        <v>1</v>
      </c>
      <c r="T121">
        <f>VLOOKUP(A121,dummy_data[],COLUMN(dummy_data[Vitamin B2]),TRUE)</f>
        <v>1</v>
      </c>
      <c r="U121">
        <f>VLOOKUP(A121,dummy_data[],COLUMN(dummy_data[Vitamin B6]),TRUE)</f>
        <v>1</v>
      </c>
      <c r="V121">
        <f>VLOOKUP(A121,dummy_data[],COLUMN(dummy_data[Vitamin B12]),TRUE)</f>
        <v>1</v>
      </c>
      <c r="W121">
        <f>VLOOKUP(A121,dummy_data[],COLUMN(dummy_data[Niacin]),TRUE)</f>
        <v>1</v>
      </c>
      <c r="X121">
        <f>VLOOKUP(A121,dummy_data[],COLUMN(dummy_data[Pantothenic acid]),TRUE)</f>
        <v>1</v>
      </c>
      <c r="Y121">
        <f>VLOOKUP(A121,dummy_data[],COLUMN(dummy_data[Folic acid]),TRUE)</f>
        <v>1</v>
      </c>
      <c r="Z121">
        <f>VLOOKUP(A121,dummy_data[],COLUMN(dummy_data[Vitamin C]),TRUE)</f>
        <v>1</v>
      </c>
      <c r="AA121">
        <f>VLOOKUP(A121,dummy_data[],COLUMN(dummy_data[Vitamin D]),TRUE)</f>
        <v>1</v>
      </c>
      <c r="AB121">
        <f>VLOOKUP(A121,dummy_data[],COLUMN(dummy_data[Vitamin E]),TRUE)</f>
        <v>1</v>
      </c>
      <c r="AC121">
        <f t="shared" ca="1" si="2"/>
        <v>684</v>
      </c>
      <c r="AD121" t="str">
        <f t="shared" si="3"/>
        <v>ビーフカレー ライス大盛 カレー 741kcal</v>
      </c>
    </row>
    <row r="122" spans="1:30" x14ac:dyDescent="0.2">
      <c r="A122">
        <v>120</v>
      </c>
      <c r="B122">
        <v>120</v>
      </c>
      <c r="C122" t="s">
        <v>301</v>
      </c>
      <c r="D122" t="str">
        <f>VLOOKUP(VLOOKUP(A122,org_table[],COLUMN(org_table[category]),FALSE),Categories[],2,FALSE)</f>
        <v>カレー</v>
      </c>
      <c r="E122" t="str">
        <f>_xlfn.IFNA(VLOOKUP(VLOOKUP(A122,org_table[],COLUMN(org_table[size]),FALSE),SizeCodes[],2,FALSE),"-")</f>
        <v>ライス普通盛</v>
      </c>
      <c r="F122">
        <f>VLOOKUP(A122,org_table[],COLUMN(org_table[熱量]),FALSE)</f>
        <v>750</v>
      </c>
      <c r="H122">
        <f>VLOOKUP(A122,org_table[],COLUMN(org_table[蛋白質]),FALSE)</f>
        <v>28.1</v>
      </c>
      <c r="I122">
        <f>VLOOKUP(A122,org_table[],COLUMN(org_table[脂質]),FALSE)</f>
        <v>17</v>
      </c>
      <c r="J122">
        <f>VLOOKUP(A122,org_table[],COLUMN(org_table[炭水化物]),FALSE)</f>
        <v>120.9</v>
      </c>
      <c r="K122">
        <f>VLOOKUP(A122,dummy_data[],COLUMN(dummy_data[Dietary fiber]),TRUE)</f>
        <v>21</v>
      </c>
      <c r="L122">
        <f>VLOOKUP(A122,org_table[],COLUMN(org_table[食塩相当量]),FALSE)</f>
        <v>4</v>
      </c>
      <c r="M122">
        <f>VLOOKUP(A122,org_table[],COLUMN(org_table[カリウム]),FALSE)</f>
        <v>590</v>
      </c>
      <c r="N122">
        <f>VLOOKUP(A122,dummy_data[],COLUMN(dummy_data[calcium]),TRUE)</f>
        <v>1</v>
      </c>
      <c r="O122">
        <f>VLOOKUP(A122,dummy_data[],COLUMN(dummy_data[iron]),TRUE)</f>
        <v>1</v>
      </c>
      <c r="P122">
        <f>VLOOKUP(A122,dummy_data[],COLUMN(dummy_data[magnesium]),TRUE)</f>
        <v>2</v>
      </c>
      <c r="Q122">
        <f>VLOOKUP(A122,org_table[],COLUMN(org_table[リン]),FALSE)</f>
        <v>210</v>
      </c>
      <c r="R122">
        <f>VLOOKUP(A122,dummy_data[],COLUMN(dummy_data[Vitamin A]),TRUE)</f>
        <v>1</v>
      </c>
      <c r="S122">
        <f>VLOOKUP(A122,dummy_data[],COLUMN(dummy_data[Vitamin B1]),TRUE)</f>
        <v>1</v>
      </c>
      <c r="T122">
        <f>VLOOKUP(A122,dummy_data[],COLUMN(dummy_data[Vitamin B2]),TRUE)</f>
        <v>1</v>
      </c>
      <c r="U122">
        <f>VLOOKUP(A122,dummy_data[],COLUMN(dummy_data[Vitamin B6]),TRUE)</f>
        <v>1</v>
      </c>
      <c r="V122">
        <f>VLOOKUP(A122,dummy_data[],COLUMN(dummy_data[Vitamin B12]),TRUE)</f>
        <v>1</v>
      </c>
      <c r="W122">
        <f>VLOOKUP(A122,dummy_data[],COLUMN(dummy_data[Niacin]),TRUE)</f>
        <v>1</v>
      </c>
      <c r="X122">
        <f>VLOOKUP(A122,dummy_data[],COLUMN(dummy_data[Pantothenic acid]),TRUE)</f>
        <v>1</v>
      </c>
      <c r="Y122">
        <f>VLOOKUP(A122,dummy_data[],COLUMN(dummy_data[Folic acid]),TRUE)</f>
        <v>1</v>
      </c>
      <c r="Z122">
        <f>VLOOKUP(A122,dummy_data[],COLUMN(dummy_data[Vitamin C]),TRUE)</f>
        <v>1</v>
      </c>
      <c r="AA122">
        <f>VLOOKUP(A122,dummy_data[],COLUMN(dummy_data[Vitamin D]),TRUE)</f>
        <v>1</v>
      </c>
      <c r="AB122">
        <f>VLOOKUP(A122,dummy_data[],COLUMN(dummy_data[Vitamin E]),TRUE)</f>
        <v>1</v>
      </c>
      <c r="AC122">
        <f t="shared" ca="1" si="2"/>
        <v>506</v>
      </c>
      <c r="AD122" t="str">
        <f t="shared" si="3"/>
        <v>から揚カレー ライス普通盛 カレー 750kcal</v>
      </c>
    </row>
    <row r="123" spans="1:30" x14ac:dyDescent="0.2">
      <c r="A123">
        <v>121</v>
      </c>
      <c r="B123">
        <v>121</v>
      </c>
      <c r="C123" t="s">
        <v>302</v>
      </c>
      <c r="D123" t="str">
        <f>VLOOKUP(VLOOKUP(A123,org_table[],COLUMN(org_table[category]),FALSE),Categories[],2,FALSE)</f>
        <v>カレー</v>
      </c>
      <c r="E123" t="str">
        <f>_xlfn.IFNA(VLOOKUP(VLOOKUP(A123,org_table[],COLUMN(org_table[size]),FALSE),SizeCodes[],2,FALSE),"-")</f>
        <v>ライス大盛</v>
      </c>
      <c r="F123">
        <f>VLOOKUP(A123,org_table[],COLUMN(org_table[熱量]),FALSE)</f>
        <v>901</v>
      </c>
      <c r="H123">
        <f>VLOOKUP(A123,org_table[],COLUMN(org_table[蛋白質]),FALSE)</f>
        <v>30.1</v>
      </c>
      <c r="I123">
        <f>VLOOKUP(A123,org_table[],COLUMN(org_table[脂質]),FALSE)</f>
        <v>17.3</v>
      </c>
      <c r="J123">
        <f>VLOOKUP(A123,org_table[],COLUMN(org_table[炭水化物]),FALSE)</f>
        <v>155.9</v>
      </c>
      <c r="K123">
        <f>VLOOKUP(A123,dummy_data[],COLUMN(dummy_data[Dietary fiber]),TRUE)</f>
        <v>20</v>
      </c>
      <c r="L123">
        <f>VLOOKUP(A123,org_table[],COLUMN(org_table[食塩相当量]),FALSE)</f>
        <v>4</v>
      </c>
      <c r="M123">
        <f>VLOOKUP(A123,org_table[],COLUMN(org_table[カリウム]),FALSE)</f>
        <v>611</v>
      </c>
      <c r="N123">
        <f>VLOOKUP(A123,dummy_data[],COLUMN(dummy_data[calcium]),TRUE)</f>
        <v>1</v>
      </c>
      <c r="O123">
        <f>VLOOKUP(A123,dummy_data[],COLUMN(dummy_data[iron]),TRUE)</f>
        <v>1</v>
      </c>
      <c r="P123">
        <f>VLOOKUP(A123,dummy_data[],COLUMN(dummy_data[magnesium]),TRUE)</f>
        <v>2</v>
      </c>
      <c r="Q123">
        <f>VLOOKUP(A123,org_table[],COLUMN(org_table[リン]),FALSE)</f>
        <v>236</v>
      </c>
      <c r="R123">
        <f>VLOOKUP(A123,dummy_data[],COLUMN(dummy_data[Vitamin A]),TRUE)</f>
        <v>1</v>
      </c>
      <c r="S123">
        <f>VLOOKUP(A123,dummy_data[],COLUMN(dummy_data[Vitamin B1]),TRUE)</f>
        <v>1</v>
      </c>
      <c r="T123">
        <f>VLOOKUP(A123,dummy_data[],COLUMN(dummy_data[Vitamin B2]),TRUE)</f>
        <v>1</v>
      </c>
      <c r="U123">
        <f>VLOOKUP(A123,dummy_data[],COLUMN(dummy_data[Vitamin B6]),TRUE)</f>
        <v>1</v>
      </c>
      <c r="V123">
        <f>VLOOKUP(A123,dummy_data[],COLUMN(dummy_data[Vitamin B12]),TRUE)</f>
        <v>1</v>
      </c>
      <c r="W123">
        <f>VLOOKUP(A123,dummy_data[],COLUMN(dummy_data[Niacin]),TRUE)</f>
        <v>1</v>
      </c>
      <c r="X123">
        <f>VLOOKUP(A123,dummy_data[],COLUMN(dummy_data[Pantothenic acid]),TRUE)</f>
        <v>1</v>
      </c>
      <c r="Y123">
        <f>VLOOKUP(A123,dummy_data[],COLUMN(dummy_data[Folic acid]),TRUE)</f>
        <v>1</v>
      </c>
      <c r="Z123">
        <f>VLOOKUP(A123,dummy_data[],COLUMN(dummy_data[Vitamin C]),TRUE)</f>
        <v>1</v>
      </c>
      <c r="AA123">
        <f>VLOOKUP(A123,dummy_data[],COLUMN(dummy_data[Vitamin D]),TRUE)</f>
        <v>1</v>
      </c>
      <c r="AB123">
        <f>VLOOKUP(A123,dummy_data[],COLUMN(dummy_data[Vitamin E]),TRUE)</f>
        <v>1</v>
      </c>
      <c r="AC123">
        <f t="shared" ca="1" si="2"/>
        <v>813</v>
      </c>
      <c r="AD123" t="str">
        <f t="shared" si="3"/>
        <v>から揚カレー ライス大盛 カレー 901kcal</v>
      </c>
    </row>
    <row r="124" spans="1:30" x14ac:dyDescent="0.2">
      <c r="A124">
        <v>122</v>
      </c>
      <c r="B124">
        <v>122</v>
      </c>
      <c r="C124" t="s">
        <v>303</v>
      </c>
      <c r="D124" t="str">
        <f>VLOOKUP(VLOOKUP(A124,org_table[],COLUMN(org_table[category]),FALSE),Categories[],2,FALSE)</f>
        <v>カレー</v>
      </c>
      <c r="E124" t="str">
        <f>_xlfn.IFNA(VLOOKUP(VLOOKUP(A124,org_table[],COLUMN(org_table[size]),FALSE),SizeCodes[],2,FALSE),"-")</f>
        <v>ライス普通盛</v>
      </c>
      <c r="F124">
        <f>VLOOKUP(A124,org_table[],COLUMN(org_table[熱量]),FALSE)</f>
        <v>990</v>
      </c>
      <c r="H124">
        <f>VLOOKUP(A124,org_table[],COLUMN(org_table[蛋白質]),FALSE)</f>
        <v>32.299999999999997</v>
      </c>
      <c r="I124">
        <f>VLOOKUP(A124,org_table[],COLUMN(org_table[脂質]),FALSE)</f>
        <v>34</v>
      </c>
      <c r="J124">
        <f>VLOOKUP(A124,org_table[],COLUMN(org_table[炭水化物]),FALSE)</f>
        <v>138.4</v>
      </c>
      <c r="K124">
        <f>VLOOKUP(A124,dummy_data[],COLUMN(dummy_data[Dietary fiber]),TRUE)</f>
        <v>21</v>
      </c>
      <c r="L124">
        <f>VLOOKUP(A124,org_table[],COLUMN(org_table[食塩相当量]),FALSE)</f>
        <v>3.5</v>
      </c>
      <c r="M124">
        <f>VLOOKUP(A124,org_table[],COLUMN(org_table[カリウム]),FALSE)</f>
        <v>680</v>
      </c>
      <c r="N124">
        <f>VLOOKUP(A124,dummy_data[],COLUMN(dummy_data[calcium]),TRUE)</f>
        <v>1</v>
      </c>
      <c r="O124">
        <f>VLOOKUP(A124,dummy_data[],COLUMN(dummy_data[iron]),TRUE)</f>
        <v>1</v>
      </c>
      <c r="P124">
        <f>VLOOKUP(A124,dummy_data[],COLUMN(dummy_data[magnesium]),TRUE)</f>
        <v>2</v>
      </c>
      <c r="Q124">
        <f>VLOOKUP(A124,org_table[],COLUMN(org_table[リン]),FALSE)</f>
        <v>300</v>
      </c>
      <c r="R124">
        <f>VLOOKUP(A124,dummy_data[],COLUMN(dummy_data[Vitamin A]),TRUE)</f>
        <v>1</v>
      </c>
      <c r="S124">
        <f>VLOOKUP(A124,dummy_data[],COLUMN(dummy_data[Vitamin B1]),TRUE)</f>
        <v>1</v>
      </c>
      <c r="T124">
        <f>VLOOKUP(A124,dummy_data[],COLUMN(dummy_data[Vitamin B2]),TRUE)</f>
        <v>1</v>
      </c>
      <c r="U124">
        <f>VLOOKUP(A124,dummy_data[],COLUMN(dummy_data[Vitamin B6]),TRUE)</f>
        <v>1</v>
      </c>
      <c r="V124">
        <f>VLOOKUP(A124,dummy_data[],COLUMN(dummy_data[Vitamin B12]),TRUE)</f>
        <v>1</v>
      </c>
      <c r="W124">
        <f>VLOOKUP(A124,dummy_data[],COLUMN(dummy_data[Niacin]),TRUE)</f>
        <v>1</v>
      </c>
      <c r="X124">
        <f>VLOOKUP(A124,dummy_data[],COLUMN(dummy_data[Pantothenic acid]),TRUE)</f>
        <v>1</v>
      </c>
      <c r="Y124">
        <f>VLOOKUP(A124,dummy_data[],COLUMN(dummy_data[Folic acid]),TRUE)</f>
        <v>1</v>
      </c>
      <c r="Z124">
        <f>VLOOKUP(A124,dummy_data[],COLUMN(dummy_data[Vitamin C]),TRUE)</f>
        <v>1</v>
      </c>
      <c r="AA124">
        <f>VLOOKUP(A124,dummy_data[],COLUMN(dummy_data[Vitamin D]),TRUE)</f>
        <v>1</v>
      </c>
      <c r="AB124">
        <f>VLOOKUP(A124,dummy_data[],COLUMN(dummy_data[Vitamin E]),TRUE)</f>
        <v>1</v>
      </c>
      <c r="AC124">
        <f t="shared" ca="1" si="2"/>
        <v>618</v>
      </c>
      <c r="AD124" t="str">
        <f t="shared" si="3"/>
        <v>ロースカツカレー ライス普通盛 カレー 990kcal</v>
      </c>
    </row>
    <row r="125" spans="1:30" x14ac:dyDescent="0.2">
      <c r="A125">
        <v>123</v>
      </c>
      <c r="B125">
        <v>123</v>
      </c>
      <c r="C125" t="s">
        <v>304</v>
      </c>
      <c r="D125" t="str">
        <f>VLOOKUP(VLOOKUP(A125,org_table[],COLUMN(org_table[category]),FALSE),Categories[],2,FALSE)</f>
        <v>カレー</v>
      </c>
      <c r="E125" t="str">
        <f>_xlfn.IFNA(VLOOKUP(VLOOKUP(A125,org_table[],COLUMN(org_table[size]),FALSE),SizeCodes[],2,FALSE),"-")</f>
        <v>ライス大盛</v>
      </c>
      <c r="F125">
        <f>VLOOKUP(A125,org_table[],COLUMN(org_table[熱量]),FALSE)</f>
        <v>1141</v>
      </c>
      <c r="H125">
        <f>VLOOKUP(A125,org_table[],COLUMN(org_table[蛋白質]),FALSE)</f>
        <v>34.299999999999997</v>
      </c>
      <c r="I125">
        <f>VLOOKUP(A125,org_table[],COLUMN(org_table[脂質]),FALSE)</f>
        <v>34.299999999999997</v>
      </c>
      <c r="J125">
        <f>VLOOKUP(A125,org_table[],COLUMN(org_table[炭水化物]),FALSE)</f>
        <v>173.4</v>
      </c>
      <c r="K125">
        <f>VLOOKUP(A125,dummy_data[],COLUMN(dummy_data[Dietary fiber]),TRUE)</f>
        <v>20</v>
      </c>
      <c r="L125">
        <f>VLOOKUP(A125,org_table[],COLUMN(org_table[食塩相当量]),FALSE)</f>
        <v>3.5</v>
      </c>
      <c r="M125">
        <f>VLOOKUP(A125,org_table[],COLUMN(org_table[カリウム]),FALSE)</f>
        <v>701</v>
      </c>
      <c r="N125">
        <f>VLOOKUP(A125,dummy_data[],COLUMN(dummy_data[calcium]),TRUE)</f>
        <v>1</v>
      </c>
      <c r="O125">
        <f>VLOOKUP(A125,dummy_data[],COLUMN(dummy_data[iron]),TRUE)</f>
        <v>1</v>
      </c>
      <c r="P125">
        <f>VLOOKUP(A125,dummy_data[],COLUMN(dummy_data[magnesium]),TRUE)</f>
        <v>2</v>
      </c>
      <c r="Q125">
        <f>VLOOKUP(A125,org_table[],COLUMN(org_table[リン]),FALSE)</f>
        <v>326</v>
      </c>
      <c r="R125">
        <f>VLOOKUP(A125,dummy_data[],COLUMN(dummy_data[Vitamin A]),TRUE)</f>
        <v>1</v>
      </c>
      <c r="S125">
        <f>VLOOKUP(A125,dummy_data[],COLUMN(dummy_data[Vitamin B1]),TRUE)</f>
        <v>1</v>
      </c>
      <c r="T125">
        <f>VLOOKUP(A125,dummy_data[],COLUMN(dummy_data[Vitamin B2]),TRUE)</f>
        <v>1</v>
      </c>
      <c r="U125">
        <f>VLOOKUP(A125,dummy_data[],COLUMN(dummy_data[Vitamin B6]),TRUE)</f>
        <v>1</v>
      </c>
      <c r="V125">
        <f>VLOOKUP(A125,dummy_data[],COLUMN(dummy_data[Vitamin B12]),TRUE)</f>
        <v>1</v>
      </c>
      <c r="W125">
        <f>VLOOKUP(A125,dummy_data[],COLUMN(dummy_data[Niacin]),TRUE)</f>
        <v>1</v>
      </c>
      <c r="X125">
        <f>VLOOKUP(A125,dummy_data[],COLUMN(dummy_data[Pantothenic acid]),TRUE)</f>
        <v>1</v>
      </c>
      <c r="Y125">
        <f>VLOOKUP(A125,dummy_data[],COLUMN(dummy_data[Folic acid]),TRUE)</f>
        <v>1</v>
      </c>
      <c r="Z125">
        <f>VLOOKUP(A125,dummy_data[],COLUMN(dummy_data[Vitamin C]),TRUE)</f>
        <v>1</v>
      </c>
      <c r="AA125">
        <f>VLOOKUP(A125,dummy_data[],COLUMN(dummy_data[Vitamin D]),TRUE)</f>
        <v>1</v>
      </c>
      <c r="AB125">
        <f>VLOOKUP(A125,dummy_data[],COLUMN(dummy_data[Vitamin E]),TRUE)</f>
        <v>1</v>
      </c>
      <c r="AC125">
        <f t="shared" ca="1" si="2"/>
        <v>326</v>
      </c>
      <c r="AD125" t="str">
        <f t="shared" si="3"/>
        <v>ロースカツカレー ライス大盛 カレー 1141kcal</v>
      </c>
    </row>
    <row r="126" spans="1:30" x14ac:dyDescent="0.2">
      <c r="A126">
        <v>124</v>
      </c>
      <c r="B126">
        <v>124</v>
      </c>
      <c r="C126" t="s">
        <v>239</v>
      </c>
      <c r="D126" t="str">
        <f>VLOOKUP(VLOOKUP(A126,org_table[],COLUMN(org_table[category]),FALSE),Categories[],2,FALSE)</f>
        <v>弁当</v>
      </c>
      <c r="E126" t="str">
        <f>_xlfn.IFNA(VLOOKUP(VLOOKUP(A126,org_table[],COLUMN(org_table[size]),FALSE),SizeCodes[],2,FALSE),"-")</f>
        <v>ライス普通盛</v>
      </c>
      <c r="F126">
        <f>VLOOKUP(A126,org_table[],COLUMN(org_table[熱量]),FALSE)</f>
        <v>831</v>
      </c>
      <c r="H126">
        <f>VLOOKUP(A126,org_table[],COLUMN(org_table[蛋白質]),FALSE)</f>
        <v>36.799999999999997</v>
      </c>
      <c r="I126">
        <f>VLOOKUP(A126,org_table[],COLUMN(org_table[脂質]),FALSE)</f>
        <v>34.6</v>
      </c>
      <c r="J126">
        <f>VLOOKUP(A126,org_table[],COLUMN(org_table[炭水化物]),FALSE)</f>
        <v>93</v>
      </c>
      <c r="K126">
        <f>VLOOKUP(A126,dummy_data[],COLUMN(dummy_data[Dietary fiber]),TRUE)</f>
        <v>21</v>
      </c>
      <c r="L126">
        <f>VLOOKUP(A126,org_table[],COLUMN(org_table[食塩相当量]),FALSE)</f>
        <v>3.7</v>
      </c>
      <c r="M126">
        <f>VLOOKUP(A126,org_table[],COLUMN(org_table[カリウム]),FALSE)</f>
        <v>668</v>
      </c>
      <c r="N126">
        <f>VLOOKUP(A126,dummy_data[],COLUMN(dummy_data[calcium]),TRUE)</f>
        <v>1</v>
      </c>
      <c r="O126">
        <f>VLOOKUP(A126,dummy_data[],COLUMN(dummy_data[iron]),TRUE)</f>
        <v>1</v>
      </c>
      <c r="P126">
        <f>VLOOKUP(A126,dummy_data[],COLUMN(dummy_data[magnesium]),TRUE)</f>
        <v>2</v>
      </c>
      <c r="Q126">
        <f>VLOOKUP(A126,org_table[],COLUMN(org_table[リン]),FALSE)</f>
        <v>410</v>
      </c>
      <c r="R126">
        <f>VLOOKUP(A126,dummy_data[],COLUMN(dummy_data[Vitamin A]),TRUE)</f>
        <v>1</v>
      </c>
      <c r="S126">
        <f>VLOOKUP(A126,dummy_data[],COLUMN(dummy_data[Vitamin B1]),TRUE)</f>
        <v>1</v>
      </c>
      <c r="T126">
        <f>VLOOKUP(A126,dummy_data[],COLUMN(dummy_data[Vitamin B2]),TRUE)</f>
        <v>1</v>
      </c>
      <c r="U126">
        <f>VLOOKUP(A126,dummy_data[],COLUMN(dummy_data[Vitamin B6]),TRUE)</f>
        <v>1</v>
      </c>
      <c r="V126">
        <f>VLOOKUP(A126,dummy_data[],COLUMN(dummy_data[Vitamin B12]),TRUE)</f>
        <v>1</v>
      </c>
      <c r="W126">
        <f>VLOOKUP(A126,dummy_data[],COLUMN(dummy_data[Niacin]),TRUE)</f>
        <v>1</v>
      </c>
      <c r="X126">
        <f>VLOOKUP(A126,dummy_data[],COLUMN(dummy_data[Pantothenic acid]),TRUE)</f>
        <v>1</v>
      </c>
      <c r="Y126">
        <f>VLOOKUP(A126,dummy_data[],COLUMN(dummy_data[Folic acid]),TRUE)</f>
        <v>1</v>
      </c>
      <c r="Z126">
        <f>VLOOKUP(A126,dummy_data[],COLUMN(dummy_data[Vitamin C]),TRUE)</f>
        <v>1</v>
      </c>
      <c r="AA126">
        <f>VLOOKUP(A126,dummy_data[],COLUMN(dummy_data[Vitamin D]),TRUE)</f>
        <v>1</v>
      </c>
      <c r="AB126">
        <f>VLOOKUP(A126,dummy_data[],COLUMN(dummy_data[Vitamin E]),TRUE)</f>
        <v>1</v>
      </c>
      <c r="AC126">
        <f t="shared" ca="1" si="2"/>
        <v>211</v>
      </c>
      <c r="AD126" t="str">
        <f t="shared" si="3"/>
        <v>さば塩焼き弁当 ライス普通盛 弁当 831kcal</v>
      </c>
    </row>
    <row r="127" spans="1:30" x14ac:dyDescent="0.2">
      <c r="A127">
        <v>125</v>
      </c>
      <c r="B127">
        <v>125</v>
      </c>
      <c r="C127" t="s">
        <v>240</v>
      </c>
      <c r="D127" t="str">
        <f>VLOOKUP(VLOOKUP(A127,org_table[],COLUMN(org_table[category]),FALSE),Categories[],2,FALSE)</f>
        <v>弁当</v>
      </c>
      <c r="E127" t="str">
        <f>_xlfn.IFNA(VLOOKUP(VLOOKUP(A127,org_table[],COLUMN(org_table[size]),FALSE),SizeCodes[],2,FALSE),"-")</f>
        <v>ライス大盛</v>
      </c>
      <c r="F127">
        <f>VLOOKUP(A127,org_table[],COLUMN(org_table[熱量]),FALSE)</f>
        <v>982</v>
      </c>
      <c r="H127">
        <f>VLOOKUP(A127,org_table[],COLUMN(org_table[蛋白質]),FALSE)</f>
        <v>38.799999999999997</v>
      </c>
      <c r="I127">
        <f>VLOOKUP(A127,org_table[],COLUMN(org_table[脂質]),FALSE)</f>
        <v>34.9</v>
      </c>
      <c r="J127">
        <f>VLOOKUP(A127,org_table[],COLUMN(org_table[炭水化物]),FALSE)</f>
        <v>128</v>
      </c>
      <c r="K127">
        <f>VLOOKUP(A127,dummy_data[],COLUMN(dummy_data[Dietary fiber]),TRUE)</f>
        <v>20</v>
      </c>
      <c r="L127">
        <f>VLOOKUP(A127,org_table[],COLUMN(org_table[食塩相当量]),FALSE)</f>
        <v>3.7</v>
      </c>
      <c r="M127">
        <f>VLOOKUP(A127,org_table[],COLUMN(org_table[カリウム]),FALSE)</f>
        <v>689</v>
      </c>
      <c r="N127">
        <f>VLOOKUP(A127,dummy_data[],COLUMN(dummy_data[calcium]),TRUE)</f>
        <v>1</v>
      </c>
      <c r="O127">
        <f>VLOOKUP(A127,dummy_data[],COLUMN(dummy_data[iron]),TRUE)</f>
        <v>1</v>
      </c>
      <c r="P127">
        <f>VLOOKUP(A127,dummy_data[],COLUMN(dummy_data[magnesium]),TRUE)</f>
        <v>2</v>
      </c>
      <c r="Q127">
        <f>VLOOKUP(A127,org_table[],COLUMN(org_table[リン]),FALSE)</f>
        <v>436</v>
      </c>
      <c r="R127">
        <f>VLOOKUP(A127,dummy_data[],COLUMN(dummy_data[Vitamin A]),TRUE)</f>
        <v>1</v>
      </c>
      <c r="S127">
        <f>VLOOKUP(A127,dummy_data[],COLUMN(dummy_data[Vitamin B1]),TRUE)</f>
        <v>1</v>
      </c>
      <c r="T127">
        <f>VLOOKUP(A127,dummy_data[],COLUMN(dummy_data[Vitamin B2]),TRUE)</f>
        <v>1</v>
      </c>
      <c r="U127">
        <f>VLOOKUP(A127,dummy_data[],COLUMN(dummy_data[Vitamin B6]),TRUE)</f>
        <v>1</v>
      </c>
      <c r="V127">
        <f>VLOOKUP(A127,dummy_data[],COLUMN(dummy_data[Vitamin B12]),TRUE)</f>
        <v>1</v>
      </c>
      <c r="W127">
        <f>VLOOKUP(A127,dummy_data[],COLUMN(dummy_data[Niacin]),TRUE)</f>
        <v>1</v>
      </c>
      <c r="X127">
        <f>VLOOKUP(A127,dummy_data[],COLUMN(dummy_data[Pantothenic acid]),TRUE)</f>
        <v>1</v>
      </c>
      <c r="Y127">
        <f>VLOOKUP(A127,dummy_data[],COLUMN(dummy_data[Folic acid]),TRUE)</f>
        <v>1</v>
      </c>
      <c r="Z127">
        <f>VLOOKUP(A127,dummy_data[],COLUMN(dummy_data[Vitamin C]),TRUE)</f>
        <v>1</v>
      </c>
      <c r="AA127">
        <f>VLOOKUP(A127,dummy_data[],COLUMN(dummy_data[Vitamin D]),TRUE)</f>
        <v>1</v>
      </c>
      <c r="AB127">
        <f>VLOOKUP(A127,dummy_data[],COLUMN(dummy_data[Vitamin E]),TRUE)</f>
        <v>1</v>
      </c>
      <c r="AC127">
        <f t="shared" ca="1" si="2"/>
        <v>915</v>
      </c>
      <c r="AD127" t="str">
        <f t="shared" si="3"/>
        <v>さば塩焼き弁当 ライス大盛 弁当 982kcal</v>
      </c>
    </row>
    <row r="128" spans="1:30" x14ac:dyDescent="0.2">
      <c r="A128">
        <v>126</v>
      </c>
      <c r="B128">
        <v>126</v>
      </c>
      <c r="C128" t="s">
        <v>236</v>
      </c>
      <c r="D128" t="str">
        <f>VLOOKUP(VLOOKUP(A128,org_table[],COLUMN(org_table[category]),FALSE),Categories[],2,FALSE)</f>
        <v>弁当</v>
      </c>
      <c r="E128" t="str">
        <f>_xlfn.IFNA(VLOOKUP(VLOOKUP(A128,org_table[],COLUMN(org_table[size]),FALSE),SizeCodes[],2,FALSE),"-")</f>
        <v>ライス普通盛</v>
      </c>
      <c r="F128">
        <f>VLOOKUP(A128,org_table[],COLUMN(org_table[熱量]),FALSE)</f>
        <v>691</v>
      </c>
      <c r="H128">
        <f>VLOOKUP(A128,org_table[],COLUMN(org_table[蛋白質]),FALSE)</f>
        <v>29.7</v>
      </c>
      <c r="I128">
        <f>VLOOKUP(A128,org_table[],COLUMN(org_table[脂質]),FALSE)</f>
        <v>22.1</v>
      </c>
      <c r="J128">
        <f>VLOOKUP(A128,org_table[],COLUMN(org_table[炭水化物]),FALSE)</f>
        <v>93.1</v>
      </c>
      <c r="K128">
        <f>VLOOKUP(A128,dummy_data[],COLUMN(dummy_data[Dietary fiber]),TRUE)</f>
        <v>21</v>
      </c>
      <c r="L128">
        <f>VLOOKUP(A128,org_table[],COLUMN(org_table[食塩相当量]),FALSE)</f>
        <v>3.2</v>
      </c>
      <c r="M128">
        <f>VLOOKUP(A128,org_table[],COLUMN(org_table[カリウム]),FALSE)</f>
        <v>518</v>
      </c>
      <c r="N128">
        <f>VLOOKUP(A128,dummy_data[],COLUMN(dummy_data[calcium]),TRUE)</f>
        <v>1</v>
      </c>
      <c r="O128">
        <f>VLOOKUP(A128,dummy_data[],COLUMN(dummy_data[iron]),TRUE)</f>
        <v>1</v>
      </c>
      <c r="P128">
        <f>VLOOKUP(A128,dummy_data[],COLUMN(dummy_data[magnesium]),TRUE)</f>
        <v>2</v>
      </c>
      <c r="Q128">
        <f>VLOOKUP(A128,org_table[],COLUMN(org_table[リン]),FALSE)</f>
        <v>351</v>
      </c>
      <c r="R128">
        <f>VLOOKUP(A128,dummy_data[],COLUMN(dummy_data[Vitamin A]),TRUE)</f>
        <v>1</v>
      </c>
      <c r="S128">
        <f>VLOOKUP(A128,dummy_data[],COLUMN(dummy_data[Vitamin B1]),TRUE)</f>
        <v>1</v>
      </c>
      <c r="T128">
        <f>VLOOKUP(A128,dummy_data[],COLUMN(dummy_data[Vitamin B2]),TRUE)</f>
        <v>1</v>
      </c>
      <c r="U128">
        <f>VLOOKUP(A128,dummy_data[],COLUMN(dummy_data[Vitamin B6]),TRUE)</f>
        <v>1</v>
      </c>
      <c r="V128">
        <f>VLOOKUP(A128,dummy_data[],COLUMN(dummy_data[Vitamin B12]),TRUE)</f>
        <v>1</v>
      </c>
      <c r="W128">
        <f>VLOOKUP(A128,dummy_data[],COLUMN(dummy_data[Niacin]),TRUE)</f>
        <v>1</v>
      </c>
      <c r="X128">
        <f>VLOOKUP(A128,dummy_data[],COLUMN(dummy_data[Pantothenic acid]),TRUE)</f>
        <v>1</v>
      </c>
      <c r="Y128">
        <f>VLOOKUP(A128,dummy_data[],COLUMN(dummy_data[Folic acid]),TRUE)</f>
        <v>1</v>
      </c>
      <c r="Z128">
        <f>VLOOKUP(A128,dummy_data[],COLUMN(dummy_data[Vitamin C]),TRUE)</f>
        <v>1</v>
      </c>
      <c r="AA128">
        <f>VLOOKUP(A128,dummy_data[],COLUMN(dummy_data[Vitamin D]),TRUE)</f>
        <v>1</v>
      </c>
      <c r="AB128">
        <f>VLOOKUP(A128,dummy_data[],COLUMN(dummy_data[Vitamin E]),TRUE)</f>
        <v>1</v>
      </c>
      <c r="AC128">
        <f t="shared" ca="1" si="2"/>
        <v>153</v>
      </c>
      <c r="AD128" t="str">
        <f t="shared" si="3"/>
        <v>しゃけ塩焼き弁当 ライス普通盛 弁当 691kcal</v>
      </c>
    </row>
    <row r="129" spans="1:30" x14ac:dyDescent="0.2">
      <c r="A129">
        <v>127</v>
      </c>
      <c r="B129">
        <v>127</v>
      </c>
      <c r="C129" t="s">
        <v>237</v>
      </c>
      <c r="D129" t="str">
        <f>VLOOKUP(VLOOKUP(A129,org_table[],COLUMN(org_table[category]),FALSE),Categories[],2,FALSE)</f>
        <v>弁当</v>
      </c>
      <c r="E129" t="str">
        <f>_xlfn.IFNA(VLOOKUP(VLOOKUP(A129,org_table[],COLUMN(org_table[size]),FALSE),SizeCodes[],2,FALSE),"-")</f>
        <v>ライス大盛</v>
      </c>
      <c r="F129">
        <f>VLOOKUP(A129,org_table[],COLUMN(org_table[熱量]),FALSE)</f>
        <v>842</v>
      </c>
      <c r="H129">
        <f>VLOOKUP(A129,org_table[],COLUMN(org_table[蛋白質]),FALSE)</f>
        <v>31.7</v>
      </c>
      <c r="I129">
        <f>VLOOKUP(A129,org_table[],COLUMN(org_table[脂質]),FALSE)</f>
        <v>22.4</v>
      </c>
      <c r="J129">
        <f>VLOOKUP(A129,org_table[],COLUMN(org_table[炭水化物]),FALSE)</f>
        <v>128.1</v>
      </c>
      <c r="K129">
        <f>VLOOKUP(A129,dummy_data[],COLUMN(dummy_data[Dietary fiber]),TRUE)</f>
        <v>20</v>
      </c>
      <c r="L129">
        <f>VLOOKUP(A129,org_table[],COLUMN(org_table[食塩相当量]),FALSE)</f>
        <v>3.2</v>
      </c>
      <c r="M129">
        <f>VLOOKUP(A129,org_table[],COLUMN(org_table[カリウム]),FALSE)</f>
        <v>539</v>
      </c>
      <c r="N129">
        <f>VLOOKUP(A129,dummy_data[],COLUMN(dummy_data[calcium]),TRUE)</f>
        <v>1</v>
      </c>
      <c r="O129">
        <f>VLOOKUP(A129,dummy_data[],COLUMN(dummy_data[iron]),TRUE)</f>
        <v>1</v>
      </c>
      <c r="P129">
        <f>VLOOKUP(A129,dummy_data[],COLUMN(dummy_data[magnesium]),TRUE)</f>
        <v>2</v>
      </c>
      <c r="Q129">
        <f>VLOOKUP(A129,org_table[],COLUMN(org_table[リン]),FALSE)</f>
        <v>377</v>
      </c>
      <c r="R129">
        <f>VLOOKUP(A129,dummy_data[],COLUMN(dummy_data[Vitamin A]),TRUE)</f>
        <v>1</v>
      </c>
      <c r="S129">
        <f>VLOOKUP(A129,dummy_data[],COLUMN(dummy_data[Vitamin B1]),TRUE)</f>
        <v>1</v>
      </c>
      <c r="T129">
        <f>VLOOKUP(A129,dummy_data[],COLUMN(dummy_data[Vitamin B2]),TRUE)</f>
        <v>1</v>
      </c>
      <c r="U129">
        <f>VLOOKUP(A129,dummy_data[],COLUMN(dummy_data[Vitamin B6]),TRUE)</f>
        <v>1</v>
      </c>
      <c r="V129">
        <f>VLOOKUP(A129,dummy_data[],COLUMN(dummy_data[Vitamin B12]),TRUE)</f>
        <v>1</v>
      </c>
      <c r="W129">
        <f>VLOOKUP(A129,dummy_data[],COLUMN(dummy_data[Niacin]),TRUE)</f>
        <v>1</v>
      </c>
      <c r="X129">
        <f>VLOOKUP(A129,dummy_data[],COLUMN(dummy_data[Pantothenic acid]),TRUE)</f>
        <v>1</v>
      </c>
      <c r="Y129">
        <f>VLOOKUP(A129,dummy_data[],COLUMN(dummy_data[Folic acid]),TRUE)</f>
        <v>1</v>
      </c>
      <c r="Z129">
        <f>VLOOKUP(A129,dummy_data[],COLUMN(dummy_data[Vitamin C]),TRUE)</f>
        <v>1</v>
      </c>
      <c r="AA129">
        <f>VLOOKUP(A129,dummy_data[],COLUMN(dummy_data[Vitamin D]),TRUE)</f>
        <v>1</v>
      </c>
      <c r="AB129">
        <f>VLOOKUP(A129,dummy_data[],COLUMN(dummy_data[Vitamin E]),TRUE)</f>
        <v>1</v>
      </c>
      <c r="AC129">
        <f t="shared" ca="1" si="2"/>
        <v>53</v>
      </c>
      <c r="AD129" t="str">
        <f t="shared" si="3"/>
        <v>しゃけ塩焼き弁当 ライス大盛 弁当 842kcal</v>
      </c>
    </row>
    <row r="130" spans="1:30" x14ac:dyDescent="0.2">
      <c r="A130">
        <v>128</v>
      </c>
      <c r="B130">
        <v>128</v>
      </c>
      <c r="C130" t="s">
        <v>305</v>
      </c>
      <c r="D130" t="str">
        <f>VLOOKUP(VLOOKUP(A130,org_table[],COLUMN(org_table[category]),FALSE),Categories[],2,FALSE)</f>
        <v>弁当</v>
      </c>
      <c r="E130" t="str">
        <f>_xlfn.IFNA(VLOOKUP(VLOOKUP(A130,org_table[],COLUMN(org_table[size]),FALSE),SizeCodes[],2,FALSE),"-")</f>
        <v>ライス普通盛</v>
      </c>
      <c r="F130">
        <f>VLOOKUP(A130,org_table[],COLUMN(org_table[熱量]),FALSE)</f>
        <v>1122</v>
      </c>
      <c r="H130">
        <f>VLOOKUP(A130,org_table[],COLUMN(org_table[蛋白質]),FALSE)</f>
        <v>29.6</v>
      </c>
      <c r="I130">
        <f>VLOOKUP(A130,org_table[],COLUMN(org_table[脂質]),FALSE)</f>
        <v>45.1</v>
      </c>
      <c r="J130">
        <f>VLOOKUP(A130,org_table[],COLUMN(org_table[炭水化物]),FALSE)</f>
        <v>149.19999999999999</v>
      </c>
      <c r="K130">
        <f>VLOOKUP(A130,dummy_data[],COLUMN(dummy_data[Dietary fiber]),TRUE)</f>
        <v>21</v>
      </c>
      <c r="L130">
        <f>VLOOKUP(A130,org_table[],COLUMN(org_table[食塩相当量]),FALSE)</f>
        <v>3.7</v>
      </c>
      <c r="M130">
        <f>VLOOKUP(A130,org_table[],COLUMN(org_table[カリウム]),FALSE)</f>
        <v>510</v>
      </c>
      <c r="N130">
        <f>VLOOKUP(A130,dummy_data[],COLUMN(dummy_data[calcium]),TRUE)</f>
        <v>1</v>
      </c>
      <c r="O130">
        <f>VLOOKUP(A130,dummy_data[],COLUMN(dummy_data[iron]),TRUE)</f>
        <v>1</v>
      </c>
      <c r="P130">
        <f>VLOOKUP(A130,dummy_data[],COLUMN(dummy_data[magnesium]),TRUE)</f>
        <v>2</v>
      </c>
      <c r="Q130">
        <f>VLOOKUP(A130,org_table[],COLUMN(org_table[リン]),FALSE)</f>
        <v>371</v>
      </c>
      <c r="R130">
        <f>VLOOKUP(A130,dummy_data[],COLUMN(dummy_data[Vitamin A]),TRUE)</f>
        <v>1</v>
      </c>
      <c r="S130">
        <f>VLOOKUP(A130,dummy_data[],COLUMN(dummy_data[Vitamin B1]),TRUE)</f>
        <v>1</v>
      </c>
      <c r="T130">
        <f>VLOOKUP(A130,dummy_data[],COLUMN(dummy_data[Vitamin B2]),TRUE)</f>
        <v>1</v>
      </c>
      <c r="U130">
        <f>VLOOKUP(A130,dummy_data[],COLUMN(dummy_data[Vitamin B6]),TRUE)</f>
        <v>1</v>
      </c>
      <c r="V130">
        <f>VLOOKUP(A130,dummy_data[],COLUMN(dummy_data[Vitamin B12]),TRUE)</f>
        <v>1</v>
      </c>
      <c r="W130">
        <f>VLOOKUP(A130,dummy_data[],COLUMN(dummy_data[Niacin]),TRUE)</f>
        <v>1</v>
      </c>
      <c r="X130">
        <f>VLOOKUP(A130,dummy_data[],COLUMN(dummy_data[Pantothenic acid]),TRUE)</f>
        <v>1</v>
      </c>
      <c r="Y130">
        <f>VLOOKUP(A130,dummy_data[],COLUMN(dummy_data[Folic acid]),TRUE)</f>
        <v>1</v>
      </c>
      <c r="Z130">
        <f>VLOOKUP(A130,dummy_data[],COLUMN(dummy_data[Vitamin C]),TRUE)</f>
        <v>1</v>
      </c>
      <c r="AA130">
        <f>VLOOKUP(A130,dummy_data[],COLUMN(dummy_data[Vitamin D]),TRUE)</f>
        <v>1</v>
      </c>
      <c r="AB130">
        <f>VLOOKUP(A130,dummy_data[],COLUMN(dummy_data[Vitamin E]),TRUE)</f>
        <v>1</v>
      </c>
      <c r="AC130">
        <f t="shared" ca="1" si="2"/>
        <v>637</v>
      </c>
      <c r="AD130" t="str">
        <f t="shared" si="3"/>
        <v>ＢＩＧのり弁（コロッケ） ライス普通盛 弁当 1122kcal</v>
      </c>
    </row>
    <row r="131" spans="1:30" x14ac:dyDescent="0.2">
      <c r="A131">
        <v>129</v>
      </c>
      <c r="B131">
        <v>129</v>
      </c>
      <c r="C131" t="s">
        <v>306</v>
      </c>
      <c r="D131" t="str">
        <f>VLOOKUP(VLOOKUP(A131,org_table[],COLUMN(org_table[category]),FALSE),Categories[],2,FALSE)</f>
        <v>弁当</v>
      </c>
      <c r="E131" t="str">
        <f>_xlfn.IFNA(VLOOKUP(VLOOKUP(A131,org_table[],COLUMN(org_table[size]),FALSE),SizeCodes[],2,FALSE),"-")</f>
        <v>ライス大盛</v>
      </c>
      <c r="F131">
        <f>VLOOKUP(A131,org_table[],COLUMN(org_table[熱量]),FALSE)</f>
        <v>1273</v>
      </c>
      <c r="H131">
        <f>VLOOKUP(A131,org_table[],COLUMN(org_table[蛋白質]),FALSE)</f>
        <v>31.6</v>
      </c>
      <c r="I131">
        <f>VLOOKUP(A131,org_table[],COLUMN(org_table[脂質]),FALSE)</f>
        <v>45.4</v>
      </c>
      <c r="J131">
        <f>VLOOKUP(A131,org_table[],COLUMN(org_table[炭水化物]),FALSE)</f>
        <v>184.2</v>
      </c>
      <c r="K131">
        <f>VLOOKUP(A131,dummy_data[],COLUMN(dummy_data[Dietary fiber]),TRUE)</f>
        <v>20</v>
      </c>
      <c r="L131">
        <f>VLOOKUP(A131,org_table[],COLUMN(org_table[食塩相当量]),FALSE)</f>
        <v>3.7</v>
      </c>
      <c r="M131">
        <f>VLOOKUP(A131,org_table[],COLUMN(org_table[カリウム]),FALSE)</f>
        <v>531</v>
      </c>
      <c r="N131">
        <f>VLOOKUP(A131,dummy_data[],COLUMN(dummy_data[calcium]),TRUE)</f>
        <v>1</v>
      </c>
      <c r="O131">
        <f>VLOOKUP(A131,dummy_data[],COLUMN(dummy_data[iron]),TRUE)</f>
        <v>1</v>
      </c>
      <c r="P131">
        <f>VLOOKUP(A131,dummy_data[],COLUMN(dummy_data[magnesium]),TRUE)</f>
        <v>2</v>
      </c>
      <c r="Q131">
        <f>VLOOKUP(A131,org_table[],COLUMN(org_table[リン]),FALSE)</f>
        <v>397</v>
      </c>
      <c r="R131">
        <f>VLOOKUP(A131,dummy_data[],COLUMN(dummy_data[Vitamin A]),TRUE)</f>
        <v>1</v>
      </c>
      <c r="S131">
        <f>VLOOKUP(A131,dummy_data[],COLUMN(dummy_data[Vitamin B1]),TRUE)</f>
        <v>1</v>
      </c>
      <c r="T131">
        <f>VLOOKUP(A131,dummy_data[],COLUMN(dummy_data[Vitamin B2]),TRUE)</f>
        <v>1</v>
      </c>
      <c r="U131">
        <f>VLOOKUP(A131,dummy_data[],COLUMN(dummy_data[Vitamin B6]),TRUE)</f>
        <v>1</v>
      </c>
      <c r="V131">
        <f>VLOOKUP(A131,dummy_data[],COLUMN(dummy_data[Vitamin B12]),TRUE)</f>
        <v>1</v>
      </c>
      <c r="W131">
        <f>VLOOKUP(A131,dummy_data[],COLUMN(dummy_data[Niacin]),TRUE)</f>
        <v>1</v>
      </c>
      <c r="X131">
        <f>VLOOKUP(A131,dummy_data[],COLUMN(dummy_data[Pantothenic acid]),TRUE)</f>
        <v>1</v>
      </c>
      <c r="Y131">
        <f>VLOOKUP(A131,dummy_data[],COLUMN(dummy_data[Folic acid]),TRUE)</f>
        <v>1</v>
      </c>
      <c r="Z131">
        <f>VLOOKUP(A131,dummy_data[],COLUMN(dummy_data[Vitamin C]),TRUE)</f>
        <v>1</v>
      </c>
      <c r="AA131">
        <f>VLOOKUP(A131,dummy_data[],COLUMN(dummy_data[Vitamin D]),TRUE)</f>
        <v>1</v>
      </c>
      <c r="AB131">
        <f>VLOOKUP(A131,dummy_data[],COLUMN(dummy_data[Vitamin E]),TRUE)</f>
        <v>1</v>
      </c>
      <c r="AC131">
        <f t="shared" ca="1" si="2"/>
        <v>448</v>
      </c>
      <c r="AD131" t="str">
        <f t="shared" si="3"/>
        <v>ＢＩＧのり弁（コロッケ） ライス大盛 弁当 1273kcal</v>
      </c>
    </row>
    <row r="132" spans="1:30" x14ac:dyDescent="0.2">
      <c r="A132">
        <v>130</v>
      </c>
      <c r="B132">
        <v>130</v>
      </c>
      <c r="C132" t="s">
        <v>307</v>
      </c>
      <c r="D132" t="str">
        <f>VLOOKUP(VLOOKUP(A132,org_table[],COLUMN(org_table[category]),FALSE),Categories[],2,FALSE)</f>
        <v>弁当</v>
      </c>
      <c r="E132" t="str">
        <f>_xlfn.IFNA(VLOOKUP(VLOOKUP(A132,org_table[],COLUMN(org_table[size]),FALSE),SizeCodes[],2,FALSE),"-")</f>
        <v>ライス普通盛</v>
      </c>
      <c r="F132">
        <f>VLOOKUP(A132,org_table[],COLUMN(org_table[熱量]),FALSE)</f>
        <v>1080</v>
      </c>
      <c r="H132">
        <f>VLOOKUP(A132,org_table[],COLUMN(org_table[蛋白質]),FALSE)</f>
        <v>32.6</v>
      </c>
      <c r="I132">
        <f>VLOOKUP(A132,org_table[],COLUMN(org_table[脂質]),FALSE)</f>
        <v>42.6</v>
      </c>
      <c r="J132">
        <f>VLOOKUP(A132,org_table[],COLUMN(org_table[炭水化物]),FALSE)</f>
        <v>140.9</v>
      </c>
      <c r="K132">
        <f>VLOOKUP(A132,dummy_data[],COLUMN(dummy_data[Dietary fiber]),TRUE)</f>
        <v>21</v>
      </c>
      <c r="L132">
        <f>VLOOKUP(A132,org_table[],COLUMN(org_table[食塩相当量]),FALSE)</f>
        <v>3.6</v>
      </c>
      <c r="M132">
        <f>VLOOKUP(A132,org_table[],COLUMN(org_table[カリウム]),FALSE)</f>
        <v>454</v>
      </c>
      <c r="N132">
        <f>VLOOKUP(A132,dummy_data[],COLUMN(dummy_data[calcium]),TRUE)</f>
        <v>1</v>
      </c>
      <c r="O132">
        <f>VLOOKUP(A132,dummy_data[],COLUMN(dummy_data[iron]),TRUE)</f>
        <v>1</v>
      </c>
      <c r="P132">
        <f>VLOOKUP(A132,dummy_data[],COLUMN(dummy_data[magnesium]),TRUE)</f>
        <v>2</v>
      </c>
      <c r="Q132">
        <f>VLOOKUP(A132,org_table[],COLUMN(org_table[リン]),FALSE)</f>
        <v>391</v>
      </c>
      <c r="R132">
        <f>VLOOKUP(A132,dummy_data[],COLUMN(dummy_data[Vitamin A]),TRUE)</f>
        <v>1</v>
      </c>
      <c r="S132">
        <f>VLOOKUP(A132,dummy_data[],COLUMN(dummy_data[Vitamin B1]),TRUE)</f>
        <v>1</v>
      </c>
      <c r="T132">
        <f>VLOOKUP(A132,dummy_data[],COLUMN(dummy_data[Vitamin B2]),TRUE)</f>
        <v>1</v>
      </c>
      <c r="U132">
        <f>VLOOKUP(A132,dummy_data[],COLUMN(dummy_data[Vitamin B6]),TRUE)</f>
        <v>1</v>
      </c>
      <c r="V132">
        <f>VLOOKUP(A132,dummy_data[],COLUMN(dummy_data[Vitamin B12]),TRUE)</f>
        <v>1</v>
      </c>
      <c r="W132">
        <f>VLOOKUP(A132,dummy_data[],COLUMN(dummy_data[Niacin]),TRUE)</f>
        <v>1</v>
      </c>
      <c r="X132">
        <f>VLOOKUP(A132,dummy_data[],COLUMN(dummy_data[Pantothenic acid]),TRUE)</f>
        <v>1</v>
      </c>
      <c r="Y132">
        <f>VLOOKUP(A132,dummy_data[],COLUMN(dummy_data[Folic acid]),TRUE)</f>
        <v>1</v>
      </c>
      <c r="Z132">
        <f>VLOOKUP(A132,dummy_data[],COLUMN(dummy_data[Vitamin C]),TRUE)</f>
        <v>1</v>
      </c>
      <c r="AA132">
        <f>VLOOKUP(A132,dummy_data[],COLUMN(dummy_data[Vitamin D]),TRUE)</f>
        <v>1</v>
      </c>
      <c r="AB132">
        <f>VLOOKUP(A132,dummy_data[],COLUMN(dummy_data[Vitamin E]),TRUE)</f>
        <v>1</v>
      </c>
      <c r="AC132">
        <f t="shared" ref="AC132:AC195" ca="1" si="4">INT(RAND()*1000)</f>
        <v>318</v>
      </c>
      <c r="AD132" t="str">
        <f t="shared" ref="AD132:AD195" si="5">C132&amp;" "&amp;D132&amp;" "&amp;F132&amp;"kcal"</f>
        <v>ＢＩＧのり弁（白身フライ） ライス普通盛 弁当 1080kcal</v>
      </c>
    </row>
    <row r="133" spans="1:30" x14ac:dyDescent="0.2">
      <c r="A133">
        <v>131</v>
      </c>
      <c r="B133">
        <v>131</v>
      </c>
      <c r="C133" t="s">
        <v>308</v>
      </c>
      <c r="D133" t="str">
        <f>VLOOKUP(VLOOKUP(A133,org_table[],COLUMN(org_table[category]),FALSE),Categories[],2,FALSE)</f>
        <v>弁当</v>
      </c>
      <c r="E133" t="str">
        <f>_xlfn.IFNA(VLOOKUP(VLOOKUP(A133,org_table[],COLUMN(org_table[size]),FALSE),SizeCodes[],2,FALSE),"-")</f>
        <v>ライス大盛</v>
      </c>
      <c r="F133">
        <f>VLOOKUP(A133,org_table[],COLUMN(org_table[熱量]),FALSE)</f>
        <v>1231</v>
      </c>
      <c r="H133">
        <f>VLOOKUP(A133,org_table[],COLUMN(org_table[蛋白質]),FALSE)</f>
        <v>34.6</v>
      </c>
      <c r="I133">
        <f>VLOOKUP(A133,org_table[],COLUMN(org_table[脂質]),FALSE)</f>
        <v>42.9</v>
      </c>
      <c r="J133">
        <f>VLOOKUP(A133,org_table[],COLUMN(org_table[炭水化物]),FALSE)</f>
        <v>175.9</v>
      </c>
      <c r="K133">
        <f>VLOOKUP(A133,dummy_data[],COLUMN(dummy_data[Dietary fiber]),TRUE)</f>
        <v>20</v>
      </c>
      <c r="L133">
        <f>VLOOKUP(A133,org_table[],COLUMN(org_table[食塩相当量]),FALSE)</f>
        <v>3.6</v>
      </c>
      <c r="M133">
        <f>VLOOKUP(A133,org_table[],COLUMN(org_table[カリウム]),FALSE)</f>
        <v>475</v>
      </c>
      <c r="N133">
        <f>VLOOKUP(A133,dummy_data[],COLUMN(dummy_data[calcium]),TRUE)</f>
        <v>1</v>
      </c>
      <c r="O133">
        <f>VLOOKUP(A133,dummy_data[],COLUMN(dummy_data[iron]),TRUE)</f>
        <v>1</v>
      </c>
      <c r="P133">
        <f>VLOOKUP(A133,dummy_data[],COLUMN(dummy_data[magnesium]),TRUE)</f>
        <v>2</v>
      </c>
      <c r="Q133">
        <f>VLOOKUP(A133,org_table[],COLUMN(org_table[リン]),FALSE)</f>
        <v>417</v>
      </c>
      <c r="R133">
        <f>VLOOKUP(A133,dummy_data[],COLUMN(dummy_data[Vitamin A]),TRUE)</f>
        <v>1</v>
      </c>
      <c r="S133">
        <f>VLOOKUP(A133,dummy_data[],COLUMN(dummy_data[Vitamin B1]),TRUE)</f>
        <v>1</v>
      </c>
      <c r="T133">
        <f>VLOOKUP(A133,dummy_data[],COLUMN(dummy_data[Vitamin B2]),TRUE)</f>
        <v>1</v>
      </c>
      <c r="U133">
        <f>VLOOKUP(A133,dummy_data[],COLUMN(dummy_data[Vitamin B6]),TRUE)</f>
        <v>1</v>
      </c>
      <c r="V133">
        <f>VLOOKUP(A133,dummy_data[],COLUMN(dummy_data[Vitamin B12]),TRUE)</f>
        <v>1</v>
      </c>
      <c r="W133">
        <f>VLOOKUP(A133,dummy_data[],COLUMN(dummy_data[Niacin]),TRUE)</f>
        <v>1</v>
      </c>
      <c r="X133">
        <f>VLOOKUP(A133,dummy_data[],COLUMN(dummy_data[Pantothenic acid]),TRUE)</f>
        <v>1</v>
      </c>
      <c r="Y133">
        <f>VLOOKUP(A133,dummy_data[],COLUMN(dummy_data[Folic acid]),TRUE)</f>
        <v>1</v>
      </c>
      <c r="Z133">
        <f>VLOOKUP(A133,dummy_data[],COLUMN(dummy_data[Vitamin C]),TRUE)</f>
        <v>1</v>
      </c>
      <c r="AA133">
        <f>VLOOKUP(A133,dummy_data[],COLUMN(dummy_data[Vitamin D]),TRUE)</f>
        <v>1</v>
      </c>
      <c r="AB133">
        <f>VLOOKUP(A133,dummy_data[],COLUMN(dummy_data[Vitamin E]),TRUE)</f>
        <v>1</v>
      </c>
      <c r="AC133">
        <f t="shared" ca="1" si="4"/>
        <v>675</v>
      </c>
      <c r="AD133" t="str">
        <f t="shared" si="5"/>
        <v>ＢＩＧのり弁（白身フライ） ライス大盛 弁当 1231kcal</v>
      </c>
    </row>
    <row r="134" spans="1:30" x14ac:dyDescent="0.2">
      <c r="A134">
        <v>132</v>
      </c>
      <c r="B134">
        <v>132</v>
      </c>
      <c r="C134" t="s">
        <v>309</v>
      </c>
      <c r="D134" t="str">
        <f>VLOOKUP(VLOOKUP(A134,org_table[],COLUMN(org_table[category]),FALSE),Categories[],2,FALSE)</f>
        <v>お子様向け</v>
      </c>
      <c r="E134" t="str">
        <f>_xlfn.IFNA(VLOOKUP(VLOOKUP(A134,org_table[],COLUMN(org_table[size]),FALSE),SizeCodes[],2,FALSE),"-")</f>
        <v>ライス普通盛</v>
      </c>
      <c r="F134">
        <f>VLOOKUP(A134,org_table[],COLUMN(org_table[熱量]),FALSE)</f>
        <v>453</v>
      </c>
      <c r="H134">
        <f>VLOOKUP(A134,org_table[],COLUMN(org_table[蛋白質]),FALSE)</f>
        <v>14.9</v>
      </c>
      <c r="I134">
        <f>VLOOKUP(A134,org_table[],COLUMN(org_table[脂質]),FALSE)</f>
        <v>17</v>
      </c>
      <c r="J134">
        <f>VLOOKUP(A134,org_table[],COLUMN(org_table[炭水化物]),FALSE)</f>
        <v>60.1</v>
      </c>
      <c r="K134">
        <f>VLOOKUP(A134,dummy_data[],COLUMN(dummy_data[Dietary fiber]),TRUE)</f>
        <v>21</v>
      </c>
      <c r="L134">
        <f>VLOOKUP(A134,org_table[],COLUMN(org_table[食塩相当量]),FALSE)</f>
        <v>1</v>
      </c>
      <c r="M134">
        <f>VLOOKUP(A134,org_table[],COLUMN(org_table[カリウム]),FALSE)</f>
        <v>382</v>
      </c>
      <c r="N134">
        <f>VLOOKUP(A134,dummy_data[],COLUMN(dummy_data[calcium]),TRUE)</f>
        <v>1</v>
      </c>
      <c r="O134">
        <f>VLOOKUP(A134,dummy_data[],COLUMN(dummy_data[iron]),TRUE)</f>
        <v>1</v>
      </c>
      <c r="P134">
        <f>VLOOKUP(A134,dummy_data[],COLUMN(dummy_data[magnesium]),TRUE)</f>
        <v>2</v>
      </c>
      <c r="Q134">
        <f>VLOOKUP(A134,org_table[],COLUMN(org_table[リン]),FALSE)</f>
        <v>177</v>
      </c>
      <c r="R134">
        <f>VLOOKUP(A134,dummy_data[],COLUMN(dummy_data[Vitamin A]),TRUE)</f>
        <v>1</v>
      </c>
      <c r="S134">
        <f>VLOOKUP(A134,dummy_data[],COLUMN(dummy_data[Vitamin B1]),TRUE)</f>
        <v>1</v>
      </c>
      <c r="T134">
        <f>VLOOKUP(A134,dummy_data[],COLUMN(dummy_data[Vitamin B2]),TRUE)</f>
        <v>1</v>
      </c>
      <c r="U134">
        <f>VLOOKUP(A134,dummy_data[],COLUMN(dummy_data[Vitamin B6]),TRUE)</f>
        <v>1</v>
      </c>
      <c r="V134">
        <f>VLOOKUP(A134,dummy_data[],COLUMN(dummy_data[Vitamin B12]),TRUE)</f>
        <v>1</v>
      </c>
      <c r="W134">
        <f>VLOOKUP(A134,dummy_data[],COLUMN(dummy_data[Niacin]),TRUE)</f>
        <v>1</v>
      </c>
      <c r="X134">
        <f>VLOOKUP(A134,dummy_data[],COLUMN(dummy_data[Pantothenic acid]),TRUE)</f>
        <v>1</v>
      </c>
      <c r="Y134">
        <f>VLOOKUP(A134,dummy_data[],COLUMN(dummy_data[Folic acid]),TRUE)</f>
        <v>1</v>
      </c>
      <c r="Z134">
        <f>VLOOKUP(A134,dummy_data[],COLUMN(dummy_data[Vitamin C]),TRUE)</f>
        <v>1</v>
      </c>
      <c r="AA134">
        <f>VLOOKUP(A134,dummy_data[],COLUMN(dummy_data[Vitamin D]),TRUE)</f>
        <v>1</v>
      </c>
      <c r="AB134">
        <f>VLOOKUP(A134,dummy_data[],COLUMN(dummy_data[Vitamin E]),TRUE)</f>
        <v>1</v>
      </c>
      <c r="AC134">
        <f t="shared" ca="1" si="4"/>
        <v>404</v>
      </c>
      <c r="AD134" t="str">
        <f t="shared" si="5"/>
        <v>ドラえもんランチ/ドラミちゃんランチ（おにぎり）　　　　　 ライス普通盛 お子様向け 453kcal</v>
      </c>
    </row>
    <row r="135" spans="1:30" x14ac:dyDescent="0.2">
      <c r="A135">
        <v>133</v>
      </c>
      <c r="B135">
        <v>133</v>
      </c>
      <c r="C135" t="s">
        <v>310</v>
      </c>
      <c r="D135" t="str">
        <f>VLOOKUP(VLOOKUP(A135,org_table[],COLUMN(org_table[category]),FALSE),Categories[],2,FALSE)</f>
        <v>お子様向け</v>
      </c>
      <c r="E135" t="str">
        <f>_xlfn.IFNA(VLOOKUP(VLOOKUP(A135,org_table[],COLUMN(org_table[size]),FALSE),SizeCodes[],2,FALSE),"-")</f>
        <v>ライス普通盛</v>
      </c>
      <c r="F135">
        <f>VLOOKUP(A135,org_table[],COLUMN(org_table[熱量]),FALSE)</f>
        <v>441</v>
      </c>
      <c r="H135">
        <f>VLOOKUP(A135,org_table[],COLUMN(org_table[蛋白質]),FALSE)</f>
        <v>14.3</v>
      </c>
      <c r="I135">
        <f>VLOOKUP(A135,org_table[],COLUMN(org_table[脂質]),FALSE)</f>
        <v>15.6</v>
      </c>
      <c r="J135">
        <f>VLOOKUP(A135,org_table[],COLUMN(org_table[炭水化物]),FALSE)</f>
        <v>60.3</v>
      </c>
      <c r="K135">
        <f>VLOOKUP(A135,dummy_data[],COLUMN(dummy_data[Dietary fiber]),TRUE)</f>
        <v>20</v>
      </c>
      <c r="L135">
        <f>VLOOKUP(A135,org_table[],COLUMN(org_table[食塩相当量]),FALSE)</f>
        <v>1.6</v>
      </c>
      <c r="M135">
        <f>VLOOKUP(A135,org_table[],COLUMN(org_table[カリウム]),FALSE)</f>
        <v>320</v>
      </c>
      <c r="N135">
        <f>VLOOKUP(A135,dummy_data[],COLUMN(dummy_data[calcium]),TRUE)</f>
        <v>1</v>
      </c>
      <c r="O135">
        <f>VLOOKUP(A135,dummy_data[],COLUMN(dummy_data[iron]),TRUE)</f>
        <v>1</v>
      </c>
      <c r="P135">
        <f>VLOOKUP(A135,dummy_data[],COLUMN(dummy_data[magnesium]),TRUE)</f>
        <v>2</v>
      </c>
      <c r="Q135">
        <f>VLOOKUP(A135,org_table[],COLUMN(org_table[リン]),FALSE)</f>
        <v>155</v>
      </c>
      <c r="R135">
        <f>VLOOKUP(A135,dummy_data[],COLUMN(dummy_data[Vitamin A]),TRUE)</f>
        <v>1</v>
      </c>
      <c r="S135">
        <f>VLOOKUP(A135,dummy_data[],COLUMN(dummy_data[Vitamin B1]),TRUE)</f>
        <v>1</v>
      </c>
      <c r="T135">
        <f>VLOOKUP(A135,dummy_data[],COLUMN(dummy_data[Vitamin B2]),TRUE)</f>
        <v>1</v>
      </c>
      <c r="U135">
        <f>VLOOKUP(A135,dummy_data[],COLUMN(dummy_data[Vitamin B6]),TRUE)</f>
        <v>1</v>
      </c>
      <c r="V135">
        <f>VLOOKUP(A135,dummy_data[],COLUMN(dummy_data[Vitamin B12]),TRUE)</f>
        <v>1</v>
      </c>
      <c r="W135">
        <f>VLOOKUP(A135,dummy_data[],COLUMN(dummy_data[Niacin]),TRUE)</f>
        <v>1</v>
      </c>
      <c r="X135">
        <f>VLOOKUP(A135,dummy_data[],COLUMN(dummy_data[Pantothenic acid]),TRUE)</f>
        <v>1</v>
      </c>
      <c r="Y135">
        <f>VLOOKUP(A135,dummy_data[],COLUMN(dummy_data[Folic acid]),TRUE)</f>
        <v>1</v>
      </c>
      <c r="Z135">
        <f>VLOOKUP(A135,dummy_data[],COLUMN(dummy_data[Vitamin C]),TRUE)</f>
        <v>1</v>
      </c>
      <c r="AA135">
        <f>VLOOKUP(A135,dummy_data[],COLUMN(dummy_data[Vitamin D]),TRUE)</f>
        <v>1</v>
      </c>
      <c r="AB135">
        <f>VLOOKUP(A135,dummy_data[],COLUMN(dummy_data[Vitamin E]),TRUE)</f>
        <v>1</v>
      </c>
      <c r="AC135">
        <f t="shared" ca="1" si="4"/>
        <v>514</v>
      </c>
      <c r="AD135" t="str">
        <f t="shared" si="5"/>
        <v>ドラえもんランチ/ドラミちゃんランチ（カレー）　　　　　 ライス普通盛 お子様向け 441kcal</v>
      </c>
    </row>
    <row r="136" spans="1:30" x14ac:dyDescent="0.2">
      <c r="A136">
        <v>134</v>
      </c>
      <c r="B136">
        <v>134</v>
      </c>
      <c r="C136" t="s">
        <v>311</v>
      </c>
      <c r="D136" t="str">
        <f>VLOOKUP(VLOOKUP(A136,org_table[],COLUMN(org_table[category]),FALSE),Categories[],2,FALSE)</f>
        <v>小物</v>
      </c>
      <c r="E136" t="str">
        <f>_xlfn.IFNA(VLOOKUP(VLOOKUP(A136,org_table[],COLUMN(org_table[size]),FALSE),SizeCodes[],2,FALSE),"-")</f>
        <v>-</v>
      </c>
      <c r="F136">
        <f>VLOOKUP(A136,org_table[],COLUMN(org_table[熱量]),FALSE)</f>
        <v>387</v>
      </c>
      <c r="H136">
        <f>VLOOKUP(A136,org_table[],COLUMN(org_table[蛋白質]),FALSE)</f>
        <v>26.8</v>
      </c>
      <c r="I136">
        <f>VLOOKUP(A136,org_table[],COLUMN(org_table[脂質]),FALSE)</f>
        <v>20.3</v>
      </c>
      <c r="J136">
        <f>VLOOKUP(A136,org_table[],COLUMN(org_table[炭水化物]),FALSE)</f>
        <v>24.5</v>
      </c>
      <c r="K136">
        <f>VLOOKUP(A136,dummy_data[],COLUMN(dummy_data[Dietary fiber]),TRUE)</f>
        <v>21</v>
      </c>
      <c r="L136">
        <f>VLOOKUP(A136,org_table[],COLUMN(org_table[食塩相当量]),FALSE)</f>
        <v>2.7</v>
      </c>
      <c r="M136">
        <f>VLOOKUP(A136,org_table[],COLUMN(org_table[カリウム]),FALSE)</f>
        <v>577</v>
      </c>
      <c r="N136">
        <f>VLOOKUP(A136,dummy_data[],COLUMN(dummy_data[calcium]),TRUE)</f>
        <v>1</v>
      </c>
      <c r="O136">
        <f>VLOOKUP(A136,dummy_data[],COLUMN(dummy_data[iron]),TRUE)</f>
        <v>1</v>
      </c>
      <c r="P136">
        <f>VLOOKUP(A136,dummy_data[],COLUMN(dummy_data[magnesium]),TRUE)</f>
        <v>2</v>
      </c>
      <c r="Q136">
        <f>VLOOKUP(A136,org_table[],COLUMN(org_table[リン]),FALSE)</f>
        <v>205</v>
      </c>
      <c r="R136">
        <f>VLOOKUP(A136,dummy_data[],COLUMN(dummy_data[Vitamin A]),TRUE)</f>
        <v>1</v>
      </c>
      <c r="S136">
        <f>VLOOKUP(A136,dummy_data[],COLUMN(dummy_data[Vitamin B1]),TRUE)</f>
        <v>1</v>
      </c>
      <c r="T136">
        <f>VLOOKUP(A136,dummy_data[],COLUMN(dummy_data[Vitamin B2]),TRUE)</f>
        <v>1</v>
      </c>
      <c r="U136">
        <f>VLOOKUP(A136,dummy_data[],COLUMN(dummy_data[Vitamin B6]),TRUE)</f>
        <v>1</v>
      </c>
      <c r="V136">
        <f>VLOOKUP(A136,dummy_data[],COLUMN(dummy_data[Vitamin B12]),TRUE)</f>
        <v>1</v>
      </c>
      <c r="W136">
        <f>VLOOKUP(A136,dummy_data[],COLUMN(dummy_data[Niacin]),TRUE)</f>
        <v>1</v>
      </c>
      <c r="X136">
        <f>VLOOKUP(A136,dummy_data[],COLUMN(dummy_data[Pantothenic acid]),TRUE)</f>
        <v>1</v>
      </c>
      <c r="Y136">
        <f>VLOOKUP(A136,dummy_data[],COLUMN(dummy_data[Folic acid]),TRUE)</f>
        <v>1</v>
      </c>
      <c r="Z136">
        <f>VLOOKUP(A136,dummy_data[],COLUMN(dummy_data[Vitamin C]),TRUE)</f>
        <v>1</v>
      </c>
      <c r="AA136">
        <f>VLOOKUP(A136,dummy_data[],COLUMN(dummy_data[Vitamin D]),TRUE)</f>
        <v>1</v>
      </c>
      <c r="AB136">
        <f>VLOOKUP(A136,dummy_data[],COLUMN(dummy_data[Vitamin E]),TRUE)</f>
        <v>1</v>
      </c>
      <c r="AC136">
        <f t="shared" ca="1" si="4"/>
        <v>512</v>
      </c>
      <c r="AD136" t="str">
        <f t="shared" si="5"/>
        <v>から揚おかずのみ（4コ入り） 小物 387kcal</v>
      </c>
    </row>
    <row r="137" spans="1:30" x14ac:dyDescent="0.2">
      <c r="A137">
        <v>135</v>
      </c>
      <c r="B137">
        <v>135</v>
      </c>
      <c r="C137" t="s">
        <v>312</v>
      </c>
      <c r="D137" t="str">
        <f>VLOOKUP(VLOOKUP(A137,org_table[],COLUMN(org_table[category]),FALSE),Categories[],2,FALSE)</f>
        <v>小物</v>
      </c>
      <c r="E137" t="str">
        <f>_xlfn.IFNA(VLOOKUP(VLOOKUP(A137,org_table[],COLUMN(org_table[size]),FALSE),SizeCodes[],2,FALSE),"-")</f>
        <v>-</v>
      </c>
      <c r="F137">
        <f>VLOOKUP(A137,org_table[],COLUMN(org_table[熱量]),FALSE)</f>
        <v>547</v>
      </c>
      <c r="H137">
        <f>VLOOKUP(A137,org_table[],COLUMN(org_table[蛋白質]),FALSE)</f>
        <v>39.4</v>
      </c>
      <c r="I137">
        <f>VLOOKUP(A137,org_table[],COLUMN(org_table[脂質]),FALSE)</f>
        <v>28.5</v>
      </c>
      <c r="J137">
        <f>VLOOKUP(A137,org_table[],COLUMN(org_table[炭水化物]),FALSE)</f>
        <v>33.5</v>
      </c>
      <c r="K137">
        <f>VLOOKUP(A137,dummy_data[],COLUMN(dummy_data[Dietary fiber]),TRUE)</f>
        <v>20</v>
      </c>
      <c r="L137">
        <f>VLOOKUP(A137,org_table[],COLUMN(org_table[食塩相当量]),FALSE)</f>
        <v>3.5</v>
      </c>
      <c r="M137">
        <f>VLOOKUP(A137,org_table[],COLUMN(org_table[カリウム]),FALSE)</f>
        <v>797</v>
      </c>
      <c r="N137">
        <f>VLOOKUP(A137,dummy_data[],COLUMN(dummy_data[calcium]),TRUE)</f>
        <v>1</v>
      </c>
      <c r="O137">
        <f>VLOOKUP(A137,dummy_data[],COLUMN(dummy_data[iron]),TRUE)</f>
        <v>1</v>
      </c>
      <c r="P137">
        <f>VLOOKUP(A137,dummy_data[],COLUMN(dummy_data[magnesium]),TRUE)</f>
        <v>2</v>
      </c>
      <c r="Q137">
        <f>VLOOKUP(A137,org_table[],COLUMN(org_table[リン]),FALSE)</f>
        <v>295</v>
      </c>
      <c r="R137">
        <f>VLOOKUP(A137,dummy_data[],COLUMN(dummy_data[Vitamin A]),TRUE)</f>
        <v>1</v>
      </c>
      <c r="S137">
        <f>VLOOKUP(A137,dummy_data[],COLUMN(dummy_data[Vitamin B1]),TRUE)</f>
        <v>1</v>
      </c>
      <c r="T137">
        <f>VLOOKUP(A137,dummy_data[],COLUMN(dummy_data[Vitamin B2]),TRUE)</f>
        <v>1</v>
      </c>
      <c r="U137">
        <f>VLOOKUP(A137,dummy_data[],COLUMN(dummy_data[Vitamin B6]),TRUE)</f>
        <v>1</v>
      </c>
      <c r="V137">
        <f>VLOOKUP(A137,dummy_data[],COLUMN(dummy_data[Vitamin B12]),TRUE)</f>
        <v>1</v>
      </c>
      <c r="W137">
        <f>VLOOKUP(A137,dummy_data[],COLUMN(dummy_data[Niacin]),TRUE)</f>
        <v>1</v>
      </c>
      <c r="X137">
        <f>VLOOKUP(A137,dummy_data[],COLUMN(dummy_data[Pantothenic acid]),TRUE)</f>
        <v>1</v>
      </c>
      <c r="Y137">
        <f>VLOOKUP(A137,dummy_data[],COLUMN(dummy_data[Folic acid]),TRUE)</f>
        <v>1</v>
      </c>
      <c r="Z137">
        <f>VLOOKUP(A137,dummy_data[],COLUMN(dummy_data[Vitamin C]),TRUE)</f>
        <v>1</v>
      </c>
      <c r="AA137">
        <f>VLOOKUP(A137,dummy_data[],COLUMN(dummy_data[Vitamin D]),TRUE)</f>
        <v>1</v>
      </c>
      <c r="AB137">
        <f>VLOOKUP(A137,dummy_data[],COLUMN(dummy_data[Vitamin E]),TRUE)</f>
        <v>1</v>
      </c>
      <c r="AC137">
        <f t="shared" ca="1" si="4"/>
        <v>913</v>
      </c>
      <c r="AD137" t="str">
        <f t="shared" si="5"/>
        <v>特から揚おかずのみ（6コ入り） 小物 547kcal</v>
      </c>
    </row>
    <row r="138" spans="1:30" x14ac:dyDescent="0.2">
      <c r="A138">
        <v>136</v>
      </c>
      <c r="B138">
        <v>136</v>
      </c>
      <c r="C138" t="s">
        <v>313</v>
      </c>
      <c r="D138" t="str">
        <f>VLOOKUP(VLOOKUP(A138,org_table[],COLUMN(org_table[category]),FALSE),Categories[],2,FALSE)</f>
        <v>小物</v>
      </c>
      <c r="E138" t="str">
        <f>_xlfn.IFNA(VLOOKUP(VLOOKUP(A138,org_table[],COLUMN(org_table[size]),FALSE),SizeCodes[],2,FALSE),"-")</f>
        <v>-</v>
      </c>
      <c r="F138">
        <f>VLOOKUP(A138,org_table[],COLUMN(org_table[熱量]),FALSE)</f>
        <v>506</v>
      </c>
      <c r="H138">
        <f>VLOOKUP(A138,org_table[],COLUMN(org_table[蛋白質]),FALSE)</f>
        <v>19.600000000000001</v>
      </c>
      <c r="I138">
        <f>VLOOKUP(A138,org_table[],COLUMN(org_table[脂質]),FALSE)</f>
        <v>37.9</v>
      </c>
      <c r="J138">
        <f>VLOOKUP(A138,org_table[],COLUMN(org_table[炭水化物]),FALSE)</f>
        <v>21.7</v>
      </c>
      <c r="K138">
        <f>VLOOKUP(A138,dummy_data[],COLUMN(dummy_data[Dietary fiber]),TRUE)</f>
        <v>21</v>
      </c>
      <c r="L138">
        <f>VLOOKUP(A138,org_table[],COLUMN(org_table[食塩相当量]),FALSE)</f>
        <v>3.7</v>
      </c>
      <c r="M138">
        <f>VLOOKUP(A138,org_table[],COLUMN(org_table[カリウム]),FALSE)</f>
        <v>490</v>
      </c>
      <c r="N138">
        <f>VLOOKUP(A138,dummy_data[],COLUMN(dummy_data[calcium]),TRUE)</f>
        <v>1</v>
      </c>
      <c r="O138">
        <f>VLOOKUP(A138,dummy_data[],COLUMN(dummy_data[iron]),TRUE)</f>
        <v>1</v>
      </c>
      <c r="P138">
        <f>VLOOKUP(A138,dummy_data[],COLUMN(dummy_data[magnesium]),TRUE)</f>
        <v>2</v>
      </c>
      <c r="Q138">
        <f>VLOOKUP(A138,org_table[],COLUMN(org_table[リン]),FALSE)</f>
        <v>178</v>
      </c>
      <c r="R138">
        <f>VLOOKUP(A138,dummy_data[],COLUMN(dummy_data[Vitamin A]),TRUE)</f>
        <v>1</v>
      </c>
      <c r="S138">
        <f>VLOOKUP(A138,dummy_data[],COLUMN(dummy_data[Vitamin B1]),TRUE)</f>
        <v>1</v>
      </c>
      <c r="T138">
        <f>VLOOKUP(A138,dummy_data[],COLUMN(dummy_data[Vitamin B2]),TRUE)</f>
        <v>1</v>
      </c>
      <c r="U138">
        <f>VLOOKUP(A138,dummy_data[],COLUMN(dummy_data[Vitamin B6]),TRUE)</f>
        <v>1</v>
      </c>
      <c r="V138">
        <f>VLOOKUP(A138,dummy_data[],COLUMN(dummy_data[Vitamin B12]),TRUE)</f>
        <v>1</v>
      </c>
      <c r="W138">
        <f>VLOOKUP(A138,dummy_data[],COLUMN(dummy_data[Niacin]),TRUE)</f>
        <v>1</v>
      </c>
      <c r="X138">
        <f>VLOOKUP(A138,dummy_data[],COLUMN(dummy_data[Pantothenic acid]),TRUE)</f>
        <v>1</v>
      </c>
      <c r="Y138">
        <f>VLOOKUP(A138,dummy_data[],COLUMN(dummy_data[Folic acid]),TRUE)</f>
        <v>1</v>
      </c>
      <c r="Z138">
        <f>VLOOKUP(A138,dummy_data[],COLUMN(dummy_data[Vitamin C]),TRUE)</f>
        <v>1</v>
      </c>
      <c r="AA138">
        <f>VLOOKUP(A138,dummy_data[],COLUMN(dummy_data[Vitamin D]),TRUE)</f>
        <v>1</v>
      </c>
      <c r="AB138">
        <f>VLOOKUP(A138,dummy_data[],COLUMN(dummy_data[Vitamin E]),TRUE)</f>
        <v>1</v>
      </c>
      <c r="AC138">
        <f t="shared" ca="1" si="4"/>
        <v>543</v>
      </c>
      <c r="AD138" t="str">
        <f t="shared" si="5"/>
        <v>カルビ焼肉おかずのみ 小物 506kcal</v>
      </c>
    </row>
    <row r="139" spans="1:30" x14ac:dyDescent="0.2">
      <c r="A139">
        <v>137</v>
      </c>
      <c r="B139">
        <v>137</v>
      </c>
      <c r="C139" t="s">
        <v>314</v>
      </c>
      <c r="D139" t="str">
        <f>VLOOKUP(VLOOKUP(A139,org_table[],COLUMN(org_table[category]),FALSE),Categories[],2,FALSE)</f>
        <v>小物</v>
      </c>
      <c r="E139" t="str">
        <f>_xlfn.IFNA(VLOOKUP(VLOOKUP(A139,org_table[],COLUMN(org_table[size]),FALSE),SizeCodes[],2,FALSE),"-")</f>
        <v>-</v>
      </c>
      <c r="F139">
        <f>VLOOKUP(A139,org_table[],COLUMN(org_table[熱量]),FALSE)</f>
        <v>892</v>
      </c>
      <c r="H139">
        <f>VLOOKUP(A139,org_table[],COLUMN(org_table[蛋白質]),FALSE)</f>
        <v>35.4</v>
      </c>
      <c r="I139">
        <f>VLOOKUP(A139,org_table[],COLUMN(org_table[脂質]),FALSE)</f>
        <v>68.3</v>
      </c>
      <c r="J139">
        <f>VLOOKUP(A139,org_table[],COLUMN(org_table[炭水化物]),FALSE)</f>
        <v>33.9</v>
      </c>
      <c r="K139">
        <f>VLOOKUP(A139,dummy_data[],COLUMN(dummy_data[Dietary fiber]),TRUE)</f>
        <v>20</v>
      </c>
      <c r="L139">
        <f>VLOOKUP(A139,org_table[],COLUMN(org_table[食塩相当量]),FALSE)</f>
        <v>6.1</v>
      </c>
      <c r="M139">
        <f>VLOOKUP(A139,org_table[],COLUMN(org_table[カリウム]),FALSE)</f>
        <v>790</v>
      </c>
      <c r="N139">
        <f>VLOOKUP(A139,dummy_data[],COLUMN(dummy_data[calcium]),TRUE)</f>
        <v>1</v>
      </c>
      <c r="O139">
        <f>VLOOKUP(A139,dummy_data[],COLUMN(dummy_data[iron]),TRUE)</f>
        <v>1</v>
      </c>
      <c r="P139">
        <f>VLOOKUP(A139,dummy_data[],COLUMN(dummy_data[magnesium]),TRUE)</f>
        <v>2</v>
      </c>
      <c r="Q139">
        <f>VLOOKUP(A139,org_table[],COLUMN(org_table[リン]),FALSE)</f>
        <v>308</v>
      </c>
      <c r="R139">
        <f>VLOOKUP(A139,dummy_data[],COLUMN(dummy_data[Vitamin A]),TRUE)</f>
        <v>1</v>
      </c>
      <c r="S139">
        <f>VLOOKUP(A139,dummy_data[],COLUMN(dummy_data[Vitamin B1]),TRUE)</f>
        <v>1</v>
      </c>
      <c r="T139">
        <f>VLOOKUP(A139,dummy_data[],COLUMN(dummy_data[Vitamin B2]),TRUE)</f>
        <v>1</v>
      </c>
      <c r="U139">
        <f>VLOOKUP(A139,dummy_data[],COLUMN(dummy_data[Vitamin B6]),TRUE)</f>
        <v>1</v>
      </c>
      <c r="V139">
        <f>VLOOKUP(A139,dummy_data[],COLUMN(dummy_data[Vitamin B12]),TRUE)</f>
        <v>1</v>
      </c>
      <c r="W139">
        <f>VLOOKUP(A139,dummy_data[],COLUMN(dummy_data[Niacin]),TRUE)</f>
        <v>1</v>
      </c>
      <c r="X139">
        <f>VLOOKUP(A139,dummy_data[],COLUMN(dummy_data[Pantothenic acid]),TRUE)</f>
        <v>1</v>
      </c>
      <c r="Y139">
        <f>VLOOKUP(A139,dummy_data[],COLUMN(dummy_data[Folic acid]),TRUE)</f>
        <v>1</v>
      </c>
      <c r="Z139">
        <f>VLOOKUP(A139,dummy_data[],COLUMN(dummy_data[Vitamin C]),TRUE)</f>
        <v>1</v>
      </c>
      <c r="AA139">
        <f>VLOOKUP(A139,dummy_data[],COLUMN(dummy_data[Vitamin D]),TRUE)</f>
        <v>1</v>
      </c>
      <c r="AB139">
        <f>VLOOKUP(A139,dummy_data[],COLUMN(dummy_data[Vitamin E]),TRUE)</f>
        <v>1</v>
      </c>
      <c r="AC139">
        <f t="shared" ca="1" si="4"/>
        <v>151</v>
      </c>
      <c r="AD139" t="str">
        <f t="shared" si="5"/>
        <v>Wカルビ焼肉おかずのみ 小物 892kcal</v>
      </c>
    </row>
    <row r="140" spans="1:30" x14ac:dyDescent="0.2">
      <c r="A140">
        <v>138</v>
      </c>
      <c r="B140">
        <v>138</v>
      </c>
      <c r="C140" t="s">
        <v>315</v>
      </c>
      <c r="D140" t="str">
        <f>VLOOKUP(VLOOKUP(A140,org_table[],COLUMN(org_table[category]),FALSE),Categories[],2,FALSE)</f>
        <v>小物</v>
      </c>
      <c r="E140" t="str">
        <f>_xlfn.IFNA(VLOOKUP(VLOOKUP(A140,org_table[],COLUMN(org_table[size]),FALSE),SizeCodes[],2,FALSE),"-")</f>
        <v>-</v>
      </c>
      <c r="F140">
        <f>VLOOKUP(A140,org_table[],COLUMN(org_table[熱量]),FALSE)</f>
        <v>489</v>
      </c>
      <c r="H140">
        <f>VLOOKUP(A140,org_table[],COLUMN(org_table[蛋白質]),FALSE)</f>
        <v>20.399999999999999</v>
      </c>
      <c r="I140">
        <f>VLOOKUP(A140,org_table[],COLUMN(org_table[脂質]),FALSE)</f>
        <v>29.1</v>
      </c>
      <c r="J140">
        <f>VLOOKUP(A140,org_table[],COLUMN(org_table[炭水化物]),FALSE)</f>
        <v>35.4</v>
      </c>
      <c r="K140">
        <f>VLOOKUP(A140,dummy_data[],COLUMN(dummy_data[Dietary fiber]),TRUE)</f>
        <v>21</v>
      </c>
      <c r="L140">
        <f>VLOOKUP(A140,org_table[],COLUMN(org_table[食塩相当量]),FALSE)</f>
        <v>2.7</v>
      </c>
      <c r="M140">
        <f>VLOOKUP(A140,org_table[],COLUMN(org_table[カリウム]),FALSE)</f>
        <v>514</v>
      </c>
      <c r="N140">
        <f>VLOOKUP(A140,dummy_data[],COLUMN(dummy_data[calcium]),TRUE)</f>
        <v>1</v>
      </c>
      <c r="O140">
        <f>VLOOKUP(A140,dummy_data[],COLUMN(dummy_data[iron]),TRUE)</f>
        <v>1</v>
      </c>
      <c r="P140">
        <f>VLOOKUP(A140,dummy_data[],COLUMN(dummy_data[magnesium]),TRUE)</f>
        <v>2</v>
      </c>
      <c r="Q140">
        <f>VLOOKUP(A140,org_table[],COLUMN(org_table[リン]),FALSE)</f>
        <v>298</v>
      </c>
      <c r="R140">
        <f>VLOOKUP(A140,dummy_data[],COLUMN(dummy_data[Vitamin A]),TRUE)</f>
        <v>1</v>
      </c>
      <c r="S140">
        <f>VLOOKUP(A140,dummy_data[],COLUMN(dummy_data[Vitamin B1]),TRUE)</f>
        <v>1</v>
      </c>
      <c r="T140">
        <f>VLOOKUP(A140,dummy_data[],COLUMN(dummy_data[Vitamin B2]),TRUE)</f>
        <v>1</v>
      </c>
      <c r="U140">
        <f>VLOOKUP(A140,dummy_data[],COLUMN(dummy_data[Vitamin B6]),TRUE)</f>
        <v>1</v>
      </c>
      <c r="V140">
        <f>VLOOKUP(A140,dummy_data[],COLUMN(dummy_data[Vitamin B12]),TRUE)</f>
        <v>1</v>
      </c>
      <c r="W140">
        <f>VLOOKUP(A140,dummy_data[],COLUMN(dummy_data[Niacin]),TRUE)</f>
        <v>1</v>
      </c>
      <c r="X140">
        <f>VLOOKUP(A140,dummy_data[],COLUMN(dummy_data[Pantothenic acid]),TRUE)</f>
        <v>1</v>
      </c>
      <c r="Y140">
        <f>VLOOKUP(A140,dummy_data[],COLUMN(dummy_data[Folic acid]),TRUE)</f>
        <v>1</v>
      </c>
      <c r="Z140">
        <f>VLOOKUP(A140,dummy_data[],COLUMN(dummy_data[Vitamin C]),TRUE)</f>
        <v>1</v>
      </c>
      <c r="AA140">
        <f>VLOOKUP(A140,dummy_data[],COLUMN(dummy_data[Vitamin D]),TRUE)</f>
        <v>1</v>
      </c>
      <c r="AB140">
        <f>VLOOKUP(A140,dummy_data[],COLUMN(dummy_data[Vitamin E]),TRUE)</f>
        <v>1</v>
      </c>
      <c r="AC140">
        <f t="shared" ca="1" si="4"/>
        <v>858</v>
      </c>
      <c r="AD140" t="str">
        <f t="shared" si="5"/>
        <v>チキン南蛮おかずのみ 小物 489kcal</v>
      </c>
    </row>
    <row r="141" spans="1:30" x14ac:dyDescent="0.2">
      <c r="A141">
        <v>139</v>
      </c>
      <c r="B141">
        <v>139</v>
      </c>
      <c r="C141" t="s">
        <v>99</v>
      </c>
      <c r="D141" t="str">
        <f>VLOOKUP(VLOOKUP(A141,org_table[],COLUMN(org_table[category]),FALSE),Categories[],2,FALSE)</f>
        <v>小物</v>
      </c>
      <c r="E141" t="str">
        <f>_xlfn.IFNA(VLOOKUP(VLOOKUP(A141,org_table[],COLUMN(org_table[size]),FALSE),SizeCodes[],2,FALSE),"-")</f>
        <v>-</v>
      </c>
      <c r="F141">
        <f>VLOOKUP(A141,org_table[],COLUMN(org_table[熱量]),FALSE)</f>
        <v>525</v>
      </c>
      <c r="H141">
        <f>VLOOKUP(A141,org_table[],COLUMN(org_table[蛋白質]),FALSE)</f>
        <v>21.9</v>
      </c>
      <c r="I141">
        <f>VLOOKUP(A141,org_table[],COLUMN(org_table[脂質]),FALSE)</f>
        <v>39.9</v>
      </c>
      <c r="J141">
        <f>VLOOKUP(A141,org_table[],COLUMN(org_table[炭水化物]),FALSE)</f>
        <v>19.5</v>
      </c>
      <c r="K141">
        <f>VLOOKUP(A141,dummy_data[],COLUMN(dummy_data[Dietary fiber]),TRUE)</f>
        <v>20</v>
      </c>
      <c r="L141">
        <f>VLOOKUP(A141,org_table[],COLUMN(org_table[食塩相当量]),FALSE)</f>
        <v>2.8</v>
      </c>
      <c r="M141">
        <f>VLOOKUP(A141,org_table[],COLUMN(org_table[カリウム]),FALSE)</f>
        <v>543</v>
      </c>
      <c r="N141">
        <f>VLOOKUP(A141,dummy_data[],COLUMN(dummy_data[calcium]),TRUE)</f>
        <v>1</v>
      </c>
      <c r="O141">
        <f>VLOOKUP(A141,dummy_data[],COLUMN(dummy_data[iron]),TRUE)</f>
        <v>1</v>
      </c>
      <c r="P141">
        <f>VLOOKUP(A141,dummy_data[],COLUMN(dummy_data[magnesium]),TRUE)</f>
        <v>2</v>
      </c>
      <c r="Q141">
        <f>VLOOKUP(A141,org_table[],COLUMN(org_table[リン]),FALSE)</f>
        <v>166</v>
      </c>
      <c r="R141">
        <f>VLOOKUP(A141,dummy_data[],COLUMN(dummy_data[Vitamin A]),TRUE)</f>
        <v>1</v>
      </c>
      <c r="S141">
        <f>VLOOKUP(A141,dummy_data[],COLUMN(dummy_data[Vitamin B1]),TRUE)</f>
        <v>1</v>
      </c>
      <c r="T141">
        <f>VLOOKUP(A141,dummy_data[],COLUMN(dummy_data[Vitamin B2]),TRUE)</f>
        <v>1</v>
      </c>
      <c r="U141">
        <f>VLOOKUP(A141,dummy_data[],COLUMN(dummy_data[Vitamin B6]),TRUE)</f>
        <v>1</v>
      </c>
      <c r="V141">
        <f>VLOOKUP(A141,dummy_data[],COLUMN(dummy_data[Vitamin B12]),TRUE)</f>
        <v>1</v>
      </c>
      <c r="W141">
        <f>VLOOKUP(A141,dummy_data[],COLUMN(dummy_data[Niacin]),TRUE)</f>
        <v>1</v>
      </c>
      <c r="X141">
        <f>VLOOKUP(A141,dummy_data[],COLUMN(dummy_data[Pantothenic acid]),TRUE)</f>
        <v>1</v>
      </c>
      <c r="Y141">
        <f>VLOOKUP(A141,dummy_data[],COLUMN(dummy_data[Folic acid]),TRUE)</f>
        <v>1</v>
      </c>
      <c r="Z141">
        <f>VLOOKUP(A141,dummy_data[],COLUMN(dummy_data[Vitamin C]),TRUE)</f>
        <v>1</v>
      </c>
      <c r="AA141">
        <f>VLOOKUP(A141,dummy_data[],COLUMN(dummy_data[Vitamin D]),TRUE)</f>
        <v>1</v>
      </c>
      <c r="AB141">
        <f>VLOOKUP(A141,dummy_data[],COLUMN(dummy_data[Vitamin E]),TRUE)</f>
        <v>1</v>
      </c>
      <c r="AC141">
        <f t="shared" ca="1" si="4"/>
        <v>606</v>
      </c>
      <c r="AD141" t="str">
        <f t="shared" si="5"/>
        <v>しょうが焼きおかずのみ 小物 525kcal</v>
      </c>
    </row>
    <row r="142" spans="1:30" x14ac:dyDescent="0.2">
      <c r="A142">
        <v>140</v>
      </c>
      <c r="B142">
        <v>140</v>
      </c>
      <c r="C142" t="s">
        <v>316</v>
      </c>
      <c r="D142" t="str">
        <f>VLOOKUP(VLOOKUP(A142,org_table[],COLUMN(org_table[category]),FALSE),Categories[],2,FALSE)</f>
        <v>小物</v>
      </c>
      <c r="E142" t="str">
        <f>_xlfn.IFNA(VLOOKUP(VLOOKUP(A142,org_table[],COLUMN(org_table[size]),FALSE),SizeCodes[],2,FALSE),"-")</f>
        <v>-</v>
      </c>
      <c r="F142">
        <f>VLOOKUP(A142,org_table[],COLUMN(org_table[熱量]),FALSE)</f>
        <v>501</v>
      </c>
      <c r="H142">
        <f>VLOOKUP(A142,org_table[],COLUMN(org_table[蛋白質]),FALSE)</f>
        <v>15.1</v>
      </c>
      <c r="I142">
        <f>VLOOKUP(A142,org_table[],COLUMN(org_table[脂質]),FALSE)</f>
        <v>33.700000000000003</v>
      </c>
      <c r="J142">
        <f>VLOOKUP(A142,org_table[],COLUMN(org_table[炭水化物]),FALSE)</f>
        <v>31.9</v>
      </c>
      <c r="K142">
        <f>VLOOKUP(A142,dummy_data[],COLUMN(dummy_data[Dietary fiber]),TRUE)</f>
        <v>21</v>
      </c>
      <c r="L142">
        <f>VLOOKUP(A142,org_table[],COLUMN(org_table[食塩相当量]),FALSE)</f>
        <v>2.7</v>
      </c>
      <c r="M142">
        <f>VLOOKUP(A142,org_table[],COLUMN(org_table[カリウム]),FALSE)</f>
        <v>498</v>
      </c>
      <c r="N142">
        <f>VLOOKUP(A142,dummy_data[],COLUMN(dummy_data[calcium]),TRUE)</f>
        <v>1</v>
      </c>
      <c r="O142">
        <f>VLOOKUP(A142,dummy_data[],COLUMN(dummy_data[iron]),TRUE)</f>
        <v>1</v>
      </c>
      <c r="P142">
        <f>VLOOKUP(A142,dummy_data[],COLUMN(dummy_data[magnesium]),TRUE)</f>
        <v>2</v>
      </c>
      <c r="Q142">
        <f>VLOOKUP(A142,org_table[],COLUMN(org_table[リン]),FALSE)</f>
        <v>176</v>
      </c>
      <c r="R142">
        <f>VLOOKUP(A142,dummy_data[],COLUMN(dummy_data[Vitamin A]),TRUE)</f>
        <v>1</v>
      </c>
      <c r="S142">
        <f>VLOOKUP(A142,dummy_data[],COLUMN(dummy_data[Vitamin B1]),TRUE)</f>
        <v>1</v>
      </c>
      <c r="T142">
        <f>VLOOKUP(A142,dummy_data[],COLUMN(dummy_data[Vitamin B2]),TRUE)</f>
        <v>1</v>
      </c>
      <c r="U142">
        <f>VLOOKUP(A142,dummy_data[],COLUMN(dummy_data[Vitamin B6]),TRUE)</f>
        <v>1</v>
      </c>
      <c r="V142">
        <f>VLOOKUP(A142,dummy_data[],COLUMN(dummy_data[Vitamin B12]),TRUE)</f>
        <v>1</v>
      </c>
      <c r="W142">
        <f>VLOOKUP(A142,dummy_data[],COLUMN(dummy_data[Niacin]),TRUE)</f>
        <v>1</v>
      </c>
      <c r="X142">
        <f>VLOOKUP(A142,dummy_data[],COLUMN(dummy_data[Pantothenic acid]),TRUE)</f>
        <v>1</v>
      </c>
      <c r="Y142">
        <f>VLOOKUP(A142,dummy_data[],COLUMN(dummy_data[Folic acid]),TRUE)</f>
        <v>1</v>
      </c>
      <c r="Z142">
        <f>VLOOKUP(A142,dummy_data[],COLUMN(dummy_data[Vitamin C]),TRUE)</f>
        <v>1</v>
      </c>
      <c r="AA142">
        <f>VLOOKUP(A142,dummy_data[],COLUMN(dummy_data[Vitamin D]),TRUE)</f>
        <v>1</v>
      </c>
      <c r="AB142">
        <f>VLOOKUP(A142,dummy_data[],COLUMN(dummy_data[Vitamin E]),TRUE)</f>
        <v>1</v>
      </c>
      <c r="AC142">
        <f t="shared" ca="1" si="4"/>
        <v>977</v>
      </c>
      <c r="AD142" t="str">
        <f t="shared" si="5"/>
        <v>おろしチキン竜田おかずのみ（香味醤油） 小物 501kcal</v>
      </c>
    </row>
    <row r="143" spans="1:30" x14ac:dyDescent="0.2">
      <c r="A143">
        <v>141</v>
      </c>
      <c r="B143">
        <v>141</v>
      </c>
      <c r="C143" t="s">
        <v>317</v>
      </c>
      <c r="D143" t="str">
        <f>VLOOKUP(VLOOKUP(A143,org_table[],COLUMN(org_table[category]),FALSE),Categories[],2,FALSE)</f>
        <v>小物</v>
      </c>
      <c r="E143" t="str">
        <f>_xlfn.IFNA(VLOOKUP(VLOOKUP(A143,org_table[],COLUMN(org_table[size]),FALSE),SizeCodes[],2,FALSE),"-")</f>
        <v>-</v>
      </c>
      <c r="F143">
        <f>VLOOKUP(A143,org_table[],COLUMN(org_table[熱量]),FALSE)</f>
        <v>488</v>
      </c>
      <c r="H143">
        <f>VLOOKUP(A143,org_table[],COLUMN(org_table[蛋白質]),FALSE)</f>
        <v>15.3</v>
      </c>
      <c r="I143">
        <f>VLOOKUP(A143,org_table[],COLUMN(org_table[脂質]),FALSE)</f>
        <v>32.1</v>
      </c>
      <c r="J143">
        <f>VLOOKUP(A143,org_table[],COLUMN(org_table[炭水化物]),FALSE)</f>
        <v>32</v>
      </c>
      <c r="K143">
        <f>VLOOKUP(A143,dummy_data[],COLUMN(dummy_data[Dietary fiber]),TRUE)</f>
        <v>20</v>
      </c>
      <c r="L143">
        <f>VLOOKUP(A143,org_table[],COLUMN(org_table[食塩相当量]),FALSE)</f>
        <v>3.6</v>
      </c>
      <c r="M143">
        <f>VLOOKUP(A143,org_table[],COLUMN(org_table[カリウム]),FALSE)</f>
        <v>500</v>
      </c>
      <c r="N143">
        <f>VLOOKUP(A143,dummy_data[],COLUMN(dummy_data[calcium]),TRUE)</f>
        <v>1</v>
      </c>
      <c r="O143">
        <f>VLOOKUP(A143,dummy_data[],COLUMN(dummy_data[iron]),TRUE)</f>
        <v>1</v>
      </c>
      <c r="P143">
        <f>VLOOKUP(A143,dummy_data[],COLUMN(dummy_data[magnesium]),TRUE)</f>
        <v>2</v>
      </c>
      <c r="Q143">
        <f>VLOOKUP(A143,org_table[],COLUMN(org_table[リン]),FALSE)</f>
        <v>176</v>
      </c>
      <c r="R143">
        <f>VLOOKUP(A143,dummy_data[],COLUMN(dummy_data[Vitamin A]),TRUE)</f>
        <v>1</v>
      </c>
      <c r="S143">
        <f>VLOOKUP(A143,dummy_data[],COLUMN(dummy_data[Vitamin B1]),TRUE)</f>
        <v>1</v>
      </c>
      <c r="T143">
        <f>VLOOKUP(A143,dummy_data[],COLUMN(dummy_data[Vitamin B2]),TRUE)</f>
        <v>1</v>
      </c>
      <c r="U143">
        <f>VLOOKUP(A143,dummy_data[],COLUMN(dummy_data[Vitamin B6]),TRUE)</f>
        <v>1</v>
      </c>
      <c r="V143">
        <f>VLOOKUP(A143,dummy_data[],COLUMN(dummy_data[Vitamin B12]),TRUE)</f>
        <v>1</v>
      </c>
      <c r="W143">
        <f>VLOOKUP(A143,dummy_data[],COLUMN(dummy_data[Niacin]),TRUE)</f>
        <v>1</v>
      </c>
      <c r="X143">
        <f>VLOOKUP(A143,dummy_data[],COLUMN(dummy_data[Pantothenic acid]),TRUE)</f>
        <v>1</v>
      </c>
      <c r="Y143">
        <f>VLOOKUP(A143,dummy_data[],COLUMN(dummy_data[Folic acid]),TRUE)</f>
        <v>1</v>
      </c>
      <c r="Z143">
        <f>VLOOKUP(A143,dummy_data[],COLUMN(dummy_data[Vitamin C]),TRUE)</f>
        <v>1</v>
      </c>
      <c r="AA143">
        <f>VLOOKUP(A143,dummy_data[],COLUMN(dummy_data[Vitamin D]),TRUE)</f>
        <v>1</v>
      </c>
      <c r="AB143">
        <f>VLOOKUP(A143,dummy_data[],COLUMN(dummy_data[Vitamin E]),TRUE)</f>
        <v>1</v>
      </c>
      <c r="AC143">
        <f t="shared" ca="1" si="4"/>
        <v>435</v>
      </c>
      <c r="AD143" t="str">
        <f t="shared" si="5"/>
        <v>おろしチキン竜田おかずのみ（和風ぽん酢） 小物 488kcal</v>
      </c>
    </row>
    <row r="144" spans="1:30" x14ac:dyDescent="0.2">
      <c r="A144">
        <v>142</v>
      </c>
      <c r="B144">
        <v>142</v>
      </c>
      <c r="C144" t="s">
        <v>318</v>
      </c>
      <c r="D144" t="str">
        <f>VLOOKUP(VLOOKUP(A144,org_table[],COLUMN(org_table[category]),FALSE),Categories[],2,FALSE)</f>
        <v>小物</v>
      </c>
      <c r="E144" t="str">
        <f>_xlfn.IFNA(VLOOKUP(VLOOKUP(A144,org_table[],COLUMN(org_table[size]),FALSE),SizeCodes[],2,FALSE),"-")</f>
        <v>-</v>
      </c>
      <c r="F144">
        <f>VLOOKUP(A144,org_table[],COLUMN(org_table[熱量]),FALSE)</f>
        <v>512</v>
      </c>
      <c r="H144">
        <f>VLOOKUP(A144,org_table[],COLUMN(org_table[蛋白質]),FALSE)</f>
        <v>18.600000000000001</v>
      </c>
      <c r="I144">
        <f>VLOOKUP(A144,org_table[],COLUMN(org_table[脂質]),FALSE)</f>
        <v>29</v>
      </c>
      <c r="J144">
        <f>VLOOKUP(A144,org_table[],COLUMN(org_table[炭水化物]),FALSE)</f>
        <v>43.9</v>
      </c>
      <c r="K144">
        <f>VLOOKUP(A144,dummy_data[],COLUMN(dummy_data[Dietary fiber]),TRUE)</f>
        <v>21</v>
      </c>
      <c r="L144">
        <f>VLOOKUP(A144,org_table[],COLUMN(org_table[食塩相当量]),FALSE)</f>
        <v>2.5</v>
      </c>
      <c r="M144">
        <f>VLOOKUP(A144,org_table[],COLUMN(org_table[カリウム]),FALSE)</f>
        <v>506</v>
      </c>
      <c r="N144">
        <f>VLOOKUP(A144,dummy_data[],COLUMN(dummy_data[calcium]),TRUE)</f>
        <v>1</v>
      </c>
      <c r="O144">
        <f>VLOOKUP(A144,dummy_data[],COLUMN(dummy_data[iron]),TRUE)</f>
        <v>1</v>
      </c>
      <c r="P144">
        <f>VLOOKUP(A144,dummy_data[],COLUMN(dummy_data[magnesium]),TRUE)</f>
        <v>2</v>
      </c>
      <c r="Q144">
        <f>VLOOKUP(A144,org_table[],COLUMN(org_table[リン]),FALSE)</f>
        <v>214</v>
      </c>
      <c r="R144">
        <f>VLOOKUP(A144,dummy_data[],COLUMN(dummy_data[Vitamin A]),TRUE)</f>
        <v>1</v>
      </c>
      <c r="S144">
        <f>VLOOKUP(A144,dummy_data[],COLUMN(dummy_data[Vitamin B1]),TRUE)</f>
        <v>1</v>
      </c>
      <c r="T144">
        <f>VLOOKUP(A144,dummy_data[],COLUMN(dummy_data[Vitamin B2]),TRUE)</f>
        <v>1</v>
      </c>
      <c r="U144">
        <f>VLOOKUP(A144,dummy_data[],COLUMN(dummy_data[Vitamin B6]),TRUE)</f>
        <v>1</v>
      </c>
      <c r="V144">
        <f>VLOOKUP(A144,dummy_data[],COLUMN(dummy_data[Vitamin B12]),TRUE)</f>
        <v>1</v>
      </c>
      <c r="W144">
        <f>VLOOKUP(A144,dummy_data[],COLUMN(dummy_data[Niacin]),TRUE)</f>
        <v>1</v>
      </c>
      <c r="X144">
        <f>VLOOKUP(A144,dummy_data[],COLUMN(dummy_data[Pantothenic acid]),TRUE)</f>
        <v>1</v>
      </c>
      <c r="Y144">
        <f>VLOOKUP(A144,dummy_data[],COLUMN(dummy_data[Folic acid]),TRUE)</f>
        <v>1</v>
      </c>
      <c r="Z144">
        <f>VLOOKUP(A144,dummy_data[],COLUMN(dummy_data[Vitamin C]),TRUE)</f>
        <v>1</v>
      </c>
      <c r="AA144">
        <f>VLOOKUP(A144,dummy_data[],COLUMN(dummy_data[Vitamin D]),TRUE)</f>
        <v>1</v>
      </c>
      <c r="AB144">
        <f>VLOOKUP(A144,dummy_data[],COLUMN(dummy_data[Vitamin E]),TRUE)</f>
        <v>1</v>
      </c>
      <c r="AC144">
        <f t="shared" ca="1" si="4"/>
        <v>366</v>
      </c>
      <c r="AD144" t="str">
        <f t="shared" si="5"/>
        <v>ロースとんかつおかずのみ 小物 512kcal</v>
      </c>
    </row>
    <row r="145" spans="1:30" x14ac:dyDescent="0.2">
      <c r="A145">
        <v>143</v>
      </c>
      <c r="B145">
        <v>143</v>
      </c>
      <c r="C145" t="s">
        <v>86</v>
      </c>
      <c r="D145" t="str">
        <f>VLOOKUP(VLOOKUP(A145,org_table[],COLUMN(org_table[category]),FALSE),Categories[],2,FALSE)</f>
        <v>小物</v>
      </c>
      <c r="E145" t="str">
        <f>_xlfn.IFNA(VLOOKUP(VLOOKUP(A145,org_table[],COLUMN(org_table[size]),FALSE),SizeCodes[],2,FALSE),"-")</f>
        <v>-</v>
      </c>
      <c r="F145">
        <f>VLOOKUP(A145,org_table[],COLUMN(org_table[熱量]),FALSE)</f>
        <v>518</v>
      </c>
      <c r="H145">
        <f>VLOOKUP(A145,org_table[],COLUMN(org_table[蛋白質]),FALSE)</f>
        <v>25.3</v>
      </c>
      <c r="I145">
        <f>VLOOKUP(A145,org_table[],COLUMN(org_table[脂質]),FALSE)</f>
        <v>35.799999999999997</v>
      </c>
      <c r="J145">
        <f>VLOOKUP(A145,org_table[],COLUMN(org_table[炭水化物]),FALSE)</f>
        <v>23.1</v>
      </c>
      <c r="K145">
        <f>VLOOKUP(A145,dummy_data[],COLUMN(dummy_data[Dietary fiber]),TRUE)</f>
        <v>20</v>
      </c>
      <c r="L145">
        <f>VLOOKUP(A145,org_table[],COLUMN(org_table[食塩相当量]),FALSE)</f>
        <v>3.4</v>
      </c>
      <c r="M145">
        <f>VLOOKUP(A145,org_table[],COLUMN(org_table[カリウム]),FALSE)</f>
        <v>608</v>
      </c>
      <c r="N145">
        <f>VLOOKUP(A145,dummy_data[],COLUMN(dummy_data[calcium]),TRUE)</f>
        <v>1</v>
      </c>
      <c r="O145">
        <f>VLOOKUP(A145,dummy_data[],COLUMN(dummy_data[iron]),TRUE)</f>
        <v>1</v>
      </c>
      <c r="P145">
        <f>VLOOKUP(A145,dummy_data[],COLUMN(dummy_data[magnesium]),TRUE)</f>
        <v>2</v>
      </c>
      <c r="Q145">
        <f>VLOOKUP(A145,org_table[],COLUMN(org_table[リン]),FALSE)</f>
        <v>360</v>
      </c>
      <c r="R145">
        <f>VLOOKUP(A145,dummy_data[],COLUMN(dummy_data[Vitamin A]),TRUE)</f>
        <v>1</v>
      </c>
      <c r="S145">
        <f>VLOOKUP(A145,dummy_data[],COLUMN(dummy_data[Vitamin B1]),TRUE)</f>
        <v>1</v>
      </c>
      <c r="T145">
        <f>VLOOKUP(A145,dummy_data[],COLUMN(dummy_data[Vitamin B2]),TRUE)</f>
        <v>1</v>
      </c>
      <c r="U145">
        <f>VLOOKUP(A145,dummy_data[],COLUMN(dummy_data[Vitamin B6]),TRUE)</f>
        <v>1</v>
      </c>
      <c r="V145">
        <f>VLOOKUP(A145,dummy_data[],COLUMN(dummy_data[Vitamin B12]),TRUE)</f>
        <v>1</v>
      </c>
      <c r="W145">
        <f>VLOOKUP(A145,dummy_data[],COLUMN(dummy_data[Niacin]),TRUE)</f>
        <v>1</v>
      </c>
      <c r="X145">
        <f>VLOOKUP(A145,dummy_data[],COLUMN(dummy_data[Pantothenic acid]),TRUE)</f>
        <v>1</v>
      </c>
      <c r="Y145">
        <f>VLOOKUP(A145,dummy_data[],COLUMN(dummy_data[Folic acid]),TRUE)</f>
        <v>1</v>
      </c>
      <c r="Z145">
        <f>VLOOKUP(A145,dummy_data[],COLUMN(dummy_data[Vitamin C]),TRUE)</f>
        <v>1</v>
      </c>
      <c r="AA145">
        <f>VLOOKUP(A145,dummy_data[],COLUMN(dummy_data[Vitamin D]),TRUE)</f>
        <v>1</v>
      </c>
      <c r="AB145">
        <f>VLOOKUP(A145,dummy_data[],COLUMN(dummy_data[Vitamin E]),TRUE)</f>
        <v>1</v>
      </c>
      <c r="AC145">
        <f t="shared" ca="1" si="4"/>
        <v>720</v>
      </c>
      <c r="AD145" t="str">
        <f t="shared" si="5"/>
        <v>4種のこぼれチーズハンバーグステーキおかずのみ 小物 518kcal</v>
      </c>
    </row>
    <row r="146" spans="1:30" x14ac:dyDescent="0.2">
      <c r="A146">
        <v>144</v>
      </c>
      <c r="B146">
        <v>144</v>
      </c>
      <c r="C146" t="s">
        <v>87</v>
      </c>
      <c r="D146" t="str">
        <f>VLOOKUP(VLOOKUP(A146,org_table[],COLUMN(org_table[category]),FALSE),Categories[],2,FALSE)</f>
        <v>小物</v>
      </c>
      <c r="E146" t="str">
        <f>_xlfn.IFNA(VLOOKUP(VLOOKUP(A146,org_table[],COLUMN(org_table[size]),FALSE),SizeCodes[],2,FALSE),"-")</f>
        <v>-</v>
      </c>
      <c r="F146">
        <f>VLOOKUP(A146,org_table[],COLUMN(org_table[熱量]),FALSE)</f>
        <v>401</v>
      </c>
      <c r="H146">
        <f>VLOOKUP(A146,org_table[],COLUMN(org_table[蛋白質]),FALSE)</f>
        <v>19.399999999999999</v>
      </c>
      <c r="I146">
        <f>VLOOKUP(A146,org_table[],COLUMN(org_table[脂質]),FALSE)</f>
        <v>26</v>
      </c>
      <c r="J146">
        <f>VLOOKUP(A146,org_table[],COLUMN(org_table[炭水化物]),FALSE)</f>
        <v>22.2</v>
      </c>
      <c r="K146">
        <f>VLOOKUP(A146,dummy_data[],COLUMN(dummy_data[Dietary fiber]),TRUE)</f>
        <v>21</v>
      </c>
      <c r="L146">
        <f>VLOOKUP(A146,org_table[],COLUMN(org_table[食塩相当量]),FALSE)</f>
        <v>2.4</v>
      </c>
      <c r="M146">
        <f>VLOOKUP(A146,org_table[],COLUMN(org_table[カリウム]),FALSE)</f>
        <v>588</v>
      </c>
      <c r="N146">
        <f>VLOOKUP(A146,dummy_data[],COLUMN(dummy_data[calcium]),TRUE)</f>
        <v>1</v>
      </c>
      <c r="O146">
        <f>VLOOKUP(A146,dummy_data[],COLUMN(dummy_data[iron]),TRUE)</f>
        <v>1</v>
      </c>
      <c r="P146">
        <f>VLOOKUP(A146,dummy_data[],COLUMN(dummy_data[magnesium]),TRUE)</f>
        <v>2</v>
      </c>
      <c r="Q146">
        <f>VLOOKUP(A146,org_table[],COLUMN(org_table[リン]),FALSE)</f>
        <v>168</v>
      </c>
      <c r="R146">
        <f>VLOOKUP(A146,dummy_data[],COLUMN(dummy_data[Vitamin A]),TRUE)</f>
        <v>1</v>
      </c>
      <c r="S146">
        <f>VLOOKUP(A146,dummy_data[],COLUMN(dummy_data[Vitamin B1]),TRUE)</f>
        <v>1</v>
      </c>
      <c r="T146">
        <f>VLOOKUP(A146,dummy_data[],COLUMN(dummy_data[Vitamin B2]),TRUE)</f>
        <v>1</v>
      </c>
      <c r="U146">
        <f>VLOOKUP(A146,dummy_data[],COLUMN(dummy_data[Vitamin B6]),TRUE)</f>
        <v>1</v>
      </c>
      <c r="V146">
        <f>VLOOKUP(A146,dummy_data[],COLUMN(dummy_data[Vitamin B12]),TRUE)</f>
        <v>1</v>
      </c>
      <c r="W146">
        <f>VLOOKUP(A146,dummy_data[],COLUMN(dummy_data[Niacin]),TRUE)</f>
        <v>1</v>
      </c>
      <c r="X146">
        <f>VLOOKUP(A146,dummy_data[],COLUMN(dummy_data[Pantothenic acid]),TRUE)</f>
        <v>1</v>
      </c>
      <c r="Y146">
        <f>VLOOKUP(A146,dummy_data[],COLUMN(dummy_data[Folic acid]),TRUE)</f>
        <v>1</v>
      </c>
      <c r="Z146">
        <f>VLOOKUP(A146,dummy_data[],COLUMN(dummy_data[Vitamin C]),TRUE)</f>
        <v>1</v>
      </c>
      <c r="AA146">
        <f>VLOOKUP(A146,dummy_data[],COLUMN(dummy_data[Vitamin D]),TRUE)</f>
        <v>1</v>
      </c>
      <c r="AB146">
        <f>VLOOKUP(A146,dummy_data[],COLUMN(dummy_data[Vitamin E]),TRUE)</f>
        <v>1</v>
      </c>
      <c r="AC146">
        <f t="shared" ca="1" si="4"/>
        <v>623</v>
      </c>
      <c r="AD146" t="str">
        <f t="shared" si="5"/>
        <v>デミグラスハンバーグステーキおかずのみ 小物 401kcal</v>
      </c>
    </row>
    <row r="147" spans="1:30" x14ac:dyDescent="0.2">
      <c r="A147">
        <v>145</v>
      </c>
      <c r="B147">
        <v>145</v>
      </c>
      <c r="C147" t="s">
        <v>88</v>
      </c>
      <c r="D147" t="str">
        <f>VLOOKUP(VLOOKUP(A147,org_table[],COLUMN(org_table[category]),FALSE),Categories[],2,FALSE)</f>
        <v>小物</v>
      </c>
      <c r="E147" t="str">
        <f>_xlfn.IFNA(VLOOKUP(VLOOKUP(A147,org_table[],COLUMN(org_table[size]),FALSE),SizeCodes[],2,FALSE),"-")</f>
        <v>-</v>
      </c>
      <c r="F147">
        <f>VLOOKUP(A147,org_table[],COLUMN(org_table[熱量]),FALSE)</f>
        <v>396</v>
      </c>
      <c r="H147">
        <f>VLOOKUP(A147,org_table[],COLUMN(org_table[蛋白質]),FALSE)</f>
        <v>19.399999999999999</v>
      </c>
      <c r="I147">
        <f>VLOOKUP(A147,org_table[],COLUMN(org_table[脂質]),FALSE)</f>
        <v>24.5</v>
      </c>
      <c r="J147">
        <f>VLOOKUP(A147,org_table[],COLUMN(org_table[炭水化物]),FALSE)</f>
        <v>24.4</v>
      </c>
      <c r="K147">
        <f>VLOOKUP(A147,dummy_data[],COLUMN(dummy_data[Dietary fiber]),TRUE)</f>
        <v>20</v>
      </c>
      <c r="L147">
        <f>VLOOKUP(A147,org_table[],COLUMN(org_table[食塩相当量]),FALSE)</f>
        <v>3.6</v>
      </c>
      <c r="M147">
        <f>VLOOKUP(A147,org_table[],COLUMN(org_table[カリウム]),FALSE)</f>
        <v>660</v>
      </c>
      <c r="N147">
        <f>VLOOKUP(A147,dummy_data[],COLUMN(dummy_data[calcium]),TRUE)</f>
        <v>1</v>
      </c>
      <c r="O147">
        <f>VLOOKUP(A147,dummy_data[],COLUMN(dummy_data[iron]),TRUE)</f>
        <v>1</v>
      </c>
      <c r="P147">
        <f>VLOOKUP(A147,dummy_data[],COLUMN(dummy_data[magnesium]),TRUE)</f>
        <v>2</v>
      </c>
      <c r="Q147">
        <f>VLOOKUP(A147,org_table[],COLUMN(org_table[リン]),FALSE)</f>
        <v>178</v>
      </c>
      <c r="R147">
        <f>VLOOKUP(A147,dummy_data[],COLUMN(dummy_data[Vitamin A]),TRUE)</f>
        <v>1</v>
      </c>
      <c r="S147">
        <f>VLOOKUP(A147,dummy_data[],COLUMN(dummy_data[Vitamin B1]),TRUE)</f>
        <v>1</v>
      </c>
      <c r="T147">
        <f>VLOOKUP(A147,dummy_data[],COLUMN(dummy_data[Vitamin B2]),TRUE)</f>
        <v>1</v>
      </c>
      <c r="U147">
        <f>VLOOKUP(A147,dummy_data[],COLUMN(dummy_data[Vitamin B6]),TRUE)</f>
        <v>1</v>
      </c>
      <c r="V147">
        <f>VLOOKUP(A147,dummy_data[],COLUMN(dummy_data[Vitamin B12]),TRUE)</f>
        <v>1</v>
      </c>
      <c r="W147">
        <f>VLOOKUP(A147,dummy_data[],COLUMN(dummy_data[Niacin]),TRUE)</f>
        <v>1</v>
      </c>
      <c r="X147">
        <f>VLOOKUP(A147,dummy_data[],COLUMN(dummy_data[Pantothenic acid]),TRUE)</f>
        <v>1</v>
      </c>
      <c r="Y147">
        <f>VLOOKUP(A147,dummy_data[],COLUMN(dummy_data[Folic acid]),TRUE)</f>
        <v>1</v>
      </c>
      <c r="Z147">
        <f>VLOOKUP(A147,dummy_data[],COLUMN(dummy_data[Vitamin C]),TRUE)</f>
        <v>1</v>
      </c>
      <c r="AA147">
        <f>VLOOKUP(A147,dummy_data[],COLUMN(dummy_data[Vitamin D]),TRUE)</f>
        <v>1</v>
      </c>
      <c r="AB147">
        <f>VLOOKUP(A147,dummy_data[],COLUMN(dummy_data[Vitamin E]),TRUE)</f>
        <v>1</v>
      </c>
      <c r="AC147">
        <f t="shared" ca="1" si="4"/>
        <v>525</v>
      </c>
      <c r="AD147" t="str">
        <f t="shared" si="5"/>
        <v>和風おろしハンバーグステーキおかずのみ 小物 396kcal</v>
      </c>
    </row>
    <row r="148" spans="1:30" x14ac:dyDescent="0.2">
      <c r="A148">
        <v>146</v>
      </c>
      <c r="B148">
        <v>146</v>
      </c>
      <c r="C148" t="s">
        <v>93</v>
      </c>
      <c r="D148" t="str">
        <f>VLOOKUP(VLOOKUP(A148,org_table[],COLUMN(org_table[category]),FALSE),Categories[],2,FALSE)</f>
        <v>小物</v>
      </c>
      <c r="E148" t="str">
        <f>_xlfn.IFNA(VLOOKUP(VLOOKUP(A148,org_table[],COLUMN(org_table[size]),FALSE),SizeCodes[],2,FALSE),"-")</f>
        <v>-</v>
      </c>
      <c r="F148">
        <f>VLOOKUP(A148,org_table[],COLUMN(org_table[熱量]),FALSE)</f>
        <v>368</v>
      </c>
      <c r="H148">
        <f>VLOOKUP(A148,org_table[],COLUMN(org_table[蛋白質]),FALSE)</f>
        <v>23.2</v>
      </c>
      <c r="I148">
        <f>VLOOKUP(A148,org_table[],COLUMN(org_table[脂質]),FALSE)</f>
        <v>23.2</v>
      </c>
      <c r="J148">
        <f>VLOOKUP(A148,org_table[],COLUMN(org_table[炭水化物]),FALSE)</f>
        <v>16.7</v>
      </c>
      <c r="K148">
        <f>VLOOKUP(A148,dummy_data[],COLUMN(dummy_data[Dietary fiber]),TRUE)</f>
        <v>21</v>
      </c>
      <c r="L148">
        <f>VLOOKUP(A148,org_table[],COLUMN(org_table[食塩相当量]),FALSE)</f>
        <v>2.9</v>
      </c>
      <c r="M148">
        <f>VLOOKUP(A148,org_table[],COLUMN(org_table[カリウム]),FALSE)</f>
        <v>564</v>
      </c>
      <c r="N148">
        <f>VLOOKUP(A148,dummy_data[],COLUMN(dummy_data[calcium]),TRUE)</f>
        <v>1</v>
      </c>
      <c r="O148">
        <f>VLOOKUP(A148,dummy_data[],COLUMN(dummy_data[iron]),TRUE)</f>
        <v>1</v>
      </c>
      <c r="P148">
        <f>VLOOKUP(A148,dummy_data[],COLUMN(dummy_data[magnesium]),TRUE)</f>
        <v>2</v>
      </c>
      <c r="Q148">
        <f>VLOOKUP(A148,org_table[],COLUMN(org_table[リン]),FALSE)</f>
        <v>276</v>
      </c>
      <c r="R148">
        <f>VLOOKUP(A148,dummy_data[],COLUMN(dummy_data[Vitamin A]),TRUE)</f>
        <v>1</v>
      </c>
      <c r="S148">
        <f>VLOOKUP(A148,dummy_data[],COLUMN(dummy_data[Vitamin B1]),TRUE)</f>
        <v>1</v>
      </c>
      <c r="T148">
        <f>VLOOKUP(A148,dummy_data[],COLUMN(dummy_data[Vitamin B2]),TRUE)</f>
        <v>1</v>
      </c>
      <c r="U148">
        <f>VLOOKUP(A148,dummy_data[],COLUMN(dummy_data[Vitamin B6]),TRUE)</f>
        <v>1</v>
      </c>
      <c r="V148">
        <f>VLOOKUP(A148,dummy_data[],COLUMN(dummy_data[Vitamin B12]),TRUE)</f>
        <v>1</v>
      </c>
      <c r="W148">
        <f>VLOOKUP(A148,dummy_data[],COLUMN(dummy_data[Niacin]),TRUE)</f>
        <v>1</v>
      </c>
      <c r="X148">
        <f>VLOOKUP(A148,dummy_data[],COLUMN(dummy_data[Pantothenic acid]),TRUE)</f>
        <v>1</v>
      </c>
      <c r="Y148">
        <f>VLOOKUP(A148,dummy_data[],COLUMN(dummy_data[Folic acid]),TRUE)</f>
        <v>1</v>
      </c>
      <c r="Z148">
        <f>VLOOKUP(A148,dummy_data[],COLUMN(dummy_data[Vitamin C]),TRUE)</f>
        <v>1</v>
      </c>
      <c r="AA148">
        <f>VLOOKUP(A148,dummy_data[],COLUMN(dummy_data[Vitamin D]),TRUE)</f>
        <v>1</v>
      </c>
      <c r="AB148">
        <f>VLOOKUP(A148,dummy_data[],COLUMN(dummy_data[Vitamin E]),TRUE)</f>
        <v>1</v>
      </c>
      <c r="AC148">
        <f t="shared" ca="1" si="4"/>
        <v>191</v>
      </c>
      <c r="AD148" t="str">
        <f t="shared" si="5"/>
        <v>しゃけ塩焼きおかずのみ 小物 368kcal</v>
      </c>
    </row>
    <row r="149" spans="1:30" x14ac:dyDescent="0.2">
      <c r="A149">
        <v>147</v>
      </c>
      <c r="B149">
        <v>147</v>
      </c>
      <c r="C149" t="s">
        <v>94</v>
      </c>
      <c r="D149" t="str">
        <f>VLOOKUP(VLOOKUP(A149,org_table[],COLUMN(org_table[category]),FALSE),Categories[],2,FALSE)</f>
        <v>小物</v>
      </c>
      <c r="E149" t="str">
        <f>_xlfn.IFNA(VLOOKUP(VLOOKUP(A149,org_table[],COLUMN(org_table[size]),FALSE),SizeCodes[],2,FALSE),"-")</f>
        <v>-</v>
      </c>
      <c r="F149">
        <f>VLOOKUP(A149,org_table[],COLUMN(org_table[熱量]),FALSE)</f>
        <v>508</v>
      </c>
      <c r="H149">
        <f>VLOOKUP(A149,org_table[],COLUMN(org_table[蛋白質]),FALSE)</f>
        <v>30.3</v>
      </c>
      <c r="I149">
        <f>VLOOKUP(A149,org_table[],COLUMN(org_table[脂質]),FALSE)</f>
        <v>35.700000000000003</v>
      </c>
      <c r="J149">
        <f>VLOOKUP(A149,org_table[],COLUMN(org_table[炭水化物]),FALSE)</f>
        <v>16.600000000000001</v>
      </c>
      <c r="K149">
        <f>VLOOKUP(A149,dummy_data[],COLUMN(dummy_data[Dietary fiber]),TRUE)</f>
        <v>20</v>
      </c>
      <c r="L149">
        <f>VLOOKUP(A149,org_table[],COLUMN(org_table[食塩相当量]),FALSE)</f>
        <v>3.4</v>
      </c>
      <c r="M149">
        <f>VLOOKUP(A149,org_table[],COLUMN(org_table[カリウム]),FALSE)</f>
        <v>714</v>
      </c>
      <c r="N149">
        <f>VLOOKUP(A149,dummy_data[],COLUMN(dummy_data[calcium]),TRUE)</f>
        <v>1</v>
      </c>
      <c r="O149">
        <f>VLOOKUP(A149,dummy_data[],COLUMN(dummy_data[iron]),TRUE)</f>
        <v>1</v>
      </c>
      <c r="P149">
        <f>VLOOKUP(A149,dummy_data[],COLUMN(dummy_data[magnesium]),TRUE)</f>
        <v>2</v>
      </c>
      <c r="Q149">
        <f>VLOOKUP(A149,org_table[],COLUMN(org_table[リン]),FALSE)</f>
        <v>335</v>
      </c>
      <c r="R149">
        <f>VLOOKUP(A149,dummy_data[],COLUMN(dummy_data[Vitamin A]),TRUE)</f>
        <v>1</v>
      </c>
      <c r="S149">
        <f>VLOOKUP(A149,dummy_data[],COLUMN(dummy_data[Vitamin B1]),TRUE)</f>
        <v>1</v>
      </c>
      <c r="T149">
        <f>VLOOKUP(A149,dummy_data[],COLUMN(dummy_data[Vitamin B2]),TRUE)</f>
        <v>1</v>
      </c>
      <c r="U149">
        <f>VLOOKUP(A149,dummy_data[],COLUMN(dummy_data[Vitamin B6]),TRUE)</f>
        <v>1</v>
      </c>
      <c r="V149">
        <f>VLOOKUP(A149,dummy_data[],COLUMN(dummy_data[Vitamin B12]),TRUE)</f>
        <v>1</v>
      </c>
      <c r="W149">
        <f>VLOOKUP(A149,dummy_data[],COLUMN(dummy_data[Niacin]),TRUE)</f>
        <v>1</v>
      </c>
      <c r="X149">
        <f>VLOOKUP(A149,dummy_data[],COLUMN(dummy_data[Pantothenic acid]),TRUE)</f>
        <v>1</v>
      </c>
      <c r="Y149">
        <f>VLOOKUP(A149,dummy_data[],COLUMN(dummy_data[Folic acid]),TRUE)</f>
        <v>1</v>
      </c>
      <c r="Z149">
        <f>VLOOKUP(A149,dummy_data[],COLUMN(dummy_data[Vitamin C]),TRUE)</f>
        <v>1</v>
      </c>
      <c r="AA149">
        <f>VLOOKUP(A149,dummy_data[],COLUMN(dummy_data[Vitamin D]),TRUE)</f>
        <v>1</v>
      </c>
      <c r="AB149">
        <f>VLOOKUP(A149,dummy_data[],COLUMN(dummy_data[Vitamin E]),TRUE)</f>
        <v>1</v>
      </c>
      <c r="AC149">
        <f t="shared" ca="1" si="4"/>
        <v>57</v>
      </c>
      <c r="AD149" t="str">
        <f t="shared" si="5"/>
        <v>さば塩焼きおかずのみ 小物 508kcal</v>
      </c>
    </row>
    <row r="150" spans="1:30" x14ac:dyDescent="0.2">
      <c r="A150">
        <v>148</v>
      </c>
      <c r="B150">
        <v>148</v>
      </c>
      <c r="C150" t="s">
        <v>86</v>
      </c>
      <c r="D150" t="str">
        <f>VLOOKUP(VLOOKUP(A150,org_table[],COLUMN(org_table[category]),FALSE),Categories[],2,FALSE)</f>
        <v>小物</v>
      </c>
      <c r="E150" t="str">
        <f>_xlfn.IFNA(VLOOKUP(VLOOKUP(A150,org_table[],COLUMN(org_table[size]),FALSE),SizeCodes[],2,FALSE),"-")</f>
        <v>-</v>
      </c>
      <c r="F150">
        <f>VLOOKUP(A150,org_table[],COLUMN(org_table[熱量]),FALSE)</f>
        <v>503</v>
      </c>
      <c r="H150">
        <f>VLOOKUP(A150,org_table[],COLUMN(org_table[蛋白質]),FALSE)</f>
        <v>25</v>
      </c>
      <c r="I150">
        <f>VLOOKUP(A150,org_table[],COLUMN(org_table[脂質]),FALSE)</f>
        <v>33.700000000000003</v>
      </c>
      <c r="J150">
        <f>VLOOKUP(A150,org_table[],COLUMN(org_table[炭水化物]),FALSE)</f>
        <v>24.2</v>
      </c>
      <c r="K150">
        <f>VLOOKUP(A150,dummy_data[],COLUMN(dummy_data[Dietary fiber]),TRUE)</f>
        <v>21</v>
      </c>
      <c r="L150">
        <f>VLOOKUP(A150,org_table[],COLUMN(org_table[食塩相当量]),FALSE)</f>
        <v>3.5</v>
      </c>
      <c r="M150">
        <f>VLOOKUP(A150,org_table[],COLUMN(org_table[カリウム]),FALSE)</f>
        <v>529</v>
      </c>
      <c r="N150">
        <f>VLOOKUP(A150,dummy_data[],COLUMN(dummy_data[calcium]),TRUE)</f>
        <v>1</v>
      </c>
      <c r="O150">
        <f>VLOOKUP(A150,dummy_data[],COLUMN(dummy_data[iron]),TRUE)</f>
        <v>1</v>
      </c>
      <c r="P150">
        <f>VLOOKUP(A150,dummy_data[],COLUMN(dummy_data[magnesium]),TRUE)</f>
        <v>2</v>
      </c>
      <c r="Q150">
        <f>VLOOKUP(A150,org_table[],COLUMN(org_table[リン]),FALSE)</f>
        <v>349</v>
      </c>
      <c r="R150">
        <f>VLOOKUP(A150,dummy_data[],COLUMN(dummy_data[Vitamin A]),TRUE)</f>
        <v>1</v>
      </c>
      <c r="S150">
        <f>VLOOKUP(A150,dummy_data[],COLUMN(dummy_data[Vitamin B1]),TRUE)</f>
        <v>1</v>
      </c>
      <c r="T150">
        <f>VLOOKUP(A150,dummy_data[],COLUMN(dummy_data[Vitamin B2]),TRUE)</f>
        <v>1</v>
      </c>
      <c r="U150">
        <f>VLOOKUP(A150,dummy_data[],COLUMN(dummy_data[Vitamin B6]),TRUE)</f>
        <v>1</v>
      </c>
      <c r="V150">
        <f>VLOOKUP(A150,dummy_data[],COLUMN(dummy_data[Vitamin B12]),TRUE)</f>
        <v>1</v>
      </c>
      <c r="W150">
        <f>VLOOKUP(A150,dummy_data[],COLUMN(dummy_data[Niacin]),TRUE)</f>
        <v>1</v>
      </c>
      <c r="X150">
        <f>VLOOKUP(A150,dummy_data[],COLUMN(dummy_data[Pantothenic acid]),TRUE)</f>
        <v>1</v>
      </c>
      <c r="Y150">
        <f>VLOOKUP(A150,dummy_data[],COLUMN(dummy_data[Folic acid]),TRUE)</f>
        <v>1</v>
      </c>
      <c r="Z150">
        <f>VLOOKUP(A150,dummy_data[],COLUMN(dummy_data[Vitamin C]),TRUE)</f>
        <v>1</v>
      </c>
      <c r="AA150">
        <f>VLOOKUP(A150,dummy_data[],COLUMN(dummy_data[Vitamin D]),TRUE)</f>
        <v>1</v>
      </c>
      <c r="AB150">
        <f>VLOOKUP(A150,dummy_data[],COLUMN(dummy_data[Vitamin E]),TRUE)</f>
        <v>1</v>
      </c>
      <c r="AC150">
        <f t="shared" ca="1" si="4"/>
        <v>322</v>
      </c>
      <c r="AD150" t="str">
        <f t="shared" si="5"/>
        <v>4種のこぼれチーズハンバーグステーキおかずのみ 小物 503kcal</v>
      </c>
    </row>
    <row r="151" spans="1:30" x14ac:dyDescent="0.2">
      <c r="A151">
        <v>149</v>
      </c>
      <c r="B151">
        <v>149</v>
      </c>
      <c r="C151" t="s">
        <v>87</v>
      </c>
      <c r="D151" t="str">
        <f>VLOOKUP(VLOOKUP(A151,org_table[],COLUMN(org_table[category]),FALSE),Categories[],2,FALSE)</f>
        <v>小物</v>
      </c>
      <c r="E151" t="str">
        <f>_xlfn.IFNA(VLOOKUP(VLOOKUP(A151,org_table[],COLUMN(org_table[size]),FALSE),SizeCodes[],2,FALSE),"-")</f>
        <v>-</v>
      </c>
      <c r="F151">
        <f>VLOOKUP(A151,org_table[],COLUMN(org_table[熱量]),FALSE)</f>
        <v>386</v>
      </c>
      <c r="H151">
        <f>VLOOKUP(A151,org_table[],COLUMN(org_table[蛋白質]),FALSE)</f>
        <v>19.100000000000001</v>
      </c>
      <c r="I151">
        <f>VLOOKUP(A151,org_table[],COLUMN(org_table[脂質]),FALSE)</f>
        <v>23.9</v>
      </c>
      <c r="J151">
        <f>VLOOKUP(A151,org_table[],COLUMN(org_table[炭水化物]),FALSE)</f>
        <v>23.3</v>
      </c>
      <c r="K151">
        <f>VLOOKUP(A151,dummy_data[],COLUMN(dummy_data[Dietary fiber]),TRUE)</f>
        <v>20</v>
      </c>
      <c r="L151">
        <f>VLOOKUP(A151,org_table[],COLUMN(org_table[食塩相当量]),FALSE)</f>
        <v>2.5</v>
      </c>
      <c r="M151">
        <f>VLOOKUP(A151,org_table[],COLUMN(org_table[カリウム]),FALSE)</f>
        <v>509</v>
      </c>
      <c r="N151">
        <f>VLOOKUP(A151,dummy_data[],COLUMN(dummy_data[calcium]),TRUE)</f>
        <v>1</v>
      </c>
      <c r="O151">
        <f>VLOOKUP(A151,dummy_data[],COLUMN(dummy_data[iron]),TRUE)</f>
        <v>1</v>
      </c>
      <c r="P151">
        <f>VLOOKUP(A151,dummy_data[],COLUMN(dummy_data[magnesium]),TRUE)</f>
        <v>2</v>
      </c>
      <c r="Q151">
        <f>VLOOKUP(A151,org_table[],COLUMN(org_table[リン]),FALSE)</f>
        <v>157</v>
      </c>
      <c r="R151">
        <f>VLOOKUP(A151,dummy_data[],COLUMN(dummy_data[Vitamin A]),TRUE)</f>
        <v>1</v>
      </c>
      <c r="S151">
        <f>VLOOKUP(A151,dummy_data[],COLUMN(dummy_data[Vitamin B1]),TRUE)</f>
        <v>1</v>
      </c>
      <c r="T151">
        <f>VLOOKUP(A151,dummy_data[],COLUMN(dummy_data[Vitamin B2]),TRUE)</f>
        <v>1</v>
      </c>
      <c r="U151">
        <f>VLOOKUP(A151,dummy_data[],COLUMN(dummy_data[Vitamin B6]),TRUE)</f>
        <v>1</v>
      </c>
      <c r="V151">
        <f>VLOOKUP(A151,dummy_data[],COLUMN(dummy_data[Vitamin B12]),TRUE)</f>
        <v>1</v>
      </c>
      <c r="W151">
        <f>VLOOKUP(A151,dummy_data[],COLUMN(dummy_data[Niacin]),TRUE)</f>
        <v>1</v>
      </c>
      <c r="X151">
        <f>VLOOKUP(A151,dummy_data[],COLUMN(dummy_data[Pantothenic acid]),TRUE)</f>
        <v>1</v>
      </c>
      <c r="Y151">
        <f>VLOOKUP(A151,dummy_data[],COLUMN(dummy_data[Folic acid]),TRUE)</f>
        <v>1</v>
      </c>
      <c r="Z151">
        <f>VLOOKUP(A151,dummy_data[],COLUMN(dummy_data[Vitamin C]),TRUE)</f>
        <v>1</v>
      </c>
      <c r="AA151">
        <f>VLOOKUP(A151,dummy_data[],COLUMN(dummy_data[Vitamin D]),TRUE)</f>
        <v>1</v>
      </c>
      <c r="AB151">
        <f>VLOOKUP(A151,dummy_data[],COLUMN(dummy_data[Vitamin E]),TRUE)</f>
        <v>1</v>
      </c>
      <c r="AC151">
        <f t="shared" ca="1" si="4"/>
        <v>10</v>
      </c>
      <c r="AD151" t="str">
        <f t="shared" si="5"/>
        <v>デミグラスハンバーグステーキおかずのみ 小物 386kcal</v>
      </c>
    </row>
    <row r="152" spans="1:30" x14ac:dyDescent="0.2">
      <c r="A152">
        <v>150</v>
      </c>
      <c r="B152">
        <v>150</v>
      </c>
      <c r="C152" t="s">
        <v>88</v>
      </c>
      <c r="D152" t="str">
        <f>VLOOKUP(VLOOKUP(A152,org_table[],COLUMN(org_table[category]),FALSE),Categories[],2,FALSE)</f>
        <v>小物</v>
      </c>
      <c r="E152" t="str">
        <f>_xlfn.IFNA(VLOOKUP(VLOOKUP(A152,org_table[],COLUMN(org_table[size]),FALSE),SizeCodes[],2,FALSE),"-")</f>
        <v>-</v>
      </c>
      <c r="F152">
        <f>VLOOKUP(A152,org_table[],COLUMN(org_table[熱量]),FALSE)</f>
        <v>381</v>
      </c>
      <c r="H152">
        <f>VLOOKUP(A152,org_table[],COLUMN(org_table[蛋白質]),FALSE)</f>
        <v>19.100000000000001</v>
      </c>
      <c r="I152">
        <f>VLOOKUP(A152,org_table[],COLUMN(org_table[脂質]),FALSE)</f>
        <v>22.4</v>
      </c>
      <c r="J152">
        <f>VLOOKUP(A152,org_table[],COLUMN(org_table[炭水化物]),FALSE)</f>
        <v>25.5</v>
      </c>
      <c r="K152">
        <f>VLOOKUP(A152,dummy_data[],COLUMN(dummy_data[Dietary fiber]),TRUE)</f>
        <v>21</v>
      </c>
      <c r="L152">
        <f>VLOOKUP(A152,org_table[],COLUMN(org_table[食塩相当量]),FALSE)</f>
        <v>3.8</v>
      </c>
      <c r="M152">
        <f>VLOOKUP(A152,org_table[],COLUMN(org_table[カリウム]),FALSE)</f>
        <v>581</v>
      </c>
      <c r="N152">
        <f>VLOOKUP(A152,dummy_data[],COLUMN(dummy_data[calcium]),TRUE)</f>
        <v>1</v>
      </c>
      <c r="O152">
        <f>VLOOKUP(A152,dummy_data[],COLUMN(dummy_data[iron]),TRUE)</f>
        <v>1</v>
      </c>
      <c r="P152">
        <f>VLOOKUP(A152,dummy_data[],COLUMN(dummy_data[magnesium]),TRUE)</f>
        <v>2</v>
      </c>
      <c r="Q152">
        <f>VLOOKUP(A152,org_table[],COLUMN(org_table[リン]),FALSE)</f>
        <v>167</v>
      </c>
      <c r="R152">
        <f>VLOOKUP(A152,dummy_data[],COLUMN(dummy_data[Vitamin A]),TRUE)</f>
        <v>1</v>
      </c>
      <c r="S152">
        <f>VLOOKUP(A152,dummy_data[],COLUMN(dummy_data[Vitamin B1]),TRUE)</f>
        <v>1</v>
      </c>
      <c r="T152">
        <f>VLOOKUP(A152,dummy_data[],COLUMN(dummy_data[Vitamin B2]),TRUE)</f>
        <v>1</v>
      </c>
      <c r="U152">
        <f>VLOOKUP(A152,dummy_data[],COLUMN(dummy_data[Vitamin B6]),TRUE)</f>
        <v>1</v>
      </c>
      <c r="V152">
        <f>VLOOKUP(A152,dummy_data[],COLUMN(dummy_data[Vitamin B12]),TRUE)</f>
        <v>1</v>
      </c>
      <c r="W152">
        <f>VLOOKUP(A152,dummy_data[],COLUMN(dummy_data[Niacin]),TRUE)</f>
        <v>1</v>
      </c>
      <c r="X152">
        <f>VLOOKUP(A152,dummy_data[],COLUMN(dummy_data[Pantothenic acid]),TRUE)</f>
        <v>1</v>
      </c>
      <c r="Y152">
        <f>VLOOKUP(A152,dummy_data[],COLUMN(dummy_data[Folic acid]),TRUE)</f>
        <v>1</v>
      </c>
      <c r="Z152">
        <f>VLOOKUP(A152,dummy_data[],COLUMN(dummy_data[Vitamin C]),TRUE)</f>
        <v>1</v>
      </c>
      <c r="AA152">
        <f>VLOOKUP(A152,dummy_data[],COLUMN(dummy_data[Vitamin D]),TRUE)</f>
        <v>1</v>
      </c>
      <c r="AB152">
        <f>VLOOKUP(A152,dummy_data[],COLUMN(dummy_data[Vitamin E]),TRUE)</f>
        <v>1</v>
      </c>
      <c r="AC152">
        <f t="shared" ca="1" si="4"/>
        <v>407</v>
      </c>
      <c r="AD152" t="str">
        <f t="shared" si="5"/>
        <v>和風おろしハンバーグステーキおかずのみ 小物 381kcal</v>
      </c>
    </row>
    <row r="153" spans="1:30" x14ac:dyDescent="0.2">
      <c r="A153">
        <v>151</v>
      </c>
      <c r="B153">
        <v>151</v>
      </c>
      <c r="C153" t="s">
        <v>89</v>
      </c>
      <c r="D153" t="str">
        <f>VLOOKUP(VLOOKUP(A153,org_table[],COLUMN(org_table[category]),FALSE),Categories[],2,FALSE)</f>
        <v>小物</v>
      </c>
      <c r="E153" t="str">
        <f>_xlfn.IFNA(VLOOKUP(VLOOKUP(A153,org_table[],COLUMN(org_table[size]),FALSE),SizeCodes[],2,FALSE),"-")</f>
        <v>-</v>
      </c>
      <c r="F153">
        <f>VLOOKUP(A153,org_table[],COLUMN(org_table[熱量]),FALSE)</f>
        <v>497</v>
      </c>
      <c r="H153">
        <f>VLOOKUP(A153,org_table[],COLUMN(org_table[蛋白質]),FALSE)</f>
        <v>18.3</v>
      </c>
      <c r="I153">
        <f>VLOOKUP(A153,org_table[],COLUMN(org_table[脂質]),FALSE)</f>
        <v>26.9</v>
      </c>
      <c r="J153">
        <f>VLOOKUP(A153,org_table[],COLUMN(org_table[炭水化物]),FALSE)</f>
        <v>45</v>
      </c>
      <c r="K153">
        <f>VLOOKUP(A153,dummy_data[],COLUMN(dummy_data[Dietary fiber]),TRUE)</f>
        <v>20</v>
      </c>
      <c r="L153">
        <f>VLOOKUP(A153,org_table[],COLUMN(org_table[食塩相当量]),FALSE)</f>
        <v>2.6</v>
      </c>
      <c r="M153">
        <f>VLOOKUP(A153,org_table[],COLUMN(org_table[カリウム]),FALSE)</f>
        <v>427</v>
      </c>
      <c r="N153">
        <f>VLOOKUP(A153,dummy_data[],COLUMN(dummy_data[calcium]),TRUE)</f>
        <v>1</v>
      </c>
      <c r="O153">
        <f>VLOOKUP(A153,dummy_data[],COLUMN(dummy_data[iron]),TRUE)</f>
        <v>1</v>
      </c>
      <c r="P153">
        <f>VLOOKUP(A153,dummy_data[],COLUMN(dummy_data[magnesium]),TRUE)</f>
        <v>2</v>
      </c>
      <c r="Q153">
        <f>VLOOKUP(A153,org_table[],COLUMN(org_table[リン]),FALSE)</f>
        <v>203</v>
      </c>
      <c r="R153">
        <f>VLOOKUP(A153,dummy_data[],COLUMN(dummy_data[Vitamin A]),TRUE)</f>
        <v>1</v>
      </c>
      <c r="S153">
        <f>VLOOKUP(A153,dummy_data[],COLUMN(dummy_data[Vitamin B1]),TRUE)</f>
        <v>1</v>
      </c>
      <c r="T153">
        <f>VLOOKUP(A153,dummy_data[],COLUMN(dummy_data[Vitamin B2]),TRUE)</f>
        <v>1</v>
      </c>
      <c r="U153">
        <f>VLOOKUP(A153,dummy_data[],COLUMN(dummy_data[Vitamin B6]),TRUE)</f>
        <v>1</v>
      </c>
      <c r="V153">
        <f>VLOOKUP(A153,dummy_data[],COLUMN(dummy_data[Vitamin B12]),TRUE)</f>
        <v>1</v>
      </c>
      <c r="W153">
        <f>VLOOKUP(A153,dummy_data[],COLUMN(dummy_data[Niacin]),TRUE)</f>
        <v>1</v>
      </c>
      <c r="X153">
        <f>VLOOKUP(A153,dummy_data[],COLUMN(dummy_data[Pantothenic acid]),TRUE)</f>
        <v>1</v>
      </c>
      <c r="Y153">
        <f>VLOOKUP(A153,dummy_data[],COLUMN(dummy_data[Folic acid]),TRUE)</f>
        <v>1</v>
      </c>
      <c r="Z153">
        <f>VLOOKUP(A153,dummy_data[],COLUMN(dummy_data[Vitamin C]),TRUE)</f>
        <v>1</v>
      </c>
      <c r="AA153">
        <f>VLOOKUP(A153,dummy_data[],COLUMN(dummy_data[Vitamin D]),TRUE)</f>
        <v>1</v>
      </c>
      <c r="AB153">
        <f>VLOOKUP(A153,dummy_data[],COLUMN(dummy_data[Vitamin E]),TRUE)</f>
        <v>1</v>
      </c>
      <c r="AC153">
        <f t="shared" ca="1" si="4"/>
        <v>407</v>
      </c>
      <c r="AD153" t="str">
        <f t="shared" si="5"/>
        <v>ロースとんかつ　おかずのみ 小物 497kcal</v>
      </c>
    </row>
    <row r="154" spans="1:30" x14ac:dyDescent="0.2">
      <c r="A154">
        <v>152</v>
      </c>
      <c r="B154">
        <v>152</v>
      </c>
      <c r="C154" t="s">
        <v>90</v>
      </c>
      <c r="D154" t="str">
        <f>VLOOKUP(VLOOKUP(A154,org_table[],COLUMN(org_table[category]),FALSE),Categories[],2,FALSE)</f>
        <v>小物</v>
      </c>
      <c r="E154" t="str">
        <f>_xlfn.IFNA(VLOOKUP(VLOOKUP(A154,org_table[],COLUMN(org_table[size]),FALSE),SizeCodes[],2,FALSE),"-")</f>
        <v>-</v>
      </c>
      <c r="F154">
        <f>VLOOKUP(A154,org_table[],COLUMN(org_table[熱量]),FALSE)</f>
        <v>504</v>
      </c>
      <c r="H154">
        <f>VLOOKUP(A154,org_table[],COLUMN(org_table[蛋白質]),FALSE)</f>
        <v>22.3</v>
      </c>
      <c r="I154">
        <f>VLOOKUP(A154,org_table[],COLUMN(org_table[脂質]),FALSE)</f>
        <v>28.6</v>
      </c>
      <c r="J154">
        <f>VLOOKUP(A154,org_table[],COLUMN(org_table[炭水化物]),FALSE)</f>
        <v>39.4</v>
      </c>
      <c r="K154">
        <f>VLOOKUP(A154,dummy_data[],COLUMN(dummy_data[Dietary fiber]),TRUE)</f>
        <v>21</v>
      </c>
      <c r="L154">
        <f>VLOOKUP(A154,org_table[],COLUMN(org_table[食塩相当量]),FALSE)</f>
        <v>3.3</v>
      </c>
      <c r="M154">
        <f>VLOOKUP(A154,org_table[],COLUMN(org_table[カリウム]),FALSE)</f>
        <v>460</v>
      </c>
      <c r="N154">
        <f>VLOOKUP(A154,dummy_data[],COLUMN(dummy_data[calcium]),TRUE)</f>
        <v>1</v>
      </c>
      <c r="O154">
        <f>VLOOKUP(A154,dummy_data[],COLUMN(dummy_data[iron]),TRUE)</f>
        <v>1</v>
      </c>
      <c r="P154">
        <f>VLOOKUP(A154,dummy_data[],COLUMN(dummy_data[magnesium]),TRUE)</f>
        <v>2</v>
      </c>
      <c r="Q154">
        <f>VLOOKUP(A154,org_table[],COLUMN(org_table[リン]),FALSE)</f>
        <v>260</v>
      </c>
      <c r="R154">
        <f>VLOOKUP(A154,dummy_data[],COLUMN(dummy_data[Vitamin A]),TRUE)</f>
        <v>1</v>
      </c>
      <c r="S154">
        <f>VLOOKUP(A154,dummy_data[],COLUMN(dummy_data[Vitamin B1]),TRUE)</f>
        <v>1</v>
      </c>
      <c r="T154">
        <f>VLOOKUP(A154,dummy_data[],COLUMN(dummy_data[Vitamin B2]),TRUE)</f>
        <v>1</v>
      </c>
      <c r="U154">
        <f>VLOOKUP(A154,dummy_data[],COLUMN(dummy_data[Vitamin B6]),TRUE)</f>
        <v>1</v>
      </c>
      <c r="V154">
        <f>VLOOKUP(A154,dummy_data[],COLUMN(dummy_data[Vitamin B12]),TRUE)</f>
        <v>1</v>
      </c>
      <c r="W154">
        <f>VLOOKUP(A154,dummy_data[],COLUMN(dummy_data[Niacin]),TRUE)</f>
        <v>1</v>
      </c>
      <c r="X154">
        <f>VLOOKUP(A154,dummy_data[],COLUMN(dummy_data[Pantothenic acid]),TRUE)</f>
        <v>1</v>
      </c>
      <c r="Y154">
        <f>VLOOKUP(A154,dummy_data[],COLUMN(dummy_data[Folic acid]),TRUE)</f>
        <v>1</v>
      </c>
      <c r="Z154">
        <f>VLOOKUP(A154,dummy_data[],COLUMN(dummy_data[Vitamin C]),TRUE)</f>
        <v>1</v>
      </c>
      <c r="AA154">
        <f>VLOOKUP(A154,dummy_data[],COLUMN(dummy_data[Vitamin D]),TRUE)</f>
        <v>1</v>
      </c>
      <c r="AB154">
        <f>VLOOKUP(A154,dummy_data[],COLUMN(dummy_data[Vitamin E]),TRUE)</f>
        <v>1</v>
      </c>
      <c r="AC154">
        <f t="shared" ca="1" si="4"/>
        <v>100</v>
      </c>
      <c r="AD154" t="str">
        <f t="shared" si="5"/>
        <v>ロースかつとじ　おかずのみ 小物 504kcal</v>
      </c>
    </row>
    <row r="155" spans="1:30" x14ac:dyDescent="0.2">
      <c r="A155">
        <v>153</v>
      </c>
      <c r="B155">
        <v>153</v>
      </c>
      <c r="C155" t="s">
        <v>91</v>
      </c>
      <c r="D155" t="str">
        <f>VLOOKUP(VLOOKUP(A155,org_table[],COLUMN(org_table[category]),FALSE),Categories[],2,FALSE)</f>
        <v>小物</v>
      </c>
      <c r="E155" t="str">
        <f>_xlfn.IFNA(VLOOKUP(VLOOKUP(A155,org_table[],COLUMN(org_table[size]),FALSE),SizeCodes[],2,FALSE),"-")</f>
        <v>-</v>
      </c>
      <c r="F155">
        <f>VLOOKUP(A155,org_table[],COLUMN(org_table[熱量]),FALSE)</f>
        <v>474</v>
      </c>
      <c r="H155">
        <f>VLOOKUP(A155,org_table[],COLUMN(org_table[蛋白質]),FALSE)</f>
        <v>20.100000000000001</v>
      </c>
      <c r="I155">
        <f>VLOOKUP(A155,org_table[],COLUMN(org_table[脂質]),FALSE)</f>
        <v>27</v>
      </c>
      <c r="J155">
        <f>VLOOKUP(A155,org_table[],COLUMN(org_table[炭水化物]),FALSE)</f>
        <v>36.5</v>
      </c>
      <c r="K155">
        <f>VLOOKUP(A155,dummy_data[],COLUMN(dummy_data[Dietary fiber]),TRUE)</f>
        <v>20</v>
      </c>
      <c r="L155">
        <f>VLOOKUP(A155,org_table[],COLUMN(org_table[食塩相当量]),FALSE)</f>
        <v>2.8</v>
      </c>
      <c r="M155">
        <f>VLOOKUP(A155,org_table[],COLUMN(org_table[カリウム]),FALSE)</f>
        <v>435</v>
      </c>
      <c r="N155">
        <f>VLOOKUP(A155,dummy_data[],COLUMN(dummy_data[calcium]),TRUE)</f>
        <v>1</v>
      </c>
      <c r="O155">
        <f>VLOOKUP(A155,dummy_data[],COLUMN(dummy_data[iron]),TRUE)</f>
        <v>1</v>
      </c>
      <c r="P155">
        <f>VLOOKUP(A155,dummy_data[],COLUMN(dummy_data[magnesium]),TRUE)</f>
        <v>2</v>
      </c>
      <c r="Q155">
        <f>VLOOKUP(A155,org_table[],COLUMN(org_table[リン]),FALSE)</f>
        <v>287</v>
      </c>
      <c r="R155">
        <f>VLOOKUP(A155,dummy_data[],COLUMN(dummy_data[Vitamin A]),TRUE)</f>
        <v>1</v>
      </c>
      <c r="S155">
        <f>VLOOKUP(A155,dummy_data[],COLUMN(dummy_data[Vitamin B1]),TRUE)</f>
        <v>1</v>
      </c>
      <c r="T155">
        <f>VLOOKUP(A155,dummy_data[],COLUMN(dummy_data[Vitamin B2]),TRUE)</f>
        <v>1</v>
      </c>
      <c r="U155">
        <f>VLOOKUP(A155,dummy_data[],COLUMN(dummy_data[Vitamin B6]),TRUE)</f>
        <v>1</v>
      </c>
      <c r="V155">
        <f>VLOOKUP(A155,dummy_data[],COLUMN(dummy_data[Vitamin B12]),TRUE)</f>
        <v>1</v>
      </c>
      <c r="W155">
        <f>VLOOKUP(A155,dummy_data[],COLUMN(dummy_data[Niacin]),TRUE)</f>
        <v>1</v>
      </c>
      <c r="X155">
        <f>VLOOKUP(A155,dummy_data[],COLUMN(dummy_data[Pantothenic acid]),TRUE)</f>
        <v>1</v>
      </c>
      <c r="Y155">
        <f>VLOOKUP(A155,dummy_data[],COLUMN(dummy_data[Folic acid]),TRUE)</f>
        <v>1</v>
      </c>
      <c r="Z155">
        <f>VLOOKUP(A155,dummy_data[],COLUMN(dummy_data[Vitamin C]),TRUE)</f>
        <v>1</v>
      </c>
      <c r="AA155">
        <f>VLOOKUP(A155,dummy_data[],COLUMN(dummy_data[Vitamin D]),TRUE)</f>
        <v>1</v>
      </c>
      <c r="AB155">
        <f>VLOOKUP(A155,dummy_data[],COLUMN(dummy_data[Vitamin E]),TRUE)</f>
        <v>1</v>
      </c>
      <c r="AC155">
        <f t="shared" ca="1" si="4"/>
        <v>440</v>
      </c>
      <c r="AD155" t="str">
        <f t="shared" si="5"/>
        <v>チキン南蛮　おかずのみ 小物 474kcal</v>
      </c>
    </row>
    <row r="156" spans="1:30" x14ac:dyDescent="0.2">
      <c r="A156">
        <v>154</v>
      </c>
      <c r="B156">
        <v>154</v>
      </c>
      <c r="C156" t="s">
        <v>92</v>
      </c>
      <c r="D156" t="str">
        <f>VLOOKUP(VLOOKUP(A156,org_table[],COLUMN(org_table[category]),FALSE),Categories[],2,FALSE)</f>
        <v>小物</v>
      </c>
      <c r="E156" t="str">
        <f>_xlfn.IFNA(VLOOKUP(VLOOKUP(A156,org_table[],COLUMN(org_table[size]),FALSE),SizeCodes[],2,FALSE),"-")</f>
        <v>-</v>
      </c>
      <c r="F156">
        <f>VLOOKUP(A156,org_table[],COLUMN(org_table[熱量]),FALSE)</f>
        <v>365</v>
      </c>
      <c r="H156">
        <f>VLOOKUP(A156,org_table[],COLUMN(org_table[蛋白質]),FALSE)</f>
        <v>18.5</v>
      </c>
      <c r="I156">
        <f>VLOOKUP(A156,org_table[],COLUMN(org_table[脂質]),FALSE)</f>
        <v>20.2</v>
      </c>
      <c r="J156">
        <f>VLOOKUP(A156,org_table[],COLUMN(org_table[炭水化物]),FALSE)</f>
        <v>27.3</v>
      </c>
      <c r="K156">
        <f>VLOOKUP(A156,dummy_data[],COLUMN(dummy_data[Dietary fiber]),TRUE)</f>
        <v>21</v>
      </c>
      <c r="L156">
        <f>VLOOKUP(A156,org_table[],COLUMN(org_table[食塩相当量]),FALSE)</f>
        <v>5.3</v>
      </c>
      <c r="M156">
        <f>VLOOKUP(A156,org_table[],COLUMN(org_table[カリウム]),FALSE)</f>
        <v>820</v>
      </c>
      <c r="N156">
        <f>VLOOKUP(A156,dummy_data[],COLUMN(dummy_data[calcium]),TRUE)</f>
        <v>1</v>
      </c>
      <c r="O156">
        <f>VLOOKUP(A156,dummy_data[],COLUMN(dummy_data[iron]),TRUE)</f>
        <v>1</v>
      </c>
      <c r="P156">
        <f>VLOOKUP(A156,dummy_data[],COLUMN(dummy_data[magnesium]),TRUE)</f>
        <v>2</v>
      </c>
      <c r="Q156">
        <f>VLOOKUP(A156,org_table[],COLUMN(org_table[リン]),FALSE)</f>
        <v>200</v>
      </c>
      <c r="R156">
        <f>VLOOKUP(A156,dummy_data[],COLUMN(dummy_data[Vitamin A]),TRUE)</f>
        <v>1</v>
      </c>
      <c r="S156">
        <f>VLOOKUP(A156,dummy_data[],COLUMN(dummy_data[Vitamin B1]),TRUE)</f>
        <v>1</v>
      </c>
      <c r="T156">
        <f>VLOOKUP(A156,dummy_data[],COLUMN(dummy_data[Vitamin B2]),TRUE)</f>
        <v>1</v>
      </c>
      <c r="U156">
        <f>VLOOKUP(A156,dummy_data[],COLUMN(dummy_data[Vitamin B6]),TRUE)</f>
        <v>1</v>
      </c>
      <c r="V156">
        <f>VLOOKUP(A156,dummy_data[],COLUMN(dummy_data[Vitamin B12]),TRUE)</f>
        <v>1</v>
      </c>
      <c r="W156">
        <f>VLOOKUP(A156,dummy_data[],COLUMN(dummy_data[Niacin]),TRUE)</f>
        <v>1</v>
      </c>
      <c r="X156">
        <f>VLOOKUP(A156,dummy_data[],COLUMN(dummy_data[Pantothenic acid]),TRUE)</f>
        <v>1</v>
      </c>
      <c r="Y156">
        <f>VLOOKUP(A156,dummy_data[],COLUMN(dummy_data[Folic acid]),TRUE)</f>
        <v>1</v>
      </c>
      <c r="Z156">
        <f>VLOOKUP(A156,dummy_data[],COLUMN(dummy_data[Vitamin C]),TRUE)</f>
        <v>1</v>
      </c>
      <c r="AA156">
        <f>VLOOKUP(A156,dummy_data[],COLUMN(dummy_data[Vitamin D]),TRUE)</f>
        <v>1</v>
      </c>
      <c r="AB156">
        <f>VLOOKUP(A156,dummy_data[],COLUMN(dummy_data[Vitamin E]),TRUE)</f>
        <v>1</v>
      </c>
      <c r="AC156">
        <f t="shared" ca="1" si="4"/>
        <v>252</v>
      </c>
      <c r="AD156" t="str">
        <f t="shared" si="5"/>
        <v>肉野菜炒め　おかずのみ 小物 365kcal</v>
      </c>
    </row>
    <row r="157" spans="1:30" x14ac:dyDescent="0.2">
      <c r="A157">
        <v>155</v>
      </c>
      <c r="B157">
        <v>155</v>
      </c>
      <c r="C157" t="s">
        <v>93</v>
      </c>
      <c r="D157" t="str">
        <f>VLOOKUP(VLOOKUP(A157,org_table[],COLUMN(org_table[category]),FALSE),Categories[],2,FALSE)</f>
        <v>小物</v>
      </c>
      <c r="E157" t="str">
        <f>_xlfn.IFNA(VLOOKUP(VLOOKUP(A157,org_table[],COLUMN(org_table[size]),FALSE),SizeCodes[],2,FALSE),"-")</f>
        <v>-</v>
      </c>
      <c r="F157">
        <f>VLOOKUP(A157,org_table[],COLUMN(org_table[熱量]),FALSE)</f>
        <v>353</v>
      </c>
      <c r="H157">
        <f>VLOOKUP(A157,org_table[],COLUMN(org_table[蛋白質]),FALSE)</f>
        <v>22.9</v>
      </c>
      <c r="I157">
        <f>VLOOKUP(A157,org_table[],COLUMN(org_table[脂質]),FALSE)</f>
        <v>21.1</v>
      </c>
      <c r="J157">
        <f>VLOOKUP(A157,org_table[],COLUMN(org_table[炭水化物]),FALSE)</f>
        <v>17.8</v>
      </c>
      <c r="K157">
        <f>VLOOKUP(A157,dummy_data[],COLUMN(dummy_data[Dietary fiber]),TRUE)</f>
        <v>20</v>
      </c>
      <c r="L157">
        <f>VLOOKUP(A157,org_table[],COLUMN(org_table[食塩相当量]),FALSE)</f>
        <v>3.1</v>
      </c>
      <c r="M157">
        <f>VLOOKUP(A157,org_table[],COLUMN(org_table[カリウム]),FALSE)</f>
        <v>485</v>
      </c>
      <c r="N157">
        <f>VLOOKUP(A157,dummy_data[],COLUMN(dummy_data[calcium]),TRUE)</f>
        <v>1</v>
      </c>
      <c r="O157">
        <f>VLOOKUP(A157,dummy_data[],COLUMN(dummy_data[iron]),TRUE)</f>
        <v>1</v>
      </c>
      <c r="P157">
        <f>VLOOKUP(A157,dummy_data[],COLUMN(dummy_data[magnesium]),TRUE)</f>
        <v>2</v>
      </c>
      <c r="Q157">
        <f>VLOOKUP(A157,org_table[],COLUMN(org_table[リン]),FALSE)</f>
        <v>265</v>
      </c>
      <c r="R157">
        <f>VLOOKUP(A157,dummy_data[],COLUMN(dummy_data[Vitamin A]),TRUE)</f>
        <v>1</v>
      </c>
      <c r="S157">
        <f>VLOOKUP(A157,dummy_data[],COLUMN(dummy_data[Vitamin B1]),TRUE)</f>
        <v>1</v>
      </c>
      <c r="T157">
        <f>VLOOKUP(A157,dummy_data[],COLUMN(dummy_data[Vitamin B2]),TRUE)</f>
        <v>1</v>
      </c>
      <c r="U157">
        <f>VLOOKUP(A157,dummy_data[],COLUMN(dummy_data[Vitamin B6]),TRUE)</f>
        <v>1</v>
      </c>
      <c r="V157">
        <f>VLOOKUP(A157,dummy_data[],COLUMN(dummy_data[Vitamin B12]),TRUE)</f>
        <v>1</v>
      </c>
      <c r="W157">
        <f>VLOOKUP(A157,dummy_data[],COLUMN(dummy_data[Niacin]),TRUE)</f>
        <v>1</v>
      </c>
      <c r="X157">
        <f>VLOOKUP(A157,dummy_data[],COLUMN(dummy_data[Pantothenic acid]),TRUE)</f>
        <v>1</v>
      </c>
      <c r="Y157">
        <f>VLOOKUP(A157,dummy_data[],COLUMN(dummy_data[Folic acid]),TRUE)</f>
        <v>1</v>
      </c>
      <c r="Z157">
        <f>VLOOKUP(A157,dummy_data[],COLUMN(dummy_data[Vitamin C]),TRUE)</f>
        <v>1</v>
      </c>
      <c r="AA157">
        <f>VLOOKUP(A157,dummy_data[],COLUMN(dummy_data[Vitamin D]),TRUE)</f>
        <v>1</v>
      </c>
      <c r="AB157">
        <f>VLOOKUP(A157,dummy_data[],COLUMN(dummy_data[Vitamin E]),TRUE)</f>
        <v>1</v>
      </c>
      <c r="AC157">
        <f t="shared" ca="1" si="4"/>
        <v>185</v>
      </c>
      <c r="AD157" t="str">
        <f t="shared" si="5"/>
        <v>しゃけ塩焼きおかずのみ 小物 353kcal</v>
      </c>
    </row>
    <row r="158" spans="1:30" x14ac:dyDescent="0.2">
      <c r="A158">
        <v>156</v>
      </c>
      <c r="B158">
        <v>156</v>
      </c>
      <c r="C158" t="s">
        <v>94</v>
      </c>
      <c r="D158" t="str">
        <f>VLOOKUP(VLOOKUP(A158,org_table[],COLUMN(org_table[category]),FALSE),Categories[],2,FALSE)</f>
        <v>小物</v>
      </c>
      <c r="E158" t="str">
        <f>_xlfn.IFNA(VLOOKUP(VLOOKUP(A158,org_table[],COLUMN(org_table[size]),FALSE),SizeCodes[],2,FALSE),"-")</f>
        <v>-</v>
      </c>
      <c r="F158">
        <f>VLOOKUP(A158,org_table[],COLUMN(org_table[熱量]),FALSE)</f>
        <v>493</v>
      </c>
      <c r="H158">
        <f>VLOOKUP(A158,org_table[],COLUMN(org_table[蛋白質]),FALSE)</f>
        <v>30</v>
      </c>
      <c r="I158">
        <f>VLOOKUP(A158,org_table[],COLUMN(org_table[脂質]),FALSE)</f>
        <v>33.6</v>
      </c>
      <c r="J158">
        <f>VLOOKUP(A158,org_table[],COLUMN(org_table[炭水化物]),FALSE)</f>
        <v>17.7</v>
      </c>
      <c r="K158">
        <f>VLOOKUP(A158,dummy_data[],COLUMN(dummy_data[Dietary fiber]),TRUE)</f>
        <v>21</v>
      </c>
      <c r="L158">
        <f>VLOOKUP(A158,org_table[],COLUMN(org_table[食塩相当量]),FALSE)</f>
        <v>3.6</v>
      </c>
      <c r="M158">
        <f>VLOOKUP(A158,org_table[],COLUMN(org_table[カリウム]),FALSE)</f>
        <v>635</v>
      </c>
      <c r="N158">
        <f>VLOOKUP(A158,dummy_data[],COLUMN(dummy_data[calcium]),TRUE)</f>
        <v>1</v>
      </c>
      <c r="O158">
        <f>VLOOKUP(A158,dummy_data[],COLUMN(dummy_data[iron]),TRUE)</f>
        <v>1</v>
      </c>
      <c r="P158">
        <f>VLOOKUP(A158,dummy_data[],COLUMN(dummy_data[magnesium]),TRUE)</f>
        <v>2</v>
      </c>
      <c r="Q158">
        <f>VLOOKUP(A158,org_table[],COLUMN(org_table[リン]),FALSE)</f>
        <v>324</v>
      </c>
      <c r="R158">
        <f>VLOOKUP(A158,dummy_data[],COLUMN(dummy_data[Vitamin A]),TRUE)</f>
        <v>1</v>
      </c>
      <c r="S158">
        <f>VLOOKUP(A158,dummy_data[],COLUMN(dummy_data[Vitamin B1]),TRUE)</f>
        <v>1</v>
      </c>
      <c r="T158">
        <f>VLOOKUP(A158,dummy_data[],COLUMN(dummy_data[Vitamin B2]),TRUE)</f>
        <v>1</v>
      </c>
      <c r="U158">
        <f>VLOOKUP(A158,dummy_data[],COLUMN(dummy_data[Vitamin B6]),TRUE)</f>
        <v>1</v>
      </c>
      <c r="V158">
        <f>VLOOKUP(A158,dummy_data[],COLUMN(dummy_data[Vitamin B12]),TRUE)</f>
        <v>1</v>
      </c>
      <c r="W158">
        <f>VLOOKUP(A158,dummy_data[],COLUMN(dummy_data[Niacin]),TRUE)</f>
        <v>1</v>
      </c>
      <c r="X158">
        <f>VLOOKUP(A158,dummy_data[],COLUMN(dummy_data[Pantothenic acid]),TRUE)</f>
        <v>1</v>
      </c>
      <c r="Y158">
        <f>VLOOKUP(A158,dummy_data[],COLUMN(dummy_data[Folic acid]),TRUE)</f>
        <v>1</v>
      </c>
      <c r="Z158">
        <f>VLOOKUP(A158,dummy_data[],COLUMN(dummy_data[Vitamin C]),TRUE)</f>
        <v>1</v>
      </c>
      <c r="AA158">
        <f>VLOOKUP(A158,dummy_data[],COLUMN(dummy_data[Vitamin D]),TRUE)</f>
        <v>1</v>
      </c>
      <c r="AB158">
        <f>VLOOKUP(A158,dummy_data[],COLUMN(dummy_data[Vitamin E]),TRUE)</f>
        <v>1</v>
      </c>
      <c r="AC158">
        <f t="shared" ca="1" si="4"/>
        <v>856</v>
      </c>
      <c r="AD158" t="str">
        <f t="shared" si="5"/>
        <v>さば塩焼きおかずのみ 小物 493kcal</v>
      </c>
    </row>
    <row r="159" spans="1:30" x14ac:dyDescent="0.2">
      <c r="A159">
        <v>157</v>
      </c>
      <c r="B159">
        <v>157</v>
      </c>
      <c r="C159" t="s">
        <v>95</v>
      </c>
      <c r="D159" t="str">
        <f>VLOOKUP(VLOOKUP(A159,org_table[],COLUMN(org_table[category]),FALSE),Categories[],2,FALSE)</f>
        <v>小物</v>
      </c>
      <c r="E159" t="str">
        <f>_xlfn.IFNA(VLOOKUP(VLOOKUP(A159,org_table[],COLUMN(org_table[size]),FALSE),SizeCodes[],2,FALSE),"-")</f>
        <v>-</v>
      </c>
      <c r="F159">
        <f>VLOOKUP(A159,org_table[],COLUMN(org_table[熱量]),FALSE)</f>
        <v>491</v>
      </c>
      <c r="H159">
        <f>VLOOKUP(A159,org_table[],COLUMN(org_table[蛋白質]),FALSE)</f>
        <v>19.3</v>
      </c>
      <c r="I159">
        <f>VLOOKUP(A159,org_table[],COLUMN(org_table[脂質]),FALSE)</f>
        <v>35.799999999999997</v>
      </c>
      <c r="J159">
        <f>VLOOKUP(A159,org_table[],COLUMN(org_table[炭水化物]),FALSE)</f>
        <v>22.8</v>
      </c>
      <c r="K159">
        <f>VLOOKUP(A159,dummy_data[],COLUMN(dummy_data[Dietary fiber]),TRUE)</f>
        <v>20</v>
      </c>
      <c r="L159">
        <f>VLOOKUP(A159,org_table[],COLUMN(org_table[食塩相当量]),FALSE)</f>
        <v>3.8</v>
      </c>
      <c r="M159">
        <f>VLOOKUP(A159,org_table[],COLUMN(org_table[カリウム]),FALSE)</f>
        <v>411</v>
      </c>
      <c r="N159">
        <f>VLOOKUP(A159,dummy_data[],COLUMN(dummy_data[calcium]),TRUE)</f>
        <v>1</v>
      </c>
      <c r="O159">
        <f>VLOOKUP(A159,dummy_data[],COLUMN(dummy_data[iron]),TRUE)</f>
        <v>1</v>
      </c>
      <c r="P159">
        <f>VLOOKUP(A159,dummy_data[],COLUMN(dummy_data[magnesium]),TRUE)</f>
        <v>2</v>
      </c>
      <c r="Q159">
        <f>VLOOKUP(A159,org_table[],COLUMN(org_table[リン]),FALSE)</f>
        <v>167</v>
      </c>
      <c r="R159">
        <f>VLOOKUP(A159,dummy_data[],COLUMN(dummy_data[Vitamin A]),TRUE)</f>
        <v>1</v>
      </c>
      <c r="S159">
        <f>VLOOKUP(A159,dummy_data[],COLUMN(dummy_data[Vitamin B1]),TRUE)</f>
        <v>1</v>
      </c>
      <c r="T159">
        <f>VLOOKUP(A159,dummy_data[],COLUMN(dummy_data[Vitamin B2]),TRUE)</f>
        <v>1</v>
      </c>
      <c r="U159">
        <f>VLOOKUP(A159,dummy_data[],COLUMN(dummy_data[Vitamin B6]),TRUE)</f>
        <v>1</v>
      </c>
      <c r="V159">
        <f>VLOOKUP(A159,dummy_data[],COLUMN(dummy_data[Vitamin B12]),TRUE)</f>
        <v>1</v>
      </c>
      <c r="W159">
        <f>VLOOKUP(A159,dummy_data[],COLUMN(dummy_data[Niacin]),TRUE)</f>
        <v>1</v>
      </c>
      <c r="X159">
        <f>VLOOKUP(A159,dummy_data[],COLUMN(dummy_data[Pantothenic acid]),TRUE)</f>
        <v>1</v>
      </c>
      <c r="Y159">
        <f>VLOOKUP(A159,dummy_data[],COLUMN(dummy_data[Folic acid]),TRUE)</f>
        <v>1</v>
      </c>
      <c r="Z159">
        <f>VLOOKUP(A159,dummy_data[],COLUMN(dummy_data[Vitamin C]),TRUE)</f>
        <v>1</v>
      </c>
      <c r="AA159">
        <f>VLOOKUP(A159,dummy_data[],COLUMN(dummy_data[Vitamin D]),TRUE)</f>
        <v>1</v>
      </c>
      <c r="AB159">
        <f>VLOOKUP(A159,dummy_data[],COLUMN(dummy_data[Vitamin E]),TRUE)</f>
        <v>1</v>
      </c>
      <c r="AC159">
        <f t="shared" ca="1" si="4"/>
        <v>904</v>
      </c>
      <c r="AD159" t="str">
        <f t="shared" si="5"/>
        <v>カルビ焼肉　おかずのみ 小物 491kcal</v>
      </c>
    </row>
    <row r="160" spans="1:30" x14ac:dyDescent="0.2">
      <c r="A160">
        <v>158</v>
      </c>
      <c r="B160">
        <v>158</v>
      </c>
      <c r="C160" t="s">
        <v>96</v>
      </c>
      <c r="D160" t="str">
        <f>VLOOKUP(VLOOKUP(A160,org_table[],COLUMN(org_table[category]),FALSE),Categories[],2,FALSE)</f>
        <v>小物</v>
      </c>
      <c r="E160" t="str">
        <f>_xlfn.IFNA(VLOOKUP(VLOOKUP(A160,org_table[],COLUMN(org_table[size]),FALSE),SizeCodes[],2,FALSE),"-")</f>
        <v>-</v>
      </c>
      <c r="F160">
        <f>VLOOKUP(A160,org_table[],COLUMN(org_table[熱量]),FALSE)</f>
        <v>877</v>
      </c>
      <c r="H160">
        <f>VLOOKUP(A160,org_table[],COLUMN(org_table[蛋白質]),FALSE)</f>
        <v>35.1</v>
      </c>
      <c r="I160">
        <f>VLOOKUP(A160,org_table[],COLUMN(org_table[脂質]),FALSE)</f>
        <v>66.2</v>
      </c>
      <c r="J160">
        <f>VLOOKUP(A160,org_table[],COLUMN(org_table[炭水化物]),FALSE)</f>
        <v>35</v>
      </c>
      <c r="K160">
        <f>VLOOKUP(A160,dummy_data[],COLUMN(dummy_data[Dietary fiber]),TRUE)</f>
        <v>21</v>
      </c>
      <c r="L160">
        <f>VLOOKUP(A160,org_table[],COLUMN(org_table[食塩相当量]),FALSE)</f>
        <v>6.2</v>
      </c>
      <c r="M160">
        <f>VLOOKUP(A160,org_table[],COLUMN(org_table[カリウム]),FALSE)</f>
        <v>711</v>
      </c>
      <c r="N160">
        <f>VLOOKUP(A160,dummy_data[],COLUMN(dummy_data[calcium]),TRUE)</f>
        <v>1</v>
      </c>
      <c r="O160">
        <f>VLOOKUP(A160,dummy_data[],COLUMN(dummy_data[iron]),TRUE)</f>
        <v>1</v>
      </c>
      <c r="P160">
        <f>VLOOKUP(A160,dummy_data[],COLUMN(dummy_data[magnesium]),TRUE)</f>
        <v>2</v>
      </c>
      <c r="Q160">
        <f>VLOOKUP(A160,org_table[],COLUMN(org_table[リン]),FALSE)</f>
        <v>297</v>
      </c>
      <c r="R160">
        <f>VLOOKUP(A160,dummy_data[],COLUMN(dummy_data[Vitamin A]),TRUE)</f>
        <v>1</v>
      </c>
      <c r="S160">
        <f>VLOOKUP(A160,dummy_data[],COLUMN(dummy_data[Vitamin B1]),TRUE)</f>
        <v>1</v>
      </c>
      <c r="T160">
        <f>VLOOKUP(A160,dummy_data[],COLUMN(dummy_data[Vitamin B2]),TRUE)</f>
        <v>1</v>
      </c>
      <c r="U160">
        <f>VLOOKUP(A160,dummy_data[],COLUMN(dummy_data[Vitamin B6]),TRUE)</f>
        <v>1</v>
      </c>
      <c r="V160">
        <f>VLOOKUP(A160,dummy_data[],COLUMN(dummy_data[Vitamin B12]),TRUE)</f>
        <v>1</v>
      </c>
      <c r="W160">
        <f>VLOOKUP(A160,dummy_data[],COLUMN(dummy_data[Niacin]),TRUE)</f>
        <v>1</v>
      </c>
      <c r="X160">
        <f>VLOOKUP(A160,dummy_data[],COLUMN(dummy_data[Pantothenic acid]),TRUE)</f>
        <v>1</v>
      </c>
      <c r="Y160">
        <f>VLOOKUP(A160,dummy_data[],COLUMN(dummy_data[Folic acid]),TRUE)</f>
        <v>1</v>
      </c>
      <c r="Z160">
        <f>VLOOKUP(A160,dummy_data[],COLUMN(dummy_data[Vitamin C]),TRUE)</f>
        <v>1</v>
      </c>
      <c r="AA160">
        <f>VLOOKUP(A160,dummy_data[],COLUMN(dummy_data[Vitamin D]),TRUE)</f>
        <v>1</v>
      </c>
      <c r="AB160">
        <f>VLOOKUP(A160,dummy_data[],COLUMN(dummy_data[Vitamin E]),TRUE)</f>
        <v>1</v>
      </c>
      <c r="AC160">
        <f t="shared" ca="1" si="4"/>
        <v>97</v>
      </c>
      <c r="AD160" t="str">
        <f t="shared" si="5"/>
        <v>Wカルビ焼肉　おかずのみ 小物 877kcal</v>
      </c>
    </row>
    <row r="161" spans="1:30" x14ac:dyDescent="0.2">
      <c r="A161">
        <v>159</v>
      </c>
      <c r="B161">
        <v>159</v>
      </c>
      <c r="C161" t="s">
        <v>97</v>
      </c>
      <c r="D161" t="str">
        <f>VLOOKUP(VLOOKUP(A161,org_table[],COLUMN(org_table[category]),FALSE),Categories[],2,FALSE)</f>
        <v>小物</v>
      </c>
      <c r="E161" t="str">
        <f>_xlfn.IFNA(VLOOKUP(VLOOKUP(A161,org_table[],COLUMN(org_table[size]),FALSE),SizeCodes[],2,FALSE),"-")</f>
        <v>-</v>
      </c>
      <c r="F161">
        <f>VLOOKUP(A161,org_table[],COLUMN(org_table[熱量]),FALSE)</f>
        <v>486</v>
      </c>
      <c r="H161">
        <f>VLOOKUP(A161,org_table[],COLUMN(org_table[蛋白質]),FALSE)</f>
        <v>14.8</v>
      </c>
      <c r="I161">
        <f>VLOOKUP(A161,org_table[],COLUMN(org_table[脂質]),FALSE)</f>
        <v>31.6</v>
      </c>
      <c r="J161">
        <f>VLOOKUP(A161,org_table[],COLUMN(org_table[炭水化物]),FALSE)</f>
        <v>33</v>
      </c>
      <c r="K161">
        <f>VLOOKUP(A161,dummy_data[],COLUMN(dummy_data[Dietary fiber]),TRUE)</f>
        <v>20</v>
      </c>
      <c r="L161">
        <f>VLOOKUP(A161,org_table[],COLUMN(org_table[食塩相当量]),FALSE)</f>
        <v>2.9</v>
      </c>
      <c r="M161">
        <f>VLOOKUP(A161,org_table[],COLUMN(org_table[カリウム]),FALSE)</f>
        <v>419</v>
      </c>
      <c r="N161">
        <f>VLOOKUP(A161,dummy_data[],COLUMN(dummy_data[calcium]),TRUE)</f>
        <v>1</v>
      </c>
      <c r="O161">
        <f>VLOOKUP(A161,dummy_data[],COLUMN(dummy_data[iron]),TRUE)</f>
        <v>1</v>
      </c>
      <c r="P161">
        <f>VLOOKUP(A161,dummy_data[],COLUMN(dummy_data[magnesium]),TRUE)</f>
        <v>2</v>
      </c>
      <c r="Q161">
        <f>VLOOKUP(A161,org_table[],COLUMN(org_table[リン]),FALSE)</f>
        <v>165</v>
      </c>
      <c r="R161">
        <f>VLOOKUP(A161,dummy_data[],COLUMN(dummy_data[Vitamin A]),TRUE)</f>
        <v>1</v>
      </c>
      <c r="S161">
        <f>VLOOKUP(A161,dummy_data[],COLUMN(dummy_data[Vitamin B1]),TRUE)</f>
        <v>1</v>
      </c>
      <c r="T161">
        <f>VLOOKUP(A161,dummy_data[],COLUMN(dummy_data[Vitamin B2]),TRUE)</f>
        <v>1</v>
      </c>
      <c r="U161">
        <f>VLOOKUP(A161,dummy_data[],COLUMN(dummy_data[Vitamin B6]),TRUE)</f>
        <v>1</v>
      </c>
      <c r="V161">
        <f>VLOOKUP(A161,dummy_data[],COLUMN(dummy_data[Vitamin B12]),TRUE)</f>
        <v>1</v>
      </c>
      <c r="W161">
        <f>VLOOKUP(A161,dummy_data[],COLUMN(dummy_data[Niacin]),TRUE)</f>
        <v>1</v>
      </c>
      <c r="X161">
        <f>VLOOKUP(A161,dummy_data[],COLUMN(dummy_data[Pantothenic acid]),TRUE)</f>
        <v>1</v>
      </c>
      <c r="Y161">
        <f>VLOOKUP(A161,dummy_data[],COLUMN(dummy_data[Folic acid]),TRUE)</f>
        <v>1</v>
      </c>
      <c r="Z161">
        <f>VLOOKUP(A161,dummy_data[],COLUMN(dummy_data[Vitamin C]),TRUE)</f>
        <v>1</v>
      </c>
      <c r="AA161">
        <f>VLOOKUP(A161,dummy_data[],COLUMN(dummy_data[Vitamin D]),TRUE)</f>
        <v>1</v>
      </c>
      <c r="AB161">
        <f>VLOOKUP(A161,dummy_data[],COLUMN(dummy_data[Vitamin E]),TRUE)</f>
        <v>1</v>
      </c>
      <c r="AC161">
        <f t="shared" ca="1" si="4"/>
        <v>941</v>
      </c>
      <c r="AD161" t="str">
        <f t="shared" si="5"/>
        <v>おろしチキン竜田おかずのみ(香味醤油) 小物 486kcal</v>
      </c>
    </row>
    <row r="162" spans="1:30" x14ac:dyDescent="0.2">
      <c r="A162">
        <v>160</v>
      </c>
      <c r="B162">
        <v>160</v>
      </c>
      <c r="C162" t="s">
        <v>98</v>
      </c>
      <c r="D162" t="str">
        <f>VLOOKUP(VLOOKUP(A162,org_table[],COLUMN(org_table[category]),FALSE),Categories[],2,FALSE)</f>
        <v>小物</v>
      </c>
      <c r="E162" t="str">
        <f>_xlfn.IFNA(VLOOKUP(VLOOKUP(A162,org_table[],COLUMN(org_table[size]),FALSE),SizeCodes[],2,FALSE),"-")</f>
        <v>-</v>
      </c>
      <c r="F162">
        <f>VLOOKUP(A162,org_table[],COLUMN(org_table[熱量]),FALSE)</f>
        <v>473</v>
      </c>
      <c r="H162">
        <f>VLOOKUP(A162,org_table[],COLUMN(org_table[蛋白質]),FALSE)</f>
        <v>15</v>
      </c>
      <c r="I162">
        <f>VLOOKUP(A162,org_table[],COLUMN(org_table[脂質]),FALSE)</f>
        <v>30</v>
      </c>
      <c r="J162">
        <f>VLOOKUP(A162,org_table[],COLUMN(org_table[炭水化物]),FALSE)</f>
        <v>33.1</v>
      </c>
      <c r="K162">
        <f>VLOOKUP(A162,dummy_data[],COLUMN(dummy_data[Dietary fiber]),TRUE)</f>
        <v>21</v>
      </c>
      <c r="L162">
        <f>VLOOKUP(A162,org_table[],COLUMN(org_table[食塩相当量]),FALSE)</f>
        <v>3.8</v>
      </c>
      <c r="M162">
        <f>VLOOKUP(A162,org_table[],COLUMN(org_table[カリウム]),FALSE)</f>
        <v>421</v>
      </c>
      <c r="N162">
        <f>VLOOKUP(A162,dummy_data[],COLUMN(dummy_data[calcium]),TRUE)</f>
        <v>1</v>
      </c>
      <c r="O162">
        <f>VLOOKUP(A162,dummy_data[],COLUMN(dummy_data[iron]),TRUE)</f>
        <v>1</v>
      </c>
      <c r="P162">
        <f>VLOOKUP(A162,dummy_data[],COLUMN(dummy_data[magnesium]),TRUE)</f>
        <v>2</v>
      </c>
      <c r="Q162">
        <f>VLOOKUP(A162,org_table[],COLUMN(org_table[リン]),FALSE)</f>
        <v>165</v>
      </c>
      <c r="R162">
        <f>VLOOKUP(A162,dummy_data[],COLUMN(dummy_data[Vitamin A]),TRUE)</f>
        <v>1</v>
      </c>
      <c r="S162">
        <f>VLOOKUP(A162,dummy_data[],COLUMN(dummy_data[Vitamin B1]),TRUE)</f>
        <v>1</v>
      </c>
      <c r="T162">
        <f>VLOOKUP(A162,dummy_data[],COLUMN(dummy_data[Vitamin B2]),TRUE)</f>
        <v>1</v>
      </c>
      <c r="U162">
        <f>VLOOKUP(A162,dummy_data[],COLUMN(dummy_data[Vitamin B6]),TRUE)</f>
        <v>1</v>
      </c>
      <c r="V162">
        <f>VLOOKUP(A162,dummy_data[],COLUMN(dummy_data[Vitamin B12]),TRUE)</f>
        <v>1</v>
      </c>
      <c r="W162">
        <f>VLOOKUP(A162,dummy_data[],COLUMN(dummy_data[Niacin]),TRUE)</f>
        <v>1</v>
      </c>
      <c r="X162">
        <f>VLOOKUP(A162,dummy_data[],COLUMN(dummy_data[Pantothenic acid]),TRUE)</f>
        <v>1</v>
      </c>
      <c r="Y162">
        <f>VLOOKUP(A162,dummy_data[],COLUMN(dummy_data[Folic acid]),TRUE)</f>
        <v>1</v>
      </c>
      <c r="Z162">
        <f>VLOOKUP(A162,dummy_data[],COLUMN(dummy_data[Vitamin C]),TRUE)</f>
        <v>1</v>
      </c>
      <c r="AA162">
        <f>VLOOKUP(A162,dummy_data[],COLUMN(dummy_data[Vitamin D]),TRUE)</f>
        <v>1</v>
      </c>
      <c r="AB162">
        <f>VLOOKUP(A162,dummy_data[],COLUMN(dummy_data[Vitamin E]),TRUE)</f>
        <v>1</v>
      </c>
      <c r="AC162">
        <f t="shared" ca="1" si="4"/>
        <v>552</v>
      </c>
      <c r="AD162" t="str">
        <f t="shared" si="5"/>
        <v>おろしチキン竜田おかずのみ(和風ぽん酢) 小物 473kcal</v>
      </c>
    </row>
    <row r="163" spans="1:30" x14ac:dyDescent="0.2">
      <c r="A163">
        <v>161</v>
      </c>
      <c r="B163">
        <v>161</v>
      </c>
      <c r="C163" t="s">
        <v>99</v>
      </c>
      <c r="D163" t="str">
        <f>VLOOKUP(VLOOKUP(A163,org_table[],COLUMN(org_table[category]),FALSE),Categories[],2,FALSE)</f>
        <v>小物</v>
      </c>
      <c r="E163" t="str">
        <f>_xlfn.IFNA(VLOOKUP(VLOOKUP(A163,org_table[],COLUMN(org_table[size]),FALSE),SizeCodes[],2,FALSE),"-")</f>
        <v>-</v>
      </c>
      <c r="F163">
        <f>VLOOKUP(A163,org_table[],COLUMN(org_table[熱量]),FALSE)</f>
        <v>510</v>
      </c>
      <c r="H163">
        <f>VLOOKUP(A163,org_table[],COLUMN(org_table[蛋白質]),FALSE)</f>
        <v>21.6</v>
      </c>
      <c r="I163">
        <f>VLOOKUP(A163,org_table[],COLUMN(org_table[脂質]),FALSE)</f>
        <v>37.799999999999997</v>
      </c>
      <c r="J163">
        <f>VLOOKUP(A163,org_table[],COLUMN(org_table[炭水化物]),FALSE)</f>
        <v>20.6</v>
      </c>
      <c r="K163">
        <f>VLOOKUP(A163,dummy_data[],COLUMN(dummy_data[Dietary fiber]),TRUE)</f>
        <v>20</v>
      </c>
      <c r="L163">
        <f>VLOOKUP(A163,org_table[],COLUMN(org_table[食塩相当量]),FALSE)</f>
        <v>2.9</v>
      </c>
      <c r="M163">
        <f>VLOOKUP(A163,org_table[],COLUMN(org_table[カリウム]),FALSE)</f>
        <v>464</v>
      </c>
      <c r="N163">
        <f>VLOOKUP(A163,dummy_data[],COLUMN(dummy_data[calcium]),TRUE)</f>
        <v>1</v>
      </c>
      <c r="O163">
        <f>VLOOKUP(A163,dummy_data[],COLUMN(dummy_data[iron]),TRUE)</f>
        <v>1</v>
      </c>
      <c r="P163">
        <f>VLOOKUP(A163,dummy_data[],COLUMN(dummy_data[magnesium]),TRUE)</f>
        <v>2</v>
      </c>
      <c r="Q163">
        <f>VLOOKUP(A163,org_table[],COLUMN(org_table[リン]),FALSE)</f>
        <v>155</v>
      </c>
      <c r="R163">
        <f>VLOOKUP(A163,dummy_data[],COLUMN(dummy_data[Vitamin A]),TRUE)</f>
        <v>1</v>
      </c>
      <c r="S163">
        <f>VLOOKUP(A163,dummy_data[],COLUMN(dummy_data[Vitamin B1]),TRUE)</f>
        <v>1</v>
      </c>
      <c r="T163">
        <f>VLOOKUP(A163,dummy_data[],COLUMN(dummy_data[Vitamin B2]),TRUE)</f>
        <v>1</v>
      </c>
      <c r="U163">
        <f>VLOOKUP(A163,dummy_data[],COLUMN(dummy_data[Vitamin B6]),TRUE)</f>
        <v>1</v>
      </c>
      <c r="V163">
        <f>VLOOKUP(A163,dummy_data[],COLUMN(dummy_data[Vitamin B12]),TRUE)</f>
        <v>1</v>
      </c>
      <c r="W163">
        <f>VLOOKUP(A163,dummy_data[],COLUMN(dummy_data[Niacin]),TRUE)</f>
        <v>1</v>
      </c>
      <c r="X163">
        <f>VLOOKUP(A163,dummy_data[],COLUMN(dummy_data[Pantothenic acid]),TRUE)</f>
        <v>1</v>
      </c>
      <c r="Y163">
        <f>VLOOKUP(A163,dummy_data[],COLUMN(dummy_data[Folic acid]),TRUE)</f>
        <v>1</v>
      </c>
      <c r="Z163">
        <f>VLOOKUP(A163,dummy_data[],COLUMN(dummy_data[Vitamin C]),TRUE)</f>
        <v>1</v>
      </c>
      <c r="AA163">
        <f>VLOOKUP(A163,dummy_data[],COLUMN(dummy_data[Vitamin D]),TRUE)</f>
        <v>1</v>
      </c>
      <c r="AB163">
        <f>VLOOKUP(A163,dummy_data[],COLUMN(dummy_data[Vitamin E]),TRUE)</f>
        <v>1</v>
      </c>
      <c r="AC163">
        <f t="shared" ca="1" si="4"/>
        <v>123</v>
      </c>
      <c r="AD163" t="str">
        <f t="shared" si="5"/>
        <v>しょうが焼きおかずのみ 小物 510kcal</v>
      </c>
    </row>
    <row r="164" spans="1:30" x14ac:dyDescent="0.2">
      <c r="A164">
        <v>162</v>
      </c>
      <c r="B164">
        <v>162</v>
      </c>
      <c r="C164" t="s">
        <v>100</v>
      </c>
      <c r="D164" t="str">
        <f>VLOOKUP(VLOOKUP(A164,org_table[],COLUMN(org_table[category]),FALSE),Categories[],2,FALSE)</f>
        <v>小物</v>
      </c>
      <c r="E164" t="str">
        <f>_xlfn.IFNA(VLOOKUP(VLOOKUP(A164,org_table[],COLUMN(org_table[size]),FALSE),SizeCodes[],2,FALSE),"-")</f>
        <v>-</v>
      </c>
      <c r="F164">
        <f>VLOOKUP(A164,org_table[],COLUMN(org_table[熱量]),FALSE)</f>
        <v>372</v>
      </c>
      <c r="H164">
        <f>VLOOKUP(A164,org_table[],COLUMN(org_table[蛋白質]),FALSE)</f>
        <v>26.5</v>
      </c>
      <c r="I164">
        <f>VLOOKUP(A164,org_table[],COLUMN(org_table[脂質]),FALSE)</f>
        <v>18.2</v>
      </c>
      <c r="J164">
        <f>VLOOKUP(A164,org_table[],COLUMN(org_table[炭水化物]),FALSE)</f>
        <v>25.6</v>
      </c>
      <c r="K164">
        <f>VLOOKUP(A164,dummy_data[],COLUMN(dummy_data[Dietary fiber]),TRUE)</f>
        <v>21</v>
      </c>
      <c r="L164">
        <f>VLOOKUP(A164,org_table[],COLUMN(org_table[食塩相当量]),FALSE)</f>
        <v>2.8</v>
      </c>
      <c r="M164">
        <f>VLOOKUP(A164,org_table[],COLUMN(org_table[カリウム]),FALSE)</f>
        <v>498</v>
      </c>
      <c r="N164">
        <f>VLOOKUP(A164,dummy_data[],COLUMN(dummy_data[calcium]),TRUE)</f>
        <v>1</v>
      </c>
      <c r="O164">
        <f>VLOOKUP(A164,dummy_data[],COLUMN(dummy_data[iron]),TRUE)</f>
        <v>1</v>
      </c>
      <c r="P164">
        <f>VLOOKUP(A164,dummy_data[],COLUMN(dummy_data[magnesium]),TRUE)</f>
        <v>2</v>
      </c>
      <c r="Q164">
        <f>VLOOKUP(A164,org_table[],COLUMN(org_table[リン]),FALSE)</f>
        <v>194</v>
      </c>
      <c r="R164">
        <f>VLOOKUP(A164,dummy_data[],COLUMN(dummy_data[Vitamin A]),TRUE)</f>
        <v>1</v>
      </c>
      <c r="S164">
        <f>VLOOKUP(A164,dummy_data[],COLUMN(dummy_data[Vitamin B1]),TRUE)</f>
        <v>1</v>
      </c>
      <c r="T164">
        <f>VLOOKUP(A164,dummy_data[],COLUMN(dummy_data[Vitamin B2]),TRUE)</f>
        <v>1</v>
      </c>
      <c r="U164">
        <f>VLOOKUP(A164,dummy_data[],COLUMN(dummy_data[Vitamin B6]),TRUE)</f>
        <v>1</v>
      </c>
      <c r="V164">
        <f>VLOOKUP(A164,dummy_data[],COLUMN(dummy_data[Vitamin B12]),TRUE)</f>
        <v>1</v>
      </c>
      <c r="W164">
        <f>VLOOKUP(A164,dummy_data[],COLUMN(dummy_data[Niacin]),TRUE)</f>
        <v>1</v>
      </c>
      <c r="X164">
        <f>VLOOKUP(A164,dummy_data[],COLUMN(dummy_data[Pantothenic acid]),TRUE)</f>
        <v>1</v>
      </c>
      <c r="Y164">
        <f>VLOOKUP(A164,dummy_data[],COLUMN(dummy_data[Folic acid]),TRUE)</f>
        <v>1</v>
      </c>
      <c r="Z164">
        <f>VLOOKUP(A164,dummy_data[],COLUMN(dummy_data[Vitamin C]),TRUE)</f>
        <v>1</v>
      </c>
      <c r="AA164">
        <f>VLOOKUP(A164,dummy_data[],COLUMN(dummy_data[Vitamin D]),TRUE)</f>
        <v>1</v>
      </c>
      <c r="AB164">
        <f>VLOOKUP(A164,dummy_data[],COLUMN(dummy_data[Vitamin E]),TRUE)</f>
        <v>1</v>
      </c>
      <c r="AC164">
        <f t="shared" ca="1" si="4"/>
        <v>251</v>
      </c>
      <c r="AD164" t="str">
        <f t="shared" si="5"/>
        <v>から揚　おかずのみ(4コ入り) 小物 372kcal</v>
      </c>
    </row>
    <row r="165" spans="1:30" x14ac:dyDescent="0.2">
      <c r="A165">
        <v>163</v>
      </c>
      <c r="B165">
        <v>163</v>
      </c>
      <c r="C165" t="s">
        <v>101</v>
      </c>
      <c r="D165" t="str">
        <f>VLOOKUP(VLOOKUP(A165,org_table[],COLUMN(org_table[category]),FALSE),Categories[],2,FALSE)</f>
        <v>小物</v>
      </c>
      <c r="E165" t="str">
        <f>_xlfn.IFNA(VLOOKUP(VLOOKUP(A165,org_table[],COLUMN(org_table[size]),FALSE),SizeCodes[],2,FALSE),"-")</f>
        <v>-</v>
      </c>
      <c r="F165">
        <f>VLOOKUP(A165,org_table[],COLUMN(org_table[熱量]),FALSE)</f>
        <v>532</v>
      </c>
      <c r="H165">
        <f>VLOOKUP(A165,org_table[],COLUMN(org_table[蛋白質]),FALSE)</f>
        <v>39.1</v>
      </c>
      <c r="I165">
        <f>VLOOKUP(A165,org_table[],COLUMN(org_table[脂質]),FALSE)</f>
        <v>26.4</v>
      </c>
      <c r="J165">
        <f>VLOOKUP(A165,org_table[],COLUMN(org_table[炭水化物]),FALSE)</f>
        <v>34.6</v>
      </c>
      <c r="K165">
        <f>VLOOKUP(A165,dummy_data[],COLUMN(dummy_data[Dietary fiber]),TRUE)</f>
        <v>20</v>
      </c>
      <c r="L165">
        <f>VLOOKUP(A165,org_table[],COLUMN(org_table[食塩相当量]),FALSE)</f>
        <v>3.7</v>
      </c>
      <c r="M165">
        <f>VLOOKUP(A165,org_table[],COLUMN(org_table[カリウム]),FALSE)</f>
        <v>718</v>
      </c>
      <c r="N165">
        <f>VLOOKUP(A165,dummy_data[],COLUMN(dummy_data[calcium]),TRUE)</f>
        <v>1</v>
      </c>
      <c r="O165">
        <f>VLOOKUP(A165,dummy_data[],COLUMN(dummy_data[iron]),TRUE)</f>
        <v>1</v>
      </c>
      <c r="P165">
        <f>VLOOKUP(A165,dummy_data[],COLUMN(dummy_data[magnesium]),TRUE)</f>
        <v>2</v>
      </c>
      <c r="Q165">
        <f>VLOOKUP(A165,org_table[],COLUMN(org_table[リン]),FALSE)</f>
        <v>284</v>
      </c>
      <c r="R165">
        <f>VLOOKUP(A165,dummy_data[],COLUMN(dummy_data[Vitamin A]),TRUE)</f>
        <v>1</v>
      </c>
      <c r="S165">
        <f>VLOOKUP(A165,dummy_data[],COLUMN(dummy_data[Vitamin B1]),TRUE)</f>
        <v>1</v>
      </c>
      <c r="T165">
        <f>VLOOKUP(A165,dummy_data[],COLUMN(dummy_data[Vitamin B2]),TRUE)</f>
        <v>1</v>
      </c>
      <c r="U165">
        <f>VLOOKUP(A165,dummy_data[],COLUMN(dummy_data[Vitamin B6]),TRUE)</f>
        <v>1</v>
      </c>
      <c r="V165">
        <f>VLOOKUP(A165,dummy_data[],COLUMN(dummy_data[Vitamin B12]),TRUE)</f>
        <v>1</v>
      </c>
      <c r="W165">
        <f>VLOOKUP(A165,dummy_data[],COLUMN(dummy_data[Niacin]),TRUE)</f>
        <v>1</v>
      </c>
      <c r="X165">
        <f>VLOOKUP(A165,dummy_data[],COLUMN(dummy_data[Pantothenic acid]),TRUE)</f>
        <v>1</v>
      </c>
      <c r="Y165">
        <f>VLOOKUP(A165,dummy_data[],COLUMN(dummy_data[Folic acid]),TRUE)</f>
        <v>1</v>
      </c>
      <c r="Z165">
        <f>VLOOKUP(A165,dummy_data[],COLUMN(dummy_data[Vitamin C]),TRUE)</f>
        <v>1</v>
      </c>
      <c r="AA165">
        <f>VLOOKUP(A165,dummy_data[],COLUMN(dummy_data[Vitamin D]),TRUE)</f>
        <v>1</v>
      </c>
      <c r="AB165">
        <f>VLOOKUP(A165,dummy_data[],COLUMN(dummy_data[Vitamin E]),TRUE)</f>
        <v>1</v>
      </c>
      <c r="AC165">
        <f t="shared" ca="1" si="4"/>
        <v>973</v>
      </c>
      <c r="AD165" t="str">
        <f t="shared" si="5"/>
        <v>特から揚おかずのみ(6コ入り) 小物 532kcal</v>
      </c>
    </row>
    <row r="166" spans="1:30" x14ac:dyDescent="0.2">
      <c r="A166">
        <v>164</v>
      </c>
      <c r="B166">
        <v>164</v>
      </c>
      <c r="C166" t="s">
        <v>102</v>
      </c>
      <c r="D166" t="str">
        <f>VLOOKUP(VLOOKUP(A166,org_table[],COLUMN(org_table[category]),FALSE),Categories[],2,FALSE)</f>
        <v>小物</v>
      </c>
      <c r="E166" t="str">
        <f>_xlfn.IFNA(VLOOKUP(VLOOKUP(A166,org_table[],COLUMN(org_table[size]),FALSE),SizeCodes[],2,FALSE),"-")</f>
        <v>-</v>
      </c>
      <c r="F166">
        <f>VLOOKUP(A166,org_table[],COLUMN(org_table[熱量]),FALSE)</f>
        <v>208</v>
      </c>
      <c r="H166">
        <f>VLOOKUP(A166,org_table[],COLUMN(org_table[蛋白質]),FALSE)</f>
        <v>10.4</v>
      </c>
      <c r="I166">
        <f>VLOOKUP(A166,org_table[],COLUMN(org_table[脂質]),FALSE)</f>
        <v>8</v>
      </c>
      <c r="J166">
        <f>VLOOKUP(A166,org_table[],COLUMN(org_table[炭水化物]),FALSE)</f>
        <v>23.6</v>
      </c>
      <c r="K166">
        <f>VLOOKUP(A166,dummy_data[],COLUMN(dummy_data[Dietary fiber]),TRUE)</f>
        <v>21</v>
      </c>
      <c r="L166">
        <f>VLOOKUP(A166,org_table[],COLUMN(org_table[食塩相当量]),FALSE)</f>
        <v>2.8</v>
      </c>
      <c r="M166">
        <f>VLOOKUP(A166,org_table[],COLUMN(org_table[カリウム]),FALSE)</f>
        <v>300</v>
      </c>
      <c r="N166">
        <f>VLOOKUP(A166,dummy_data[],COLUMN(dummy_data[calcium]),TRUE)</f>
        <v>1</v>
      </c>
      <c r="O166">
        <f>VLOOKUP(A166,dummy_data[],COLUMN(dummy_data[iron]),TRUE)</f>
        <v>1</v>
      </c>
      <c r="P166">
        <f>VLOOKUP(A166,dummy_data[],COLUMN(dummy_data[magnesium]),TRUE)</f>
        <v>2</v>
      </c>
      <c r="Q166">
        <f>VLOOKUP(A166,org_table[],COLUMN(org_table[リン]),FALSE)</f>
        <v>54</v>
      </c>
      <c r="R166">
        <f>VLOOKUP(A166,dummy_data[],COLUMN(dummy_data[Vitamin A]),TRUE)</f>
        <v>1</v>
      </c>
      <c r="S166">
        <f>VLOOKUP(A166,dummy_data[],COLUMN(dummy_data[Vitamin B1]),TRUE)</f>
        <v>1</v>
      </c>
      <c r="T166">
        <f>VLOOKUP(A166,dummy_data[],COLUMN(dummy_data[Vitamin B2]),TRUE)</f>
        <v>1</v>
      </c>
      <c r="U166">
        <f>VLOOKUP(A166,dummy_data[],COLUMN(dummy_data[Vitamin B6]),TRUE)</f>
        <v>1</v>
      </c>
      <c r="V166">
        <f>VLOOKUP(A166,dummy_data[],COLUMN(dummy_data[Vitamin B12]),TRUE)</f>
        <v>1</v>
      </c>
      <c r="W166">
        <f>VLOOKUP(A166,dummy_data[],COLUMN(dummy_data[Niacin]),TRUE)</f>
        <v>1</v>
      </c>
      <c r="X166">
        <f>VLOOKUP(A166,dummy_data[],COLUMN(dummy_data[Pantothenic acid]),TRUE)</f>
        <v>1</v>
      </c>
      <c r="Y166">
        <f>VLOOKUP(A166,dummy_data[],COLUMN(dummy_data[Folic acid]),TRUE)</f>
        <v>1</v>
      </c>
      <c r="Z166">
        <f>VLOOKUP(A166,dummy_data[],COLUMN(dummy_data[Vitamin C]),TRUE)</f>
        <v>1</v>
      </c>
      <c r="AA166">
        <f>VLOOKUP(A166,dummy_data[],COLUMN(dummy_data[Vitamin D]),TRUE)</f>
        <v>1</v>
      </c>
      <c r="AB166">
        <f>VLOOKUP(A166,dummy_data[],COLUMN(dummy_data[Vitamin E]),TRUE)</f>
        <v>1</v>
      </c>
      <c r="AC166">
        <f t="shared" ca="1" si="4"/>
        <v>154</v>
      </c>
      <c r="AD166" t="str">
        <f t="shared" si="5"/>
        <v>カレールー 小物 208kcal</v>
      </c>
    </row>
    <row r="167" spans="1:30" x14ac:dyDescent="0.2">
      <c r="A167">
        <v>165</v>
      </c>
      <c r="B167">
        <v>165</v>
      </c>
      <c r="C167" t="s">
        <v>103</v>
      </c>
      <c r="D167" t="str">
        <f>VLOOKUP(VLOOKUP(A167,org_table[],COLUMN(org_table[category]),FALSE),Categories[],2,FALSE)</f>
        <v>小物</v>
      </c>
      <c r="E167" t="str">
        <f>_xlfn.IFNA(VLOOKUP(VLOOKUP(A167,org_table[],COLUMN(org_table[size]),FALSE),SizeCodes[],2,FALSE),"-")</f>
        <v>-</v>
      </c>
      <c r="F167">
        <f>VLOOKUP(A167,org_table[],COLUMN(org_table[熱量]),FALSE)</f>
        <v>390</v>
      </c>
      <c r="H167">
        <f>VLOOKUP(A167,org_table[],COLUMN(org_table[蛋白質]),FALSE)</f>
        <v>7</v>
      </c>
      <c r="I167">
        <f>VLOOKUP(A167,org_table[],COLUMN(org_table[脂質]),FALSE)</f>
        <v>1</v>
      </c>
      <c r="J167">
        <f>VLOOKUP(A167,org_table[],COLUMN(org_table[炭水化物]),FALSE)</f>
        <v>90.8</v>
      </c>
      <c r="K167">
        <f>VLOOKUP(A167,dummy_data[],COLUMN(dummy_data[Dietary fiber]),TRUE)</f>
        <v>20</v>
      </c>
      <c r="L167">
        <f>VLOOKUP(A167,org_table[],COLUMN(org_table[食塩相当量]),FALSE)</f>
        <v>0</v>
      </c>
      <c r="M167">
        <f>VLOOKUP(A167,org_table[],COLUMN(org_table[カリウム]),FALSE)</f>
        <v>103</v>
      </c>
      <c r="N167">
        <f>VLOOKUP(A167,dummy_data[],COLUMN(dummy_data[calcium]),TRUE)</f>
        <v>1</v>
      </c>
      <c r="O167">
        <f>VLOOKUP(A167,dummy_data[],COLUMN(dummy_data[iron]),TRUE)</f>
        <v>1</v>
      </c>
      <c r="P167">
        <f>VLOOKUP(A167,dummy_data[],COLUMN(dummy_data[magnesium]),TRUE)</f>
        <v>2</v>
      </c>
      <c r="Q167">
        <f>VLOOKUP(A167,org_table[],COLUMN(org_table[リン]),FALSE)</f>
        <v>108</v>
      </c>
      <c r="R167">
        <f>VLOOKUP(A167,dummy_data[],COLUMN(dummy_data[Vitamin A]),TRUE)</f>
        <v>1</v>
      </c>
      <c r="S167">
        <f>VLOOKUP(A167,dummy_data[],COLUMN(dummy_data[Vitamin B1]),TRUE)</f>
        <v>1</v>
      </c>
      <c r="T167">
        <f>VLOOKUP(A167,dummy_data[],COLUMN(dummy_data[Vitamin B2]),TRUE)</f>
        <v>1</v>
      </c>
      <c r="U167">
        <f>VLOOKUP(A167,dummy_data[],COLUMN(dummy_data[Vitamin B6]),TRUE)</f>
        <v>1</v>
      </c>
      <c r="V167">
        <f>VLOOKUP(A167,dummy_data[],COLUMN(dummy_data[Vitamin B12]),TRUE)</f>
        <v>1</v>
      </c>
      <c r="W167">
        <f>VLOOKUP(A167,dummy_data[],COLUMN(dummy_data[Niacin]),TRUE)</f>
        <v>1</v>
      </c>
      <c r="X167">
        <f>VLOOKUP(A167,dummy_data[],COLUMN(dummy_data[Pantothenic acid]),TRUE)</f>
        <v>1</v>
      </c>
      <c r="Y167">
        <f>VLOOKUP(A167,dummy_data[],COLUMN(dummy_data[Folic acid]),TRUE)</f>
        <v>1</v>
      </c>
      <c r="Z167">
        <f>VLOOKUP(A167,dummy_data[],COLUMN(dummy_data[Vitamin C]),TRUE)</f>
        <v>1</v>
      </c>
      <c r="AA167">
        <f>VLOOKUP(A167,dummy_data[],COLUMN(dummy_data[Vitamin D]),TRUE)</f>
        <v>1</v>
      </c>
      <c r="AB167">
        <f>VLOOKUP(A167,dummy_data[],COLUMN(dummy_data[Vitamin E]),TRUE)</f>
        <v>1</v>
      </c>
      <c r="AC167">
        <f t="shared" ca="1" si="4"/>
        <v>253</v>
      </c>
      <c r="AD167" t="str">
        <f t="shared" si="5"/>
        <v>もち麦ごはん単品（中） 小物 390kcal</v>
      </c>
    </row>
    <row r="168" spans="1:30" x14ac:dyDescent="0.2">
      <c r="A168">
        <v>166</v>
      </c>
      <c r="B168">
        <v>166</v>
      </c>
      <c r="C168" t="s">
        <v>104</v>
      </c>
      <c r="D168" t="str">
        <f>VLOOKUP(VLOOKUP(A168,org_table[],COLUMN(org_table[category]),FALSE),Categories[],2,FALSE)</f>
        <v>小物</v>
      </c>
      <c r="E168" t="str">
        <f>_xlfn.IFNA(VLOOKUP(VLOOKUP(A168,org_table[],COLUMN(org_table[size]),FALSE),SizeCodes[],2,FALSE),"-")</f>
        <v>-</v>
      </c>
      <c r="F168">
        <f>VLOOKUP(A168,org_table[],COLUMN(org_table[熱量]),FALSE)</f>
        <v>83</v>
      </c>
      <c r="H168">
        <f>VLOOKUP(A168,org_table[],COLUMN(org_table[蛋白質]),FALSE)</f>
        <v>6.7</v>
      </c>
      <c r="I168">
        <f>VLOOKUP(A168,org_table[],COLUMN(org_table[脂質]),FALSE)</f>
        <v>2.7</v>
      </c>
      <c r="J168">
        <f>VLOOKUP(A168,org_table[],COLUMN(org_table[炭水化物]),FALSE)</f>
        <v>7.8</v>
      </c>
      <c r="K168">
        <f>VLOOKUP(A168,dummy_data[],COLUMN(dummy_data[Dietary fiber]),TRUE)</f>
        <v>21</v>
      </c>
      <c r="L168">
        <f>VLOOKUP(A168,org_table[],COLUMN(org_table[食塩相当量]),FALSE)</f>
        <v>3</v>
      </c>
      <c r="M168">
        <f>VLOOKUP(A168,org_table[],COLUMN(org_table[カリウム]),FALSE)</f>
        <v>220</v>
      </c>
      <c r="N168">
        <f>VLOOKUP(A168,dummy_data[],COLUMN(dummy_data[calcium]),TRUE)</f>
        <v>1</v>
      </c>
      <c r="O168">
        <f>VLOOKUP(A168,dummy_data[],COLUMN(dummy_data[iron]),TRUE)</f>
        <v>1</v>
      </c>
      <c r="P168">
        <f>VLOOKUP(A168,dummy_data[],COLUMN(dummy_data[magnesium]),TRUE)</f>
        <v>2</v>
      </c>
      <c r="Q168">
        <f>VLOOKUP(A168,org_table[],COLUMN(org_table[リン]),FALSE)</f>
        <v>69</v>
      </c>
      <c r="R168">
        <f>VLOOKUP(A168,dummy_data[],COLUMN(dummy_data[Vitamin A]),TRUE)</f>
        <v>1</v>
      </c>
      <c r="S168">
        <f>VLOOKUP(A168,dummy_data[],COLUMN(dummy_data[Vitamin B1]),TRUE)</f>
        <v>1</v>
      </c>
      <c r="T168">
        <f>VLOOKUP(A168,dummy_data[],COLUMN(dummy_data[Vitamin B2]),TRUE)</f>
        <v>1</v>
      </c>
      <c r="U168">
        <f>VLOOKUP(A168,dummy_data[],COLUMN(dummy_data[Vitamin B6]),TRUE)</f>
        <v>1</v>
      </c>
      <c r="V168">
        <f>VLOOKUP(A168,dummy_data[],COLUMN(dummy_data[Vitamin B12]),TRUE)</f>
        <v>1</v>
      </c>
      <c r="W168">
        <f>VLOOKUP(A168,dummy_data[],COLUMN(dummy_data[Niacin]),TRUE)</f>
        <v>1</v>
      </c>
      <c r="X168">
        <f>VLOOKUP(A168,dummy_data[],COLUMN(dummy_data[Pantothenic acid]),TRUE)</f>
        <v>1</v>
      </c>
      <c r="Y168">
        <f>VLOOKUP(A168,dummy_data[],COLUMN(dummy_data[Folic acid]),TRUE)</f>
        <v>1</v>
      </c>
      <c r="Z168">
        <f>VLOOKUP(A168,dummy_data[],COLUMN(dummy_data[Vitamin C]),TRUE)</f>
        <v>1</v>
      </c>
      <c r="AA168">
        <f>VLOOKUP(A168,dummy_data[],COLUMN(dummy_data[Vitamin D]),TRUE)</f>
        <v>1</v>
      </c>
      <c r="AB168">
        <f>VLOOKUP(A168,dummy_data[],COLUMN(dummy_data[Vitamin E]),TRUE)</f>
        <v>1</v>
      </c>
      <c r="AC168">
        <f t="shared" ca="1" si="4"/>
        <v>736</v>
      </c>
      <c r="AD168" t="str">
        <f t="shared" si="5"/>
        <v>特製豚汁 小物 83kcal</v>
      </c>
    </row>
    <row r="169" spans="1:30" x14ac:dyDescent="0.2">
      <c r="A169">
        <v>167</v>
      </c>
      <c r="B169">
        <v>167</v>
      </c>
      <c r="C169" t="s">
        <v>319</v>
      </c>
      <c r="D169" t="str">
        <f>VLOOKUP(VLOOKUP(A169,org_table[],COLUMN(org_table[category]),FALSE),Categories[],2,FALSE)</f>
        <v>小物</v>
      </c>
      <c r="E169" t="str">
        <f>_xlfn.IFNA(VLOOKUP(VLOOKUP(A169,org_table[],COLUMN(org_table[size]),FALSE),SizeCodes[],2,FALSE),"-")</f>
        <v>-</v>
      </c>
      <c r="F169">
        <f>VLOOKUP(A169,org_table[],COLUMN(org_table[熱量]),FALSE)</f>
        <v>68</v>
      </c>
      <c r="H169">
        <f>VLOOKUP(A169,org_table[],COLUMN(org_table[蛋白質]),FALSE)</f>
        <v>3.1</v>
      </c>
      <c r="I169">
        <f>VLOOKUP(A169,org_table[],COLUMN(org_table[脂質]),FALSE)</f>
        <v>5.3</v>
      </c>
      <c r="J169">
        <f>VLOOKUP(A169,org_table[],COLUMN(org_table[炭水化物]),FALSE)</f>
        <v>1.8</v>
      </c>
      <c r="K169">
        <f>VLOOKUP(A169,dummy_data[],COLUMN(dummy_data[Dietary fiber]),TRUE)</f>
        <v>20</v>
      </c>
      <c r="L169">
        <f>VLOOKUP(A169,org_table[],COLUMN(org_table[食塩相当量]),FALSE)</f>
        <v>1</v>
      </c>
      <c r="M169">
        <f>VLOOKUP(A169,org_table[],COLUMN(org_table[カリウム]),FALSE)</f>
        <v>68</v>
      </c>
      <c r="N169">
        <f>VLOOKUP(A169,dummy_data[],COLUMN(dummy_data[calcium]),TRUE)</f>
        <v>1</v>
      </c>
      <c r="O169">
        <f>VLOOKUP(A169,dummy_data[],COLUMN(dummy_data[iron]),TRUE)</f>
        <v>1</v>
      </c>
      <c r="P169">
        <f>VLOOKUP(A169,dummy_data[],COLUMN(dummy_data[magnesium]),TRUE)</f>
        <v>2</v>
      </c>
      <c r="Q169">
        <f>VLOOKUP(A169,org_table[],COLUMN(org_table[リン]),FALSE)</f>
        <v>30</v>
      </c>
      <c r="R169">
        <f>VLOOKUP(A169,dummy_data[],COLUMN(dummy_data[Vitamin A]),TRUE)</f>
        <v>1</v>
      </c>
      <c r="S169">
        <f>VLOOKUP(A169,dummy_data[],COLUMN(dummy_data[Vitamin B1]),TRUE)</f>
        <v>1</v>
      </c>
      <c r="T169">
        <f>VLOOKUP(A169,dummy_data[],COLUMN(dummy_data[Vitamin B2]),TRUE)</f>
        <v>1</v>
      </c>
      <c r="U169">
        <f>VLOOKUP(A169,dummy_data[],COLUMN(dummy_data[Vitamin B6]),TRUE)</f>
        <v>1</v>
      </c>
      <c r="V169">
        <f>VLOOKUP(A169,dummy_data[],COLUMN(dummy_data[Vitamin B12]),TRUE)</f>
        <v>1</v>
      </c>
      <c r="W169">
        <f>VLOOKUP(A169,dummy_data[],COLUMN(dummy_data[Niacin]),TRUE)</f>
        <v>1</v>
      </c>
      <c r="X169">
        <f>VLOOKUP(A169,dummy_data[],COLUMN(dummy_data[Pantothenic acid]),TRUE)</f>
        <v>1</v>
      </c>
      <c r="Y169">
        <f>VLOOKUP(A169,dummy_data[],COLUMN(dummy_data[Folic acid]),TRUE)</f>
        <v>1</v>
      </c>
      <c r="Z169">
        <f>VLOOKUP(A169,dummy_data[],COLUMN(dummy_data[Vitamin C]),TRUE)</f>
        <v>1</v>
      </c>
      <c r="AA169">
        <f>VLOOKUP(A169,dummy_data[],COLUMN(dummy_data[Vitamin D]),TRUE)</f>
        <v>1</v>
      </c>
      <c r="AB169">
        <f>VLOOKUP(A169,dummy_data[],COLUMN(dummy_data[Vitamin E]),TRUE)</f>
        <v>1</v>
      </c>
      <c r="AC169">
        <f t="shared" ca="1" si="4"/>
        <v>686</v>
      </c>
      <c r="AD169" t="str">
        <f t="shared" si="5"/>
        <v>惣菜:豆もやしナムル 小物 68kcal</v>
      </c>
    </row>
    <row r="170" spans="1:30" x14ac:dyDescent="0.2">
      <c r="A170">
        <v>168</v>
      </c>
      <c r="B170">
        <v>168</v>
      </c>
      <c r="C170" t="s">
        <v>106</v>
      </c>
      <c r="D170" t="str">
        <f>VLOOKUP(VLOOKUP(A170,org_table[],COLUMN(org_table[category]),FALSE),Categories[],2,FALSE)</f>
        <v>小物</v>
      </c>
      <c r="E170" t="str">
        <f>_xlfn.IFNA(VLOOKUP(VLOOKUP(A170,org_table[],COLUMN(org_table[size]),FALSE),SizeCodes[],2,FALSE),"-")</f>
        <v>-</v>
      </c>
      <c r="F170">
        <f>VLOOKUP(A170,org_table[],COLUMN(org_table[熱量]),FALSE)</f>
        <v>52</v>
      </c>
      <c r="H170">
        <f>VLOOKUP(A170,org_table[],COLUMN(org_table[蛋白質]),FALSE)</f>
        <v>2.8</v>
      </c>
      <c r="I170">
        <f>VLOOKUP(A170,org_table[],COLUMN(org_table[脂質]),FALSE)</f>
        <v>2.6</v>
      </c>
      <c r="J170">
        <f>VLOOKUP(A170,org_table[],COLUMN(org_table[炭水化物]),FALSE)</f>
        <v>4.0999999999999996</v>
      </c>
      <c r="K170">
        <f>VLOOKUP(A170,dummy_data[],COLUMN(dummy_data[Dietary fiber]),TRUE)</f>
        <v>21</v>
      </c>
      <c r="L170">
        <f>VLOOKUP(A170,org_table[],COLUMN(org_table[食塩相当量]),FALSE)</f>
        <v>0.7</v>
      </c>
      <c r="M170">
        <f>VLOOKUP(A170,org_table[],COLUMN(org_table[カリウム]),FALSE)</f>
        <v>37</v>
      </c>
      <c r="N170">
        <f>VLOOKUP(A170,dummy_data[],COLUMN(dummy_data[calcium]),TRUE)</f>
        <v>1</v>
      </c>
      <c r="O170">
        <f>VLOOKUP(A170,dummy_data[],COLUMN(dummy_data[iron]),TRUE)</f>
        <v>1</v>
      </c>
      <c r="P170">
        <f>VLOOKUP(A170,dummy_data[],COLUMN(dummy_data[magnesium]),TRUE)</f>
        <v>2</v>
      </c>
      <c r="Q170">
        <f>VLOOKUP(A170,org_table[],COLUMN(org_table[リン]),FALSE)</f>
        <v>29</v>
      </c>
      <c r="R170">
        <f>VLOOKUP(A170,dummy_data[],COLUMN(dummy_data[Vitamin A]),TRUE)</f>
        <v>1</v>
      </c>
      <c r="S170">
        <f>VLOOKUP(A170,dummy_data[],COLUMN(dummy_data[Vitamin B1]),TRUE)</f>
        <v>1</v>
      </c>
      <c r="T170">
        <f>VLOOKUP(A170,dummy_data[],COLUMN(dummy_data[Vitamin B2]),TRUE)</f>
        <v>1</v>
      </c>
      <c r="U170">
        <f>VLOOKUP(A170,dummy_data[],COLUMN(dummy_data[Vitamin B6]),TRUE)</f>
        <v>1</v>
      </c>
      <c r="V170">
        <f>VLOOKUP(A170,dummy_data[],COLUMN(dummy_data[Vitamin B12]),TRUE)</f>
        <v>1</v>
      </c>
      <c r="W170">
        <f>VLOOKUP(A170,dummy_data[],COLUMN(dummy_data[Niacin]),TRUE)</f>
        <v>1</v>
      </c>
      <c r="X170">
        <f>VLOOKUP(A170,dummy_data[],COLUMN(dummy_data[Pantothenic acid]),TRUE)</f>
        <v>1</v>
      </c>
      <c r="Y170">
        <f>VLOOKUP(A170,dummy_data[],COLUMN(dummy_data[Folic acid]),TRUE)</f>
        <v>1</v>
      </c>
      <c r="Z170">
        <f>VLOOKUP(A170,dummy_data[],COLUMN(dummy_data[Vitamin C]),TRUE)</f>
        <v>1</v>
      </c>
      <c r="AA170">
        <f>VLOOKUP(A170,dummy_data[],COLUMN(dummy_data[Vitamin D]),TRUE)</f>
        <v>1</v>
      </c>
      <c r="AB170">
        <f>VLOOKUP(A170,dummy_data[],COLUMN(dummy_data[Vitamin E]),TRUE)</f>
        <v>1</v>
      </c>
      <c r="AC170">
        <f t="shared" ca="1" si="4"/>
        <v>19</v>
      </c>
      <c r="AD170" t="str">
        <f t="shared" si="5"/>
        <v>ちくわ天 小物 52kcal</v>
      </c>
    </row>
    <row r="171" spans="1:30" x14ac:dyDescent="0.2">
      <c r="A171">
        <v>169</v>
      </c>
      <c r="B171">
        <v>169</v>
      </c>
      <c r="C171" t="s">
        <v>107</v>
      </c>
      <c r="D171" t="str">
        <f>VLOOKUP(VLOOKUP(A171,org_table[],COLUMN(org_table[category]),FALSE),Categories[],2,FALSE)</f>
        <v>小物</v>
      </c>
      <c r="E171" t="str">
        <f>_xlfn.IFNA(VLOOKUP(VLOOKUP(A171,org_table[],COLUMN(org_table[size]),FALSE),SizeCodes[],2,FALSE),"-")</f>
        <v>-</v>
      </c>
      <c r="F171">
        <f>VLOOKUP(A171,org_table[],COLUMN(org_table[熱量]),FALSE)</f>
        <v>127</v>
      </c>
      <c r="H171">
        <f>VLOOKUP(A171,org_table[],COLUMN(org_table[蛋白質]),FALSE)</f>
        <v>4.8</v>
      </c>
      <c r="I171">
        <f>VLOOKUP(A171,org_table[],COLUMN(org_table[脂質]),FALSE)</f>
        <v>1.7</v>
      </c>
      <c r="J171">
        <f>VLOOKUP(A171,org_table[],COLUMN(org_table[炭水化物]),FALSE)</f>
        <v>23</v>
      </c>
      <c r="K171">
        <f>VLOOKUP(A171,dummy_data[],COLUMN(dummy_data[Dietary fiber]),TRUE)</f>
        <v>20</v>
      </c>
      <c r="L171">
        <f>VLOOKUP(A171,org_table[],COLUMN(org_table[食塩相当量]),FALSE)</f>
        <v>3.4</v>
      </c>
      <c r="M171">
        <f>VLOOKUP(A171,org_table[],COLUMN(org_table[カリウム]),FALSE)</f>
        <v>88</v>
      </c>
      <c r="N171">
        <f>VLOOKUP(A171,dummy_data[],COLUMN(dummy_data[calcium]),TRUE)</f>
        <v>1</v>
      </c>
      <c r="O171">
        <f>VLOOKUP(A171,dummy_data[],COLUMN(dummy_data[iron]),TRUE)</f>
        <v>1</v>
      </c>
      <c r="P171">
        <f>VLOOKUP(A171,dummy_data[],COLUMN(dummy_data[magnesium]),TRUE)</f>
        <v>2</v>
      </c>
      <c r="Q171">
        <f>VLOOKUP(A171,org_table[],COLUMN(org_table[リン]),FALSE)</f>
        <v>36</v>
      </c>
      <c r="R171">
        <f>VLOOKUP(A171,dummy_data[],COLUMN(dummy_data[Vitamin A]),TRUE)</f>
        <v>1</v>
      </c>
      <c r="S171">
        <f>VLOOKUP(A171,dummy_data[],COLUMN(dummy_data[Vitamin B1]),TRUE)</f>
        <v>1</v>
      </c>
      <c r="T171">
        <f>VLOOKUP(A171,dummy_data[],COLUMN(dummy_data[Vitamin B2]),TRUE)</f>
        <v>1</v>
      </c>
      <c r="U171">
        <f>VLOOKUP(A171,dummy_data[],COLUMN(dummy_data[Vitamin B6]),TRUE)</f>
        <v>1</v>
      </c>
      <c r="V171">
        <f>VLOOKUP(A171,dummy_data[],COLUMN(dummy_data[Vitamin B12]),TRUE)</f>
        <v>1</v>
      </c>
      <c r="W171">
        <f>VLOOKUP(A171,dummy_data[],COLUMN(dummy_data[Niacin]),TRUE)</f>
        <v>1</v>
      </c>
      <c r="X171">
        <f>VLOOKUP(A171,dummy_data[],COLUMN(dummy_data[Pantothenic acid]),TRUE)</f>
        <v>1</v>
      </c>
      <c r="Y171">
        <f>VLOOKUP(A171,dummy_data[],COLUMN(dummy_data[Folic acid]),TRUE)</f>
        <v>1</v>
      </c>
      <c r="Z171">
        <f>VLOOKUP(A171,dummy_data[],COLUMN(dummy_data[Vitamin C]),TRUE)</f>
        <v>1</v>
      </c>
      <c r="AA171">
        <f>VLOOKUP(A171,dummy_data[],COLUMN(dummy_data[Vitamin D]),TRUE)</f>
        <v>1</v>
      </c>
      <c r="AB171">
        <f>VLOOKUP(A171,dummy_data[],COLUMN(dummy_data[Vitamin E]),TRUE)</f>
        <v>1</v>
      </c>
      <c r="AC171">
        <f t="shared" ca="1" si="4"/>
        <v>961</v>
      </c>
      <c r="AD171" t="str">
        <f t="shared" si="5"/>
        <v>ミニうどん（肉） 小物 127kcal</v>
      </c>
    </row>
    <row r="172" spans="1:30" x14ac:dyDescent="0.2">
      <c r="A172">
        <v>170</v>
      </c>
      <c r="B172">
        <v>170</v>
      </c>
      <c r="C172" t="s">
        <v>108</v>
      </c>
      <c r="D172" t="str">
        <f>VLOOKUP(VLOOKUP(A172,org_table[],COLUMN(org_table[category]),FALSE),Categories[],2,FALSE)</f>
        <v>小物</v>
      </c>
      <c r="E172" t="str">
        <f>_xlfn.IFNA(VLOOKUP(VLOOKUP(A172,org_table[],COLUMN(org_table[size]),FALSE),SizeCodes[],2,FALSE),"-")</f>
        <v>-</v>
      </c>
      <c r="F172">
        <f>VLOOKUP(A172,org_table[],COLUMN(org_table[熱量]),FALSE)</f>
        <v>123</v>
      </c>
      <c r="H172">
        <f>VLOOKUP(A172,org_table[],COLUMN(org_table[蛋白質]),FALSE)</f>
        <v>4</v>
      </c>
      <c r="I172">
        <f>VLOOKUP(A172,org_table[],COLUMN(org_table[脂質]),FALSE)</f>
        <v>1.2</v>
      </c>
      <c r="J172">
        <f>VLOOKUP(A172,org_table[],COLUMN(org_table[炭水化物]),FALSE)</f>
        <v>24</v>
      </c>
      <c r="K172">
        <f>VLOOKUP(A172,dummy_data[],COLUMN(dummy_data[Dietary fiber]),TRUE)</f>
        <v>21</v>
      </c>
      <c r="L172">
        <f>VLOOKUP(A172,org_table[],COLUMN(org_table[食塩相当量]),FALSE)</f>
        <v>3.5</v>
      </c>
      <c r="M172">
        <f>VLOOKUP(A172,org_table[],COLUMN(org_table[カリウム]),FALSE)</f>
        <v>71</v>
      </c>
      <c r="N172">
        <f>VLOOKUP(A172,dummy_data[],COLUMN(dummy_data[calcium]),TRUE)</f>
        <v>1</v>
      </c>
      <c r="O172">
        <f>VLOOKUP(A172,dummy_data[],COLUMN(dummy_data[iron]),TRUE)</f>
        <v>1</v>
      </c>
      <c r="P172">
        <f>VLOOKUP(A172,dummy_data[],COLUMN(dummy_data[magnesium]),TRUE)</f>
        <v>2</v>
      </c>
      <c r="Q172">
        <f>VLOOKUP(A172,org_table[],COLUMN(org_table[リン]),FALSE)</f>
        <v>32</v>
      </c>
      <c r="R172">
        <f>VLOOKUP(A172,dummy_data[],COLUMN(dummy_data[Vitamin A]),TRUE)</f>
        <v>1</v>
      </c>
      <c r="S172">
        <f>VLOOKUP(A172,dummy_data[],COLUMN(dummy_data[Vitamin B1]),TRUE)</f>
        <v>1</v>
      </c>
      <c r="T172">
        <f>VLOOKUP(A172,dummy_data[],COLUMN(dummy_data[Vitamin B2]),TRUE)</f>
        <v>1</v>
      </c>
      <c r="U172">
        <f>VLOOKUP(A172,dummy_data[],COLUMN(dummy_data[Vitamin B6]),TRUE)</f>
        <v>1</v>
      </c>
      <c r="V172">
        <f>VLOOKUP(A172,dummy_data[],COLUMN(dummy_data[Vitamin B12]),TRUE)</f>
        <v>1</v>
      </c>
      <c r="W172">
        <f>VLOOKUP(A172,dummy_data[],COLUMN(dummy_data[Niacin]),TRUE)</f>
        <v>1</v>
      </c>
      <c r="X172">
        <f>VLOOKUP(A172,dummy_data[],COLUMN(dummy_data[Pantothenic acid]),TRUE)</f>
        <v>1</v>
      </c>
      <c r="Y172">
        <f>VLOOKUP(A172,dummy_data[],COLUMN(dummy_data[Folic acid]),TRUE)</f>
        <v>1</v>
      </c>
      <c r="Z172">
        <f>VLOOKUP(A172,dummy_data[],COLUMN(dummy_data[Vitamin C]),TRUE)</f>
        <v>1</v>
      </c>
      <c r="AA172">
        <f>VLOOKUP(A172,dummy_data[],COLUMN(dummy_data[Vitamin D]),TRUE)</f>
        <v>1</v>
      </c>
      <c r="AB172">
        <f>VLOOKUP(A172,dummy_data[],COLUMN(dummy_data[Vitamin E]),TRUE)</f>
        <v>1</v>
      </c>
      <c r="AC172">
        <f t="shared" ca="1" si="4"/>
        <v>266</v>
      </c>
      <c r="AD172" t="str">
        <f t="shared" si="5"/>
        <v>ミニうどん（きつね） 小物 123kcal</v>
      </c>
    </row>
    <row r="173" spans="1:30" x14ac:dyDescent="0.2">
      <c r="A173">
        <v>171</v>
      </c>
      <c r="B173">
        <v>171</v>
      </c>
      <c r="C173" t="s">
        <v>109</v>
      </c>
      <c r="D173" t="str">
        <f>VLOOKUP(VLOOKUP(A173,org_table[],COLUMN(org_table[category]),FALSE),Categories[],2,FALSE)</f>
        <v>小物</v>
      </c>
      <c r="E173" t="str">
        <f>_xlfn.IFNA(VLOOKUP(VLOOKUP(A173,org_table[],COLUMN(org_table[size]),FALSE),SizeCodes[],2,FALSE),"-")</f>
        <v>-</v>
      </c>
      <c r="F173">
        <f>VLOOKUP(A173,org_table[],COLUMN(org_table[熱量]),FALSE)</f>
        <v>802</v>
      </c>
      <c r="H173">
        <f>VLOOKUP(A173,org_table[],COLUMN(org_table[蛋白質]),FALSE)</f>
        <v>63.2</v>
      </c>
      <c r="I173">
        <f>VLOOKUP(A173,org_table[],COLUMN(org_table[脂質]),FALSE)</f>
        <v>41</v>
      </c>
      <c r="J173">
        <f>VLOOKUP(A173,org_table[],COLUMN(org_table[炭水化物]),FALSE)</f>
        <v>45.2</v>
      </c>
      <c r="K173">
        <f>VLOOKUP(A173,dummy_data[],COLUMN(dummy_data[Dietary fiber]),TRUE)</f>
        <v>20</v>
      </c>
      <c r="L173">
        <f>VLOOKUP(A173,org_table[],COLUMN(org_table[食塩相当量]),FALSE)</f>
        <v>5.4</v>
      </c>
      <c r="M173">
        <f>VLOOKUP(A173,org_table[],COLUMN(org_table[カリウム]),FALSE)</f>
        <v>1106</v>
      </c>
      <c r="N173">
        <f>VLOOKUP(A173,dummy_data[],COLUMN(dummy_data[calcium]),TRUE)</f>
        <v>1</v>
      </c>
      <c r="O173">
        <f>VLOOKUP(A173,dummy_data[],COLUMN(dummy_data[iron]),TRUE)</f>
        <v>1</v>
      </c>
      <c r="P173">
        <f>VLOOKUP(A173,dummy_data[],COLUMN(dummy_data[magnesium]),TRUE)</f>
        <v>2</v>
      </c>
      <c r="Q173">
        <f>VLOOKUP(A173,org_table[],COLUMN(org_table[リン]),FALSE)</f>
        <v>450</v>
      </c>
      <c r="R173">
        <f>VLOOKUP(A173,dummy_data[],COLUMN(dummy_data[Vitamin A]),TRUE)</f>
        <v>1</v>
      </c>
      <c r="S173">
        <f>VLOOKUP(A173,dummy_data[],COLUMN(dummy_data[Vitamin B1]),TRUE)</f>
        <v>1</v>
      </c>
      <c r="T173">
        <f>VLOOKUP(A173,dummy_data[],COLUMN(dummy_data[Vitamin B2]),TRUE)</f>
        <v>1</v>
      </c>
      <c r="U173">
        <f>VLOOKUP(A173,dummy_data[],COLUMN(dummy_data[Vitamin B6]),TRUE)</f>
        <v>1</v>
      </c>
      <c r="V173">
        <f>VLOOKUP(A173,dummy_data[],COLUMN(dummy_data[Vitamin B12]),TRUE)</f>
        <v>1</v>
      </c>
      <c r="W173">
        <f>VLOOKUP(A173,dummy_data[],COLUMN(dummy_data[Niacin]),TRUE)</f>
        <v>1</v>
      </c>
      <c r="X173">
        <f>VLOOKUP(A173,dummy_data[],COLUMN(dummy_data[Pantothenic acid]),TRUE)</f>
        <v>1</v>
      </c>
      <c r="Y173">
        <f>VLOOKUP(A173,dummy_data[],COLUMN(dummy_data[Folic acid]),TRUE)</f>
        <v>1</v>
      </c>
      <c r="Z173">
        <f>VLOOKUP(A173,dummy_data[],COLUMN(dummy_data[Vitamin C]),TRUE)</f>
        <v>1</v>
      </c>
      <c r="AA173">
        <f>VLOOKUP(A173,dummy_data[],COLUMN(dummy_data[Vitamin D]),TRUE)</f>
        <v>1</v>
      </c>
      <c r="AB173">
        <f>VLOOKUP(A173,dummy_data[],COLUMN(dummy_data[Vitamin E]),TRUE)</f>
        <v>1</v>
      </c>
      <c r="AC173">
        <f t="shared" ca="1" si="4"/>
        <v>194</v>
      </c>
      <c r="AD173" t="str">
        <f t="shared" si="5"/>
        <v>チキンバスケット(10コ入り) 小物 802kcal</v>
      </c>
    </row>
    <row r="174" spans="1:30" x14ac:dyDescent="0.2">
      <c r="A174">
        <v>172</v>
      </c>
      <c r="B174">
        <v>172</v>
      </c>
      <c r="C174" t="s">
        <v>320</v>
      </c>
      <c r="D174" t="str">
        <f>VLOOKUP(VLOOKUP(A174,org_table[],COLUMN(org_table[category]),FALSE),Categories[],2,FALSE)</f>
        <v>単品</v>
      </c>
      <c r="E174" t="str">
        <f>_xlfn.IFNA(VLOOKUP(VLOOKUP(A174,org_table[],COLUMN(org_table[size]),FALSE),SizeCodes[],2,FALSE),"-")</f>
        <v>-</v>
      </c>
      <c r="F174">
        <f>VLOOKUP(A174,org_table[],COLUMN(org_table[熱量]),FALSE)</f>
        <v>80</v>
      </c>
      <c r="H174">
        <f>VLOOKUP(A174,org_table[],COLUMN(org_table[蛋白質]),FALSE)</f>
        <v>6.3</v>
      </c>
      <c r="I174">
        <f>VLOOKUP(A174,org_table[],COLUMN(org_table[脂質]),FALSE)</f>
        <v>4.0999999999999996</v>
      </c>
      <c r="J174">
        <f>VLOOKUP(A174,org_table[],COLUMN(org_table[炭水化物]),FALSE)</f>
        <v>4.5</v>
      </c>
      <c r="K174">
        <f>VLOOKUP(A174,dummy_data[],COLUMN(dummy_data[Dietary fiber]),TRUE)</f>
        <v>21</v>
      </c>
      <c r="L174">
        <f>VLOOKUP(A174,org_table[],COLUMN(org_table[食塩相当量]),FALSE)</f>
        <v>0.4</v>
      </c>
      <c r="M174">
        <f>VLOOKUP(A174,org_table[],COLUMN(org_table[カリウム]),FALSE)</f>
        <v>110</v>
      </c>
      <c r="N174">
        <f>VLOOKUP(A174,dummy_data[],COLUMN(dummy_data[calcium]),TRUE)</f>
        <v>1</v>
      </c>
      <c r="O174">
        <f>VLOOKUP(A174,dummy_data[],COLUMN(dummy_data[iron]),TRUE)</f>
        <v>1</v>
      </c>
      <c r="P174">
        <f>VLOOKUP(A174,dummy_data[],COLUMN(dummy_data[magnesium]),TRUE)</f>
        <v>2</v>
      </c>
      <c r="Q174">
        <f>VLOOKUP(A174,org_table[],COLUMN(org_table[リン]),FALSE)</f>
        <v>45</v>
      </c>
      <c r="R174">
        <f>VLOOKUP(A174,dummy_data[],COLUMN(dummy_data[Vitamin A]),TRUE)</f>
        <v>1</v>
      </c>
      <c r="S174">
        <f>VLOOKUP(A174,dummy_data[],COLUMN(dummy_data[Vitamin B1]),TRUE)</f>
        <v>1</v>
      </c>
      <c r="T174">
        <f>VLOOKUP(A174,dummy_data[],COLUMN(dummy_data[Vitamin B2]),TRUE)</f>
        <v>1</v>
      </c>
      <c r="U174">
        <f>VLOOKUP(A174,dummy_data[],COLUMN(dummy_data[Vitamin B6]),TRUE)</f>
        <v>1</v>
      </c>
      <c r="V174">
        <f>VLOOKUP(A174,dummy_data[],COLUMN(dummy_data[Vitamin B12]),TRUE)</f>
        <v>1</v>
      </c>
      <c r="W174">
        <f>VLOOKUP(A174,dummy_data[],COLUMN(dummy_data[Niacin]),TRUE)</f>
        <v>1</v>
      </c>
      <c r="X174">
        <f>VLOOKUP(A174,dummy_data[],COLUMN(dummy_data[Pantothenic acid]),TRUE)</f>
        <v>1</v>
      </c>
      <c r="Y174">
        <f>VLOOKUP(A174,dummy_data[],COLUMN(dummy_data[Folic acid]),TRUE)</f>
        <v>1</v>
      </c>
      <c r="Z174">
        <f>VLOOKUP(A174,dummy_data[],COLUMN(dummy_data[Vitamin C]),TRUE)</f>
        <v>1</v>
      </c>
      <c r="AA174">
        <f>VLOOKUP(A174,dummy_data[],COLUMN(dummy_data[Vitamin D]),TRUE)</f>
        <v>1</v>
      </c>
      <c r="AB174">
        <f>VLOOKUP(A174,dummy_data[],COLUMN(dummy_data[Vitamin E]),TRUE)</f>
        <v>1</v>
      </c>
      <c r="AC174">
        <f t="shared" ca="1" si="4"/>
        <v>512</v>
      </c>
      <c r="AD174" t="str">
        <f t="shared" si="5"/>
        <v>惣菜：から揚 単品 80kcal</v>
      </c>
    </row>
    <row r="175" spans="1:30" x14ac:dyDescent="0.2">
      <c r="A175">
        <v>173</v>
      </c>
      <c r="B175">
        <v>173</v>
      </c>
      <c r="C175" t="s">
        <v>321</v>
      </c>
      <c r="D175" t="str">
        <f>VLOOKUP(VLOOKUP(A175,org_table[],COLUMN(org_table[category]),FALSE),Categories[],2,FALSE)</f>
        <v>単品</v>
      </c>
      <c r="E175" t="str">
        <f>_xlfn.IFNA(VLOOKUP(VLOOKUP(A175,org_table[],COLUMN(org_table[size]),FALSE),SizeCodes[],2,FALSE),"-")</f>
        <v>-</v>
      </c>
      <c r="F175">
        <f>VLOOKUP(A175,org_table[],COLUMN(org_table[熱量]),FALSE)</f>
        <v>65</v>
      </c>
      <c r="H175">
        <f>VLOOKUP(A175,org_table[],COLUMN(org_table[蛋白質]),FALSE)</f>
        <v>0.7</v>
      </c>
      <c r="I175">
        <f>VLOOKUP(A175,org_table[],COLUMN(org_table[脂質]),FALSE)</f>
        <v>3.6</v>
      </c>
      <c r="J175">
        <f>VLOOKUP(A175,org_table[],COLUMN(org_table[炭水化物]),FALSE)</f>
        <v>7.5</v>
      </c>
      <c r="K175">
        <f>VLOOKUP(A175,dummy_data[],COLUMN(dummy_data[Dietary fiber]),TRUE)</f>
        <v>20</v>
      </c>
      <c r="L175">
        <f>VLOOKUP(A175,org_table[],COLUMN(org_table[食塩相当量]),FALSE)</f>
        <v>0.4</v>
      </c>
      <c r="M175">
        <f>VLOOKUP(A175,org_table[],COLUMN(org_table[カリウム]),FALSE)</f>
        <v>124</v>
      </c>
      <c r="N175">
        <f>VLOOKUP(A175,dummy_data[],COLUMN(dummy_data[calcium]),TRUE)</f>
        <v>1</v>
      </c>
      <c r="O175">
        <f>VLOOKUP(A175,dummy_data[],COLUMN(dummy_data[iron]),TRUE)</f>
        <v>1</v>
      </c>
      <c r="P175">
        <f>VLOOKUP(A175,dummy_data[],COLUMN(dummy_data[magnesium]),TRUE)</f>
        <v>2</v>
      </c>
      <c r="Q175">
        <f>VLOOKUP(A175,org_table[],COLUMN(org_table[リン]),FALSE)</f>
        <v>19</v>
      </c>
      <c r="R175">
        <f>VLOOKUP(A175,dummy_data[],COLUMN(dummy_data[Vitamin A]),TRUE)</f>
        <v>1</v>
      </c>
      <c r="S175">
        <f>VLOOKUP(A175,dummy_data[],COLUMN(dummy_data[Vitamin B1]),TRUE)</f>
        <v>1</v>
      </c>
      <c r="T175">
        <f>VLOOKUP(A175,dummy_data[],COLUMN(dummy_data[Vitamin B2]),TRUE)</f>
        <v>1</v>
      </c>
      <c r="U175">
        <f>VLOOKUP(A175,dummy_data[],COLUMN(dummy_data[Vitamin B6]),TRUE)</f>
        <v>1</v>
      </c>
      <c r="V175">
        <f>VLOOKUP(A175,dummy_data[],COLUMN(dummy_data[Vitamin B12]),TRUE)</f>
        <v>1</v>
      </c>
      <c r="W175">
        <f>VLOOKUP(A175,dummy_data[],COLUMN(dummy_data[Niacin]),TRUE)</f>
        <v>1</v>
      </c>
      <c r="X175">
        <f>VLOOKUP(A175,dummy_data[],COLUMN(dummy_data[Pantothenic acid]),TRUE)</f>
        <v>1</v>
      </c>
      <c r="Y175">
        <f>VLOOKUP(A175,dummy_data[],COLUMN(dummy_data[Folic acid]),TRUE)</f>
        <v>1</v>
      </c>
      <c r="Z175">
        <f>VLOOKUP(A175,dummy_data[],COLUMN(dummy_data[Vitamin C]),TRUE)</f>
        <v>1</v>
      </c>
      <c r="AA175">
        <f>VLOOKUP(A175,dummy_data[],COLUMN(dummy_data[Vitamin D]),TRUE)</f>
        <v>1</v>
      </c>
      <c r="AB175">
        <f>VLOOKUP(A175,dummy_data[],COLUMN(dummy_data[Vitamin E]),TRUE)</f>
        <v>1</v>
      </c>
      <c r="AC175">
        <f t="shared" ca="1" si="4"/>
        <v>937</v>
      </c>
      <c r="AD175" t="str">
        <f t="shared" si="5"/>
        <v>惣菜：ポテトサラダ 単品 65kcal</v>
      </c>
    </row>
    <row r="176" spans="1:30" x14ac:dyDescent="0.2">
      <c r="A176">
        <v>174</v>
      </c>
      <c r="B176">
        <v>174</v>
      </c>
      <c r="C176" t="s">
        <v>322</v>
      </c>
      <c r="D176" t="str">
        <f>VLOOKUP(VLOOKUP(A176,org_table[],COLUMN(org_table[category]),FALSE),Categories[],2,FALSE)</f>
        <v>単品</v>
      </c>
      <c r="E176" t="str">
        <f>_xlfn.IFNA(VLOOKUP(VLOOKUP(A176,org_table[],COLUMN(org_table[size]),FALSE),SizeCodes[],2,FALSE),"-")</f>
        <v>-</v>
      </c>
      <c r="F176">
        <f>VLOOKUP(A176,org_table[],COLUMN(org_table[熱量]),FALSE)</f>
        <v>202</v>
      </c>
      <c r="H176">
        <f>VLOOKUP(A176,org_table[],COLUMN(org_table[蛋白質]),FALSE)</f>
        <v>3.5</v>
      </c>
      <c r="I176">
        <f>VLOOKUP(A176,org_table[],COLUMN(org_table[脂質]),FALSE)</f>
        <v>11.6</v>
      </c>
      <c r="J176">
        <f>VLOOKUP(A176,org_table[],COLUMN(org_table[炭水化物]),FALSE)</f>
        <v>20.9</v>
      </c>
      <c r="K176">
        <f>VLOOKUP(A176,dummy_data[],COLUMN(dummy_data[Dietary fiber]),TRUE)</f>
        <v>21</v>
      </c>
      <c r="L176">
        <f>VLOOKUP(A176,org_table[],COLUMN(org_table[食塩相当量]),FALSE)</f>
        <v>0.9</v>
      </c>
      <c r="M176">
        <f>VLOOKUP(A176,org_table[],COLUMN(org_table[カリウム]),FALSE)</f>
        <v>169</v>
      </c>
      <c r="N176">
        <f>VLOOKUP(A176,dummy_data[],COLUMN(dummy_data[calcium]),TRUE)</f>
        <v>1</v>
      </c>
      <c r="O176">
        <f>VLOOKUP(A176,dummy_data[],COLUMN(dummy_data[iron]),TRUE)</f>
        <v>1</v>
      </c>
      <c r="P176">
        <f>VLOOKUP(A176,dummy_data[],COLUMN(dummy_data[magnesium]),TRUE)</f>
        <v>2</v>
      </c>
      <c r="Q176">
        <f>VLOOKUP(A176,org_table[],COLUMN(org_table[リン]),FALSE)</f>
        <v>41</v>
      </c>
      <c r="R176">
        <f>VLOOKUP(A176,dummy_data[],COLUMN(dummy_data[Vitamin A]),TRUE)</f>
        <v>1</v>
      </c>
      <c r="S176">
        <f>VLOOKUP(A176,dummy_data[],COLUMN(dummy_data[Vitamin B1]),TRUE)</f>
        <v>1</v>
      </c>
      <c r="T176">
        <f>VLOOKUP(A176,dummy_data[],COLUMN(dummy_data[Vitamin B2]),TRUE)</f>
        <v>1</v>
      </c>
      <c r="U176">
        <f>VLOOKUP(A176,dummy_data[],COLUMN(dummy_data[Vitamin B6]),TRUE)</f>
        <v>1</v>
      </c>
      <c r="V176">
        <f>VLOOKUP(A176,dummy_data[],COLUMN(dummy_data[Vitamin B12]),TRUE)</f>
        <v>1</v>
      </c>
      <c r="W176">
        <f>VLOOKUP(A176,dummy_data[],COLUMN(dummy_data[Niacin]),TRUE)</f>
        <v>1</v>
      </c>
      <c r="X176">
        <f>VLOOKUP(A176,dummy_data[],COLUMN(dummy_data[Pantothenic acid]),TRUE)</f>
        <v>1</v>
      </c>
      <c r="Y176">
        <f>VLOOKUP(A176,dummy_data[],COLUMN(dummy_data[Folic acid]),TRUE)</f>
        <v>1</v>
      </c>
      <c r="Z176">
        <f>VLOOKUP(A176,dummy_data[],COLUMN(dummy_data[Vitamin C]),TRUE)</f>
        <v>1</v>
      </c>
      <c r="AA176">
        <f>VLOOKUP(A176,dummy_data[],COLUMN(dummy_data[Vitamin D]),TRUE)</f>
        <v>1</v>
      </c>
      <c r="AB176">
        <f>VLOOKUP(A176,dummy_data[],COLUMN(dummy_data[Vitamin E]),TRUE)</f>
        <v>1</v>
      </c>
      <c r="AC176">
        <f t="shared" ca="1" si="4"/>
        <v>236</v>
      </c>
      <c r="AD176" t="str">
        <f t="shared" si="5"/>
        <v>惣菜：コロッケ 単品 202kcal</v>
      </c>
    </row>
    <row r="177" spans="1:30" x14ac:dyDescent="0.2">
      <c r="A177">
        <v>175</v>
      </c>
      <c r="B177">
        <v>175</v>
      </c>
      <c r="C177" t="s">
        <v>323</v>
      </c>
      <c r="D177" t="str">
        <f>VLOOKUP(VLOOKUP(A177,org_table[],COLUMN(org_table[category]),FALSE),Categories[],2,FALSE)</f>
        <v>単品</v>
      </c>
      <c r="E177" t="str">
        <f>_xlfn.IFNA(VLOOKUP(VLOOKUP(A177,org_table[],COLUMN(org_table[size]),FALSE),SizeCodes[],2,FALSE),"-")</f>
        <v>-</v>
      </c>
      <c r="F177">
        <f>VLOOKUP(A177,org_table[],COLUMN(org_table[熱量]),FALSE)</f>
        <v>177</v>
      </c>
      <c r="H177">
        <f>VLOOKUP(A177,org_table[],COLUMN(org_table[蛋白質]),FALSE)</f>
        <v>4</v>
      </c>
      <c r="I177">
        <f>VLOOKUP(A177,org_table[],COLUMN(org_table[脂質]),FALSE)</f>
        <v>13.3</v>
      </c>
      <c r="J177">
        <f>VLOOKUP(A177,org_table[],COLUMN(org_table[炭水化物]),FALSE)</f>
        <v>10.4</v>
      </c>
      <c r="K177">
        <f>VLOOKUP(A177,dummy_data[],COLUMN(dummy_data[Dietary fiber]),TRUE)</f>
        <v>20</v>
      </c>
      <c r="L177">
        <f>VLOOKUP(A177,org_table[],COLUMN(org_table[食塩相当量]),FALSE)</f>
        <v>0.8</v>
      </c>
      <c r="M177">
        <f>VLOOKUP(A177,org_table[],COLUMN(org_table[カリウム]),FALSE)</f>
        <v>111</v>
      </c>
      <c r="N177">
        <f>VLOOKUP(A177,dummy_data[],COLUMN(dummy_data[calcium]),TRUE)</f>
        <v>1</v>
      </c>
      <c r="O177">
        <f>VLOOKUP(A177,dummy_data[],COLUMN(dummy_data[iron]),TRUE)</f>
        <v>1</v>
      </c>
      <c r="P177">
        <f>VLOOKUP(A177,dummy_data[],COLUMN(dummy_data[magnesium]),TRUE)</f>
        <v>2</v>
      </c>
      <c r="Q177">
        <f>VLOOKUP(A177,org_table[],COLUMN(org_table[リン]),FALSE)</f>
        <v>44</v>
      </c>
      <c r="R177">
        <f>VLOOKUP(A177,dummy_data[],COLUMN(dummy_data[Vitamin A]),TRUE)</f>
        <v>1</v>
      </c>
      <c r="S177">
        <f>VLOOKUP(A177,dummy_data[],COLUMN(dummy_data[Vitamin B1]),TRUE)</f>
        <v>1</v>
      </c>
      <c r="T177">
        <f>VLOOKUP(A177,dummy_data[],COLUMN(dummy_data[Vitamin B2]),TRUE)</f>
        <v>1</v>
      </c>
      <c r="U177">
        <f>VLOOKUP(A177,dummy_data[],COLUMN(dummy_data[Vitamin B6]),TRUE)</f>
        <v>1</v>
      </c>
      <c r="V177">
        <f>VLOOKUP(A177,dummy_data[],COLUMN(dummy_data[Vitamin B12]),TRUE)</f>
        <v>1</v>
      </c>
      <c r="W177">
        <f>VLOOKUP(A177,dummy_data[],COLUMN(dummy_data[Niacin]),TRUE)</f>
        <v>1</v>
      </c>
      <c r="X177">
        <f>VLOOKUP(A177,dummy_data[],COLUMN(dummy_data[Pantothenic acid]),TRUE)</f>
        <v>1</v>
      </c>
      <c r="Y177">
        <f>VLOOKUP(A177,dummy_data[],COLUMN(dummy_data[Folic acid]),TRUE)</f>
        <v>1</v>
      </c>
      <c r="Z177">
        <f>VLOOKUP(A177,dummy_data[],COLUMN(dummy_data[Vitamin C]),TRUE)</f>
        <v>1</v>
      </c>
      <c r="AA177">
        <f>VLOOKUP(A177,dummy_data[],COLUMN(dummy_data[Vitamin D]),TRUE)</f>
        <v>1</v>
      </c>
      <c r="AB177">
        <f>VLOOKUP(A177,dummy_data[],COLUMN(dummy_data[Vitamin E]),TRUE)</f>
        <v>1</v>
      </c>
      <c r="AC177">
        <f t="shared" ca="1" si="4"/>
        <v>358</v>
      </c>
      <c r="AD177" t="str">
        <f t="shared" si="5"/>
        <v>惣菜：メンチカツ 単品 177kcal</v>
      </c>
    </row>
    <row r="178" spans="1:30" x14ac:dyDescent="0.2">
      <c r="A178">
        <v>176</v>
      </c>
      <c r="B178">
        <v>176</v>
      </c>
      <c r="C178" t="s">
        <v>324</v>
      </c>
      <c r="D178" t="str">
        <f>VLOOKUP(VLOOKUP(A178,org_table[],COLUMN(org_table[category]),FALSE),Categories[],2,FALSE)</f>
        <v>単品</v>
      </c>
      <c r="E178" t="str">
        <f>_xlfn.IFNA(VLOOKUP(VLOOKUP(A178,org_table[],COLUMN(org_table[size]),FALSE),SizeCodes[],2,FALSE),"-")</f>
        <v>-</v>
      </c>
      <c r="F178">
        <f>VLOOKUP(A178,org_table[],COLUMN(org_table[熱量]),FALSE)</f>
        <v>39</v>
      </c>
      <c r="H178">
        <f>VLOOKUP(A178,org_table[],COLUMN(org_table[蛋白質]),FALSE)</f>
        <v>2.5</v>
      </c>
      <c r="I178">
        <f>VLOOKUP(A178,org_table[],COLUMN(org_table[脂質]),FALSE)</f>
        <v>2.5</v>
      </c>
      <c r="J178">
        <f>VLOOKUP(A178,org_table[],COLUMN(org_table[炭水化物]),FALSE)</f>
        <v>2.2999999999999998</v>
      </c>
      <c r="K178">
        <f>VLOOKUP(A178,dummy_data[],COLUMN(dummy_data[Dietary fiber]),TRUE)</f>
        <v>21</v>
      </c>
      <c r="L178">
        <f>VLOOKUP(A178,org_table[],COLUMN(org_table[食塩相当量]),FALSE)</f>
        <v>0.9</v>
      </c>
      <c r="M178">
        <f>VLOOKUP(A178,org_table[],COLUMN(org_table[カリウム]),FALSE)</f>
        <v>47</v>
      </c>
      <c r="N178">
        <f>VLOOKUP(A178,dummy_data[],COLUMN(dummy_data[calcium]),TRUE)</f>
        <v>1</v>
      </c>
      <c r="O178">
        <f>VLOOKUP(A178,dummy_data[],COLUMN(dummy_data[iron]),TRUE)</f>
        <v>1</v>
      </c>
      <c r="P178">
        <f>VLOOKUP(A178,dummy_data[],COLUMN(dummy_data[magnesium]),TRUE)</f>
        <v>2</v>
      </c>
      <c r="Q178">
        <f>VLOOKUP(A178,org_table[],COLUMN(org_table[リン]),FALSE)</f>
        <v>30</v>
      </c>
      <c r="R178">
        <f>VLOOKUP(A178,dummy_data[],COLUMN(dummy_data[Vitamin A]),TRUE)</f>
        <v>1</v>
      </c>
      <c r="S178">
        <f>VLOOKUP(A178,dummy_data[],COLUMN(dummy_data[Vitamin B1]),TRUE)</f>
        <v>1</v>
      </c>
      <c r="T178">
        <f>VLOOKUP(A178,dummy_data[],COLUMN(dummy_data[Vitamin B2]),TRUE)</f>
        <v>1</v>
      </c>
      <c r="U178">
        <f>VLOOKUP(A178,dummy_data[],COLUMN(dummy_data[Vitamin B6]),TRUE)</f>
        <v>1</v>
      </c>
      <c r="V178">
        <f>VLOOKUP(A178,dummy_data[],COLUMN(dummy_data[Vitamin B12]),TRUE)</f>
        <v>1</v>
      </c>
      <c r="W178">
        <f>VLOOKUP(A178,dummy_data[],COLUMN(dummy_data[Niacin]),TRUE)</f>
        <v>1</v>
      </c>
      <c r="X178">
        <f>VLOOKUP(A178,dummy_data[],COLUMN(dummy_data[Pantothenic acid]),TRUE)</f>
        <v>1</v>
      </c>
      <c r="Y178">
        <f>VLOOKUP(A178,dummy_data[],COLUMN(dummy_data[Folic acid]),TRUE)</f>
        <v>1</v>
      </c>
      <c r="Z178">
        <f>VLOOKUP(A178,dummy_data[],COLUMN(dummy_data[Vitamin C]),TRUE)</f>
        <v>1</v>
      </c>
      <c r="AA178">
        <f>VLOOKUP(A178,dummy_data[],COLUMN(dummy_data[Vitamin D]),TRUE)</f>
        <v>1</v>
      </c>
      <c r="AB178">
        <f>VLOOKUP(A178,dummy_data[],COLUMN(dummy_data[Vitamin E]),TRUE)</f>
        <v>1</v>
      </c>
      <c r="AC178">
        <f t="shared" ca="1" si="4"/>
        <v>593</v>
      </c>
      <c r="AD178" t="str">
        <f t="shared" si="5"/>
        <v>惣菜：小松菜と油揚げの和え物 単品 39kcal</v>
      </c>
    </row>
    <row r="179" spans="1:30" x14ac:dyDescent="0.2">
      <c r="A179">
        <v>177</v>
      </c>
      <c r="B179">
        <v>177</v>
      </c>
      <c r="C179" t="s">
        <v>325</v>
      </c>
      <c r="D179" t="str">
        <f>VLOOKUP(VLOOKUP(A179,org_table[],COLUMN(org_table[category]),FALSE),Categories[],2,FALSE)</f>
        <v>単品</v>
      </c>
      <c r="E179" t="str">
        <f>_xlfn.IFNA(VLOOKUP(VLOOKUP(A179,org_table[],COLUMN(org_table[size]),FALSE),SizeCodes[],2,FALSE),"-")</f>
        <v>-</v>
      </c>
      <c r="F179">
        <f>VLOOKUP(A179,org_table[],COLUMN(org_table[熱量]),FALSE)</f>
        <v>53</v>
      </c>
      <c r="H179">
        <f>VLOOKUP(A179,org_table[],COLUMN(org_table[蛋白質]),FALSE)</f>
        <v>1</v>
      </c>
      <c r="I179">
        <f>VLOOKUP(A179,org_table[],COLUMN(org_table[脂質]),FALSE)</f>
        <v>1.8</v>
      </c>
      <c r="J179">
        <f>VLOOKUP(A179,org_table[],COLUMN(org_table[炭水化物]),FALSE)</f>
        <v>8.4</v>
      </c>
      <c r="K179">
        <f>VLOOKUP(A179,dummy_data[],COLUMN(dummy_data[Dietary fiber]),TRUE)</f>
        <v>20</v>
      </c>
      <c r="L179">
        <f>VLOOKUP(A179,org_table[],COLUMN(org_table[食塩相当量]),FALSE)</f>
        <v>1.1000000000000001</v>
      </c>
      <c r="M179">
        <f>VLOOKUP(A179,org_table[],COLUMN(org_table[カリウム]),FALSE)</f>
        <v>126</v>
      </c>
      <c r="N179">
        <f>VLOOKUP(A179,dummy_data[],COLUMN(dummy_data[calcium]),TRUE)</f>
        <v>1</v>
      </c>
      <c r="O179">
        <f>VLOOKUP(A179,dummy_data[],COLUMN(dummy_data[iron]),TRUE)</f>
        <v>1</v>
      </c>
      <c r="P179">
        <f>VLOOKUP(A179,dummy_data[],COLUMN(dummy_data[magnesium]),TRUE)</f>
        <v>2</v>
      </c>
      <c r="Q179">
        <f>VLOOKUP(A179,org_table[],COLUMN(org_table[リン]),FALSE)</f>
        <v>24</v>
      </c>
      <c r="R179">
        <f>VLOOKUP(A179,dummy_data[],COLUMN(dummy_data[Vitamin A]),TRUE)</f>
        <v>1</v>
      </c>
      <c r="S179">
        <f>VLOOKUP(A179,dummy_data[],COLUMN(dummy_data[Vitamin B1]),TRUE)</f>
        <v>1</v>
      </c>
      <c r="T179">
        <f>VLOOKUP(A179,dummy_data[],COLUMN(dummy_data[Vitamin B2]),TRUE)</f>
        <v>1</v>
      </c>
      <c r="U179">
        <f>VLOOKUP(A179,dummy_data[],COLUMN(dummy_data[Vitamin B6]),TRUE)</f>
        <v>1</v>
      </c>
      <c r="V179">
        <f>VLOOKUP(A179,dummy_data[],COLUMN(dummy_data[Vitamin B12]),TRUE)</f>
        <v>1</v>
      </c>
      <c r="W179">
        <f>VLOOKUP(A179,dummy_data[],COLUMN(dummy_data[Niacin]),TRUE)</f>
        <v>1</v>
      </c>
      <c r="X179">
        <f>VLOOKUP(A179,dummy_data[],COLUMN(dummy_data[Pantothenic acid]),TRUE)</f>
        <v>1</v>
      </c>
      <c r="Y179">
        <f>VLOOKUP(A179,dummy_data[],COLUMN(dummy_data[Folic acid]),TRUE)</f>
        <v>1</v>
      </c>
      <c r="Z179">
        <f>VLOOKUP(A179,dummy_data[],COLUMN(dummy_data[Vitamin C]),TRUE)</f>
        <v>1</v>
      </c>
      <c r="AA179">
        <f>VLOOKUP(A179,dummy_data[],COLUMN(dummy_data[Vitamin D]),TRUE)</f>
        <v>1</v>
      </c>
      <c r="AB179">
        <f>VLOOKUP(A179,dummy_data[],COLUMN(dummy_data[Vitamin E]),TRUE)</f>
        <v>1</v>
      </c>
      <c r="AC179">
        <f t="shared" ca="1" si="4"/>
        <v>957</v>
      </c>
      <c r="AD179" t="str">
        <f t="shared" si="5"/>
        <v>惣菜：キンピラゴボウ 単品 53kcal</v>
      </c>
    </row>
    <row r="180" spans="1:30" x14ac:dyDescent="0.2">
      <c r="A180">
        <v>178</v>
      </c>
      <c r="B180">
        <v>178</v>
      </c>
      <c r="C180" t="s">
        <v>326</v>
      </c>
      <c r="D180" t="str">
        <f>VLOOKUP(VLOOKUP(A180,org_table[],COLUMN(org_table[category]),FALSE),Categories[],2,FALSE)</f>
        <v>単品</v>
      </c>
      <c r="E180" t="str">
        <f>_xlfn.IFNA(VLOOKUP(VLOOKUP(A180,org_table[],COLUMN(org_table[size]),FALSE),SizeCodes[],2,FALSE),"-")</f>
        <v>-</v>
      </c>
      <c r="F180">
        <f>VLOOKUP(A180,org_table[],COLUMN(org_table[熱量]),FALSE)</f>
        <v>160</v>
      </c>
      <c r="H180">
        <f>VLOOKUP(A180,org_table[],COLUMN(org_table[蛋白質]),FALSE)</f>
        <v>7.1</v>
      </c>
      <c r="I180">
        <f>VLOOKUP(A180,org_table[],COLUMN(org_table[脂質]),FALSE)</f>
        <v>9.5</v>
      </c>
      <c r="J180">
        <f>VLOOKUP(A180,org_table[],COLUMN(org_table[炭水化物]),FALSE)</f>
        <v>10.9</v>
      </c>
      <c r="K180">
        <f>VLOOKUP(A180,dummy_data[],COLUMN(dummy_data[Dietary fiber]),TRUE)</f>
        <v>21</v>
      </c>
      <c r="L180">
        <f>VLOOKUP(A180,org_table[],COLUMN(org_table[食塩相当量]),FALSE)</f>
        <v>0.9</v>
      </c>
      <c r="M180">
        <f>VLOOKUP(A180,org_table[],COLUMN(org_table[カリウム]),FALSE)</f>
        <v>122</v>
      </c>
      <c r="N180">
        <f>VLOOKUP(A180,dummy_data[],COLUMN(dummy_data[calcium]),TRUE)</f>
        <v>1</v>
      </c>
      <c r="O180">
        <f>VLOOKUP(A180,dummy_data[],COLUMN(dummy_data[iron]),TRUE)</f>
        <v>1</v>
      </c>
      <c r="P180">
        <f>VLOOKUP(A180,dummy_data[],COLUMN(dummy_data[magnesium]),TRUE)</f>
        <v>2</v>
      </c>
      <c r="Q180">
        <f>VLOOKUP(A180,org_table[],COLUMN(org_table[リン]),FALSE)</f>
        <v>64</v>
      </c>
      <c r="R180">
        <f>VLOOKUP(A180,dummy_data[],COLUMN(dummy_data[Vitamin A]),TRUE)</f>
        <v>1</v>
      </c>
      <c r="S180">
        <f>VLOOKUP(A180,dummy_data[],COLUMN(dummy_data[Vitamin B1]),TRUE)</f>
        <v>1</v>
      </c>
      <c r="T180">
        <f>VLOOKUP(A180,dummy_data[],COLUMN(dummy_data[Vitamin B2]),TRUE)</f>
        <v>1</v>
      </c>
      <c r="U180">
        <f>VLOOKUP(A180,dummy_data[],COLUMN(dummy_data[Vitamin B6]),TRUE)</f>
        <v>1</v>
      </c>
      <c r="V180">
        <f>VLOOKUP(A180,dummy_data[],COLUMN(dummy_data[Vitamin B12]),TRUE)</f>
        <v>1</v>
      </c>
      <c r="W180">
        <f>VLOOKUP(A180,dummy_data[],COLUMN(dummy_data[Niacin]),TRUE)</f>
        <v>1</v>
      </c>
      <c r="X180">
        <f>VLOOKUP(A180,dummy_data[],COLUMN(dummy_data[Pantothenic acid]),TRUE)</f>
        <v>1</v>
      </c>
      <c r="Y180">
        <f>VLOOKUP(A180,dummy_data[],COLUMN(dummy_data[Folic acid]),TRUE)</f>
        <v>1</v>
      </c>
      <c r="Z180">
        <f>VLOOKUP(A180,dummy_data[],COLUMN(dummy_data[Vitamin C]),TRUE)</f>
        <v>1</v>
      </c>
      <c r="AA180">
        <f>VLOOKUP(A180,dummy_data[],COLUMN(dummy_data[Vitamin D]),TRUE)</f>
        <v>1</v>
      </c>
      <c r="AB180">
        <f>VLOOKUP(A180,dummy_data[],COLUMN(dummy_data[Vitamin E]),TRUE)</f>
        <v>1</v>
      </c>
      <c r="AC180">
        <f t="shared" ca="1" si="4"/>
        <v>607</v>
      </c>
      <c r="AD180" t="str">
        <f t="shared" si="5"/>
        <v>惣菜：白身フライ 単品 160kcal</v>
      </c>
    </row>
    <row r="181" spans="1:30" x14ac:dyDescent="0.2">
      <c r="A181">
        <v>179</v>
      </c>
      <c r="B181">
        <v>179</v>
      </c>
      <c r="C181" t="s">
        <v>327</v>
      </c>
      <c r="D181" t="str">
        <f>VLOOKUP(VLOOKUP(A181,org_table[],COLUMN(org_table[category]),FALSE),Categories[],2,FALSE)</f>
        <v>単品</v>
      </c>
      <c r="E181" t="str">
        <f>_xlfn.IFNA(VLOOKUP(VLOOKUP(A181,org_table[],COLUMN(org_table[size]),FALSE),SizeCodes[],2,FALSE),"-")</f>
        <v>-</v>
      </c>
      <c r="F181">
        <f>VLOOKUP(A181,org_table[],COLUMN(org_table[熱量]),FALSE)</f>
        <v>76</v>
      </c>
      <c r="H181">
        <f>VLOOKUP(A181,org_table[],COLUMN(org_table[蛋白質]),FALSE)</f>
        <v>3.3</v>
      </c>
      <c r="I181">
        <f>VLOOKUP(A181,org_table[],COLUMN(org_table[脂質]),FALSE)</f>
        <v>4.3</v>
      </c>
      <c r="J181">
        <f>VLOOKUP(A181,org_table[],COLUMN(org_table[炭水化物]),FALSE)</f>
        <v>6</v>
      </c>
      <c r="K181">
        <f>VLOOKUP(A181,dummy_data[],COLUMN(dummy_data[Dietary fiber]),TRUE)</f>
        <v>20</v>
      </c>
      <c r="L181">
        <f>VLOOKUP(A181,org_table[],COLUMN(org_table[食塩相当量]),FALSE)</f>
        <v>0.5</v>
      </c>
      <c r="M181">
        <f>VLOOKUP(A181,org_table[],COLUMN(org_table[カリウム]),FALSE)</f>
        <v>42</v>
      </c>
      <c r="N181">
        <f>VLOOKUP(A181,dummy_data[],COLUMN(dummy_data[calcium]),TRUE)</f>
        <v>1</v>
      </c>
      <c r="O181">
        <f>VLOOKUP(A181,dummy_data[],COLUMN(dummy_data[iron]),TRUE)</f>
        <v>1</v>
      </c>
      <c r="P181">
        <f>VLOOKUP(A181,dummy_data[],COLUMN(dummy_data[magnesium]),TRUE)</f>
        <v>2</v>
      </c>
      <c r="Q181">
        <f>VLOOKUP(A181,org_table[],COLUMN(org_table[リン]),FALSE)</f>
        <v>35</v>
      </c>
      <c r="R181">
        <f>VLOOKUP(A181,dummy_data[],COLUMN(dummy_data[Vitamin A]),TRUE)</f>
        <v>1</v>
      </c>
      <c r="S181">
        <f>VLOOKUP(A181,dummy_data[],COLUMN(dummy_data[Vitamin B1]),TRUE)</f>
        <v>1</v>
      </c>
      <c r="T181">
        <f>VLOOKUP(A181,dummy_data[],COLUMN(dummy_data[Vitamin B2]),TRUE)</f>
        <v>1</v>
      </c>
      <c r="U181">
        <f>VLOOKUP(A181,dummy_data[],COLUMN(dummy_data[Vitamin B6]),TRUE)</f>
        <v>1</v>
      </c>
      <c r="V181">
        <f>VLOOKUP(A181,dummy_data[],COLUMN(dummy_data[Vitamin B12]),TRUE)</f>
        <v>1</v>
      </c>
      <c r="W181">
        <f>VLOOKUP(A181,dummy_data[],COLUMN(dummy_data[Niacin]),TRUE)</f>
        <v>1</v>
      </c>
      <c r="X181">
        <f>VLOOKUP(A181,dummy_data[],COLUMN(dummy_data[Pantothenic acid]),TRUE)</f>
        <v>1</v>
      </c>
      <c r="Y181">
        <f>VLOOKUP(A181,dummy_data[],COLUMN(dummy_data[Folic acid]),TRUE)</f>
        <v>1</v>
      </c>
      <c r="Z181">
        <f>VLOOKUP(A181,dummy_data[],COLUMN(dummy_data[Vitamin C]),TRUE)</f>
        <v>1</v>
      </c>
      <c r="AA181">
        <f>VLOOKUP(A181,dummy_data[],COLUMN(dummy_data[Vitamin D]),TRUE)</f>
        <v>1</v>
      </c>
      <c r="AB181">
        <f>VLOOKUP(A181,dummy_data[],COLUMN(dummy_data[Vitamin E]),TRUE)</f>
        <v>1</v>
      </c>
      <c r="AC181">
        <f t="shared" ca="1" si="4"/>
        <v>384</v>
      </c>
      <c r="AD181" t="str">
        <f t="shared" si="5"/>
        <v>惣菜：エビフライ 単品 76kcal</v>
      </c>
    </row>
    <row r="182" spans="1:30" x14ac:dyDescent="0.2">
      <c r="A182">
        <v>180</v>
      </c>
      <c r="B182">
        <v>180</v>
      </c>
      <c r="C182" t="s">
        <v>328</v>
      </c>
      <c r="D182" t="str">
        <f>VLOOKUP(VLOOKUP(A182,org_table[],COLUMN(org_table[category]),FALSE),Categories[],2,FALSE)</f>
        <v>単品</v>
      </c>
      <c r="E182" t="str">
        <f>_xlfn.IFNA(VLOOKUP(VLOOKUP(A182,org_table[],COLUMN(org_table[size]),FALSE),SizeCodes[],2,FALSE),"-")</f>
        <v>-</v>
      </c>
      <c r="F182">
        <f>VLOOKUP(A182,org_table[],COLUMN(org_table[熱量]),FALSE)</f>
        <v>124</v>
      </c>
      <c r="H182">
        <f>VLOOKUP(A182,org_table[],COLUMN(org_table[蛋白質]),FALSE)</f>
        <v>12</v>
      </c>
      <c r="I182">
        <f>VLOOKUP(A182,org_table[],COLUMN(org_table[脂質]),FALSE)</f>
        <v>7.7</v>
      </c>
      <c r="J182">
        <f>VLOOKUP(A182,org_table[],COLUMN(org_table[炭水化物]),FALSE)</f>
        <v>0.4</v>
      </c>
      <c r="K182">
        <f>VLOOKUP(A182,dummy_data[],COLUMN(dummy_data[Dietary fiber]),TRUE)</f>
        <v>21</v>
      </c>
      <c r="L182">
        <f>VLOOKUP(A182,org_table[],COLUMN(org_table[食塩相当量]),FALSE)</f>
        <v>1.9</v>
      </c>
      <c r="M182">
        <f>VLOOKUP(A182,org_table[],COLUMN(org_table[カリウム]),FALSE)</f>
        <v>225</v>
      </c>
      <c r="N182">
        <f>VLOOKUP(A182,dummy_data[],COLUMN(dummy_data[calcium]),TRUE)</f>
        <v>1</v>
      </c>
      <c r="O182">
        <f>VLOOKUP(A182,dummy_data[],COLUMN(dummy_data[iron]),TRUE)</f>
        <v>1</v>
      </c>
      <c r="P182">
        <f>VLOOKUP(A182,dummy_data[],COLUMN(dummy_data[magnesium]),TRUE)</f>
        <v>2</v>
      </c>
      <c r="Q182">
        <f>VLOOKUP(A182,org_table[],COLUMN(org_table[リン]),FALSE)</f>
        <v>175</v>
      </c>
      <c r="R182">
        <f>VLOOKUP(A182,dummy_data[],COLUMN(dummy_data[Vitamin A]),TRUE)</f>
        <v>1</v>
      </c>
      <c r="S182">
        <f>VLOOKUP(A182,dummy_data[],COLUMN(dummy_data[Vitamin B1]),TRUE)</f>
        <v>1</v>
      </c>
      <c r="T182">
        <f>VLOOKUP(A182,dummy_data[],COLUMN(dummy_data[Vitamin B2]),TRUE)</f>
        <v>1</v>
      </c>
      <c r="U182">
        <f>VLOOKUP(A182,dummy_data[],COLUMN(dummy_data[Vitamin B6]),TRUE)</f>
        <v>1</v>
      </c>
      <c r="V182">
        <f>VLOOKUP(A182,dummy_data[],COLUMN(dummy_data[Vitamin B12]),TRUE)</f>
        <v>1</v>
      </c>
      <c r="W182">
        <f>VLOOKUP(A182,dummy_data[],COLUMN(dummy_data[Niacin]),TRUE)</f>
        <v>1</v>
      </c>
      <c r="X182">
        <f>VLOOKUP(A182,dummy_data[],COLUMN(dummy_data[Pantothenic acid]),TRUE)</f>
        <v>1</v>
      </c>
      <c r="Y182">
        <f>VLOOKUP(A182,dummy_data[],COLUMN(dummy_data[Folic acid]),TRUE)</f>
        <v>1</v>
      </c>
      <c r="Z182">
        <f>VLOOKUP(A182,dummy_data[],COLUMN(dummy_data[Vitamin C]),TRUE)</f>
        <v>1</v>
      </c>
      <c r="AA182">
        <f>VLOOKUP(A182,dummy_data[],COLUMN(dummy_data[Vitamin D]),TRUE)</f>
        <v>1</v>
      </c>
      <c r="AB182">
        <f>VLOOKUP(A182,dummy_data[],COLUMN(dummy_data[Vitamin E]),TRUE)</f>
        <v>1</v>
      </c>
      <c r="AC182">
        <f t="shared" ca="1" si="4"/>
        <v>205</v>
      </c>
      <c r="AD182" t="str">
        <f t="shared" si="5"/>
        <v>惣菜：しゃけ塩焼き 単品 124kcal</v>
      </c>
    </row>
    <row r="183" spans="1:30" x14ac:dyDescent="0.2">
      <c r="A183">
        <v>181</v>
      </c>
      <c r="B183">
        <v>181</v>
      </c>
      <c r="C183" t="s">
        <v>329</v>
      </c>
      <c r="D183" t="str">
        <f>VLOOKUP(VLOOKUP(A183,org_table[],COLUMN(org_table[category]),FALSE),Categories[],2,FALSE)</f>
        <v>単品</v>
      </c>
      <c r="E183" t="str">
        <f>_xlfn.IFNA(VLOOKUP(VLOOKUP(A183,org_table[],COLUMN(org_table[size]),FALSE),SizeCodes[],2,FALSE),"-")</f>
        <v>-</v>
      </c>
      <c r="F183">
        <f>VLOOKUP(A183,org_table[],COLUMN(org_table[熱量]),FALSE)</f>
        <v>248</v>
      </c>
      <c r="H183">
        <f>VLOOKUP(A183,org_table[],COLUMN(org_table[蛋白質]),FALSE)</f>
        <v>17.600000000000001</v>
      </c>
      <c r="I183">
        <f>VLOOKUP(A183,org_table[],COLUMN(org_table[脂質]),FALSE)</f>
        <v>19.600000000000001</v>
      </c>
      <c r="J183">
        <f>VLOOKUP(A183,org_table[],COLUMN(org_table[炭水化物]),FALSE)</f>
        <v>0.3</v>
      </c>
      <c r="K183">
        <f>VLOOKUP(A183,dummy_data[],COLUMN(dummy_data[Dietary fiber]),TRUE)</f>
        <v>20</v>
      </c>
      <c r="L183">
        <f>VLOOKUP(A183,org_table[],COLUMN(org_table[食塩相当量]),FALSE)</f>
        <v>1.9</v>
      </c>
      <c r="M183">
        <f>VLOOKUP(A183,org_table[],COLUMN(org_table[カリウム]),FALSE)</f>
        <v>325</v>
      </c>
      <c r="N183">
        <f>VLOOKUP(A183,dummy_data[],COLUMN(dummy_data[calcium]),TRUE)</f>
        <v>1</v>
      </c>
      <c r="O183">
        <f>VLOOKUP(A183,dummy_data[],COLUMN(dummy_data[iron]),TRUE)</f>
        <v>1</v>
      </c>
      <c r="P183">
        <f>VLOOKUP(A183,dummy_data[],COLUMN(dummy_data[magnesium]),TRUE)</f>
        <v>2</v>
      </c>
      <c r="Q183">
        <f>VLOOKUP(A183,org_table[],COLUMN(org_table[リン]),FALSE)</f>
        <v>194</v>
      </c>
      <c r="R183">
        <f>VLOOKUP(A183,dummy_data[],COLUMN(dummy_data[Vitamin A]),TRUE)</f>
        <v>1</v>
      </c>
      <c r="S183">
        <f>VLOOKUP(A183,dummy_data[],COLUMN(dummy_data[Vitamin B1]),TRUE)</f>
        <v>1</v>
      </c>
      <c r="T183">
        <f>VLOOKUP(A183,dummy_data[],COLUMN(dummy_data[Vitamin B2]),TRUE)</f>
        <v>1</v>
      </c>
      <c r="U183">
        <f>VLOOKUP(A183,dummy_data[],COLUMN(dummy_data[Vitamin B6]),TRUE)</f>
        <v>1</v>
      </c>
      <c r="V183">
        <f>VLOOKUP(A183,dummy_data[],COLUMN(dummy_data[Vitamin B12]),TRUE)</f>
        <v>1</v>
      </c>
      <c r="W183">
        <f>VLOOKUP(A183,dummy_data[],COLUMN(dummy_data[Niacin]),TRUE)</f>
        <v>1</v>
      </c>
      <c r="X183">
        <f>VLOOKUP(A183,dummy_data[],COLUMN(dummy_data[Pantothenic acid]),TRUE)</f>
        <v>1</v>
      </c>
      <c r="Y183">
        <f>VLOOKUP(A183,dummy_data[],COLUMN(dummy_data[Folic acid]),TRUE)</f>
        <v>1</v>
      </c>
      <c r="Z183">
        <f>VLOOKUP(A183,dummy_data[],COLUMN(dummy_data[Vitamin C]),TRUE)</f>
        <v>1</v>
      </c>
      <c r="AA183">
        <f>VLOOKUP(A183,dummy_data[],COLUMN(dummy_data[Vitamin D]),TRUE)</f>
        <v>1</v>
      </c>
      <c r="AB183">
        <f>VLOOKUP(A183,dummy_data[],COLUMN(dummy_data[Vitamin E]),TRUE)</f>
        <v>1</v>
      </c>
      <c r="AC183">
        <f t="shared" ca="1" si="4"/>
        <v>293</v>
      </c>
      <c r="AD183" t="str">
        <f t="shared" si="5"/>
        <v>惣菜：さばの塩焼 単品 248kcal</v>
      </c>
    </row>
    <row r="184" spans="1:30" x14ac:dyDescent="0.2">
      <c r="A184">
        <v>182</v>
      </c>
      <c r="B184">
        <v>182</v>
      </c>
      <c r="C184" t="s">
        <v>120</v>
      </c>
      <c r="D184" t="str">
        <f>VLOOKUP(VLOOKUP(A184,org_table[],COLUMN(org_table[category]),FALSE),Categories[],2,FALSE)</f>
        <v>単品</v>
      </c>
      <c r="E184" t="str">
        <f>_xlfn.IFNA(VLOOKUP(VLOOKUP(A184,org_table[],COLUMN(org_table[size]),FALSE),SizeCodes[],2,FALSE),"-")</f>
        <v>-</v>
      </c>
      <c r="F184">
        <f>VLOOKUP(A184,org_table[],COLUMN(org_table[熱量]),FALSE)</f>
        <v>378</v>
      </c>
      <c r="H184">
        <f>VLOOKUP(A184,org_table[],COLUMN(org_table[蛋白質]),FALSE)</f>
        <v>24.5</v>
      </c>
      <c r="I184">
        <f>VLOOKUP(A184,org_table[],COLUMN(org_table[脂質]),FALSE)</f>
        <v>26.9</v>
      </c>
      <c r="J184">
        <f>VLOOKUP(A184,org_table[],COLUMN(org_table[炭水化物]),FALSE)</f>
        <v>9.5</v>
      </c>
      <c r="K184">
        <f>VLOOKUP(A184,dummy_data[],COLUMN(dummy_data[Dietary fiber]),TRUE)</f>
        <v>21</v>
      </c>
      <c r="L184">
        <f>VLOOKUP(A184,org_table[],COLUMN(org_table[食塩相当量]),FALSE)</f>
        <v>3.3</v>
      </c>
      <c r="M184">
        <f>VLOOKUP(A184,org_table[],COLUMN(org_table[カリウム]),FALSE)</f>
        <v>130</v>
      </c>
      <c r="N184">
        <f>VLOOKUP(A184,dummy_data[],COLUMN(dummy_data[calcium]),TRUE)</f>
        <v>1</v>
      </c>
      <c r="O184">
        <f>VLOOKUP(A184,dummy_data[],COLUMN(dummy_data[iron]),TRUE)</f>
        <v>1</v>
      </c>
      <c r="P184">
        <f>VLOOKUP(A184,dummy_data[],COLUMN(dummy_data[magnesium]),TRUE)</f>
        <v>2</v>
      </c>
      <c r="Q184">
        <f>VLOOKUP(A184,org_table[],COLUMN(org_table[リン]),FALSE)</f>
        <v>340</v>
      </c>
      <c r="R184">
        <f>VLOOKUP(A184,dummy_data[],COLUMN(dummy_data[Vitamin A]),TRUE)</f>
        <v>1</v>
      </c>
      <c r="S184">
        <f>VLOOKUP(A184,dummy_data[],COLUMN(dummy_data[Vitamin B1]),TRUE)</f>
        <v>1</v>
      </c>
      <c r="T184">
        <f>VLOOKUP(A184,dummy_data[],COLUMN(dummy_data[Vitamin B2]),TRUE)</f>
        <v>1</v>
      </c>
      <c r="U184">
        <f>VLOOKUP(A184,dummy_data[],COLUMN(dummy_data[Vitamin B6]),TRUE)</f>
        <v>1</v>
      </c>
      <c r="V184">
        <f>VLOOKUP(A184,dummy_data[],COLUMN(dummy_data[Vitamin B12]),TRUE)</f>
        <v>1</v>
      </c>
      <c r="W184">
        <f>VLOOKUP(A184,dummy_data[],COLUMN(dummy_data[Niacin]),TRUE)</f>
        <v>1</v>
      </c>
      <c r="X184">
        <f>VLOOKUP(A184,dummy_data[],COLUMN(dummy_data[Pantothenic acid]),TRUE)</f>
        <v>1</v>
      </c>
      <c r="Y184">
        <f>VLOOKUP(A184,dummy_data[],COLUMN(dummy_data[Folic acid]),TRUE)</f>
        <v>1</v>
      </c>
      <c r="Z184">
        <f>VLOOKUP(A184,dummy_data[],COLUMN(dummy_data[Vitamin C]),TRUE)</f>
        <v>1</v>
      </c>
      <c r="AA184">
        <f>VLOOKUP(A184,dummy_data[],COLUMN(dummy_data[Vitamin D]),TRUE)</f>
        <v>1</v>
      </c>
      <c r="AB184">
        <f>VLOOKUP(A184,dummy_data[],COLUMN(dummy_data[Vitamin E]),TRUE)</f>
        <v>1</v>
      </c>
      <c r="AC184">
        <f t="shared" ca="1" si="4"/>
        <v>852</v>
      </c>
      <c r="AD184" t="str">
        <f t="shared" si="5"/>
        <v>手羽から揚（しお味・10本入り） 単品 378kcal</v>
      </c>
    </row>
    <row r="185" spans="1:30" x14ac:dyDescent="0.2">
      <c r="A185">
        <v>183</v>
      </c>
      <c r="B185">
        <v>183</v>
      </c>
      <c r="C185" t="s">
        <v>121</v>
      </c>
      <c r="D185" t="str">
        <f>VLOOKUP(VLOOKUP(A185,org_table[],COLUMN(org_table[category]),FALSE),Categories[],2,FALSE)</f>
        <v>単品</v>
      </c>
      <c r="E185" t="str">
        <f>_xlfn.IFNA(VLOOKUP(VLOOKUP(A185,org_table[],COLUMN(org_table[size]),FALSE),SizeCodes[],2,FALSE),"-")</f>
        <v>-</v>
      </c>
      <c r="F185">
        <f>VLOOKUP(A185,org_table[],COLUMN(org_table[熱量]),FALSE)</f>
        <v>189</v>
      </c>
      <c r="H185">
        <f>VLOOKUP(A185,org_table[],COLUMN(org_table[蛋白質]),FALSE)</f>
        <v>12.3</v>
      </c>
      <c r="I185">
        <f>VLOOKUP(A185,org_table[],COLUMN(org_table[脂質]),FALSE)</f>
        <v>13.4</v>
      </c>
      <c r="J185">
        <f>VLOOKUP(A185,org_table[],COLUMN(org_table[炭水化物]),FALSE)</f>
        <v>4.8</v>
      </c>
      <c r="K185">
        <f>VLOOKUP(A185,dummy_data[],COLUMN(dummy_data[Dietary fiber]),TRUE)</f>
        <v>20</v>
      </c>
      <c r="L185">
        <f>VLOOKUP(A185,org_table[],COLUMN(org_table[食塩相当量]),FALSE)</f>
        <v>1.6</v>
      </c>
      <c r="M185">
        <f>VLOOKUP(A185,org_table[],COLUMN(org_table[カリウム]),FALSE)</f>
        <v>65</v>
      </c>
      <c r="N185">
        <f>VLOOKUP(A185,dummy_data[],COLUMN(dummy_data[calcium]),TRUE)</f>
        <v>1</v>
      </c>
      <c r="O185">
        <f>VLOOKUP(A185,dummy_data[],COLUMN(dummy_data[iron]),TRUE)</f>
        <v>1</v>
      </c>
      <c r="P185">
        <f>VLOOKUP(A185,dummy_data[],COLUMN(dummy_data[magnesium]),TRUE)</f>
        <v>2</v>
      </c>
      <c r="Q185">
        <f>VLOOKUP(A185,org_table[],COLUMN(org_table[リン]),FALSE)</f>
        <v>170</v>
      </c>
      <c r="R185">
        <f>VLOOKUP(A185,dummy_data[],COLUMN(dummy_data[Vitamin A]),TRUE)</f>
        <v>1</v>
      </c>
      <c r="S185">
        <f>VLOOKUP(A185,dummy_data[],COLUMN(dummy_data[Vitamin B1]),TRUE)</f>
        <v>1</v>
      </c>
      <c r="T185">
        <f>VLOOKUP(A185,dummy_data[],COLUMN(dummy_data[Vitamin B2]),TRUE)</f>
        <v>1</v>
      </c>
      <c r="U185">
        <f>VLOOKUP(A185,dummy_data[],COLUMN(dummy_data[Vitamin B6]),TRUE)</f>
        <v>1</v>
      </c>
      <c r="V185">
        <f>VLOOKUP(A185,dummy_data[],COLUMN(dummy_data[Vitamin B12]),TRUE)</f>
        <v>1</v>
      </c>
      <c r="W185">
        <f>VLOOKUP(A185,dummy_data[],COLUMN(dummy_data[Niacin]),TRUE)</f>
        <v>1</v>
      </c>
      <c r="X185">
        <f>VLOOKUP(A185,dummy_data[],COLUMN(dummy_data[Pantothenic acid]),TRUE)</f>
        <v>1</v>
      </c>
      <c r="Y185">
        <f>VLOOKUP(A185,dummy_data[],COLUMN(dummy_data[Folic acid]),TRUE)</f>
        <v>1</v>
      </c>
      <c r="Z185">
        <f>VLOOKUP(A185,dummy_data[],COLUMN(dummy_data[Vitamin C]),TRUE)</f>
        <v>1</v>
      </c>
      <c r="AA185">
        <f>VLOOKUP(A185,dummy_data[],COLUMN(dummy_data[Vitamin D]),TRUE)</f>
        <v>1</v>
      </c>
      <c r="AB185">
        <f>VLOOKUP(A185,dummy_data[],COLUMN(dummy_data[Vitamin E]),TRUE)</f>
        <v>1</v>
      </c>
      <c r="AC185">
        <f t="shared" ca="1" si="4"/>
        <v>378</v>
      </c>
      <c r="AD185" t="str">
        <f t="shared" si="5"/>
        <v>手羽から揚（しお味・5本入り） 単品 189kcal</v>
      </c>
    </row>
    <row r="186" spans="1:30" x14ac:dyDescent="0.2">
      <c r="A186">
        <v>184</v>
      </c>
      <c r="B186">
        <v>184</v>
      </c>
      <c r="C186" t="s">
        <v>122</v>
      </c>
      <c r="D186" t="str">
        <f>VLOOKUP(VLOOKUP(A186,org_table[],COLUMN(org_table[category]),FALSE),Categories[],2,FALSE)</f>
        <v>単品</v>
      </c>
      <c r="E186" t="str">
        <f>_xlfn.IFNA(VLOOKUP(VLOOKUP(A186,org_table[],COLUMN(org_table[size]),FALSE),SizeCodes[],2,FALSE),"-")</f>
        <v>-</v>
      </c>
      <c r="F186">
        <f>VLOOKUP(A186,org_table[],COLUMN(org_table[熱量]),FALSE)</f>
        <v>199</v>
      </c>
      <c r="H186">
        <f>VLOOKUP(A186,org_table[],COLUMN(org_table[蛋白質]),FALSE)</f>
        <v>2</v>
      </c>
      <c r="I186">
        <f>VLOOKUP(A186,org_table[],COLUMN(org_table[脂質]),FALSE)</f>
        <v>10</v>
      </c>
      <c r="J186">
        <f>VLOOKUP(A186,org_table[],COLUMN(org_table[炭水化物]),FALSE)</f>
        <v>25.3</v>
      </c>
      <c r="K186">
        <f>VLOOKUP(A186,dummy_data[],COLUMN(dummy_data[Dietary fiber]),TRUE)</f>
        <v>21</v>
      </c>
      <c r="L186">
        <f>VLOOKUP(A186,org_table[],COLUMN(org_table[食塩相当量]),FALSE)</f>
        <v>0.5</v>
      </c>
      <c r="M186">
        <f>VLOOKUP(A186,org_table[],COLUMN(org_table[カリウム]),FALSE)</f>
        <v>290</v>
      </c>
      <c r="N186">
        <f>VLOOKUP(A186,dummy_data[],COLUMN(dummy_data[calcium]),TRUE)</f>
        <v>1</v>
      </c>
      <c r="O186">
        <f>VLOOKUP(A186,dummy_data[],COLUMN(dummy_data[iron]),TRUE)</f>
        <v>1</v>
      </c>
      <c r="P186">
        <f>VLOOKUP(A186,dummy_data[],COLUMN(dummy_data[magnesium]),TRUE)</f>
        <v>2</v>
      </c>
      <c r="Q186">
        <f>VLOOKUP(A186,org_table[],COLUMN(org_table[リン]),FALSE)</f>
        <v>72</v>
      </c>
      <c r="R186">
        <f>VLOOKUP(A186,dummy_data[],COLUMN(dummy_data[Vitamin A]),TRUE)</f>
        <v>1</v>
      </c>
      <c r="S186">
        <f>VLOOKUP(A186,dummy_data[],COLUMN(dummy_data[Vitamin B1]),TRUE)</f>
        <v>1</v>
      </c>
      <c r="T186">
        <f>VLOOKUP(A186,dummy_data[],COLUMN(dummy_data[Vitamin B2]),TRUE)</f>
        <v>1</v>
      </c>
      <c r="U186">
        <f>VLOOKUP(A186,dummy_data[],COLUMN(dummy_data[Vitamin B6]),TRUE)</f>
        <v>1</v>
      </c>
      <c r="V186">
        <f>VLOOKUP(A186,dummy_data[],COLUMN(dummy_data[Vitamin B12]),TRUE)</f>
        <v>1</v>
      </c>
      <c r="W186">
        <f>VLOOKUP(A186,dummy_data[],COLUMN(dummy_data[Niacin]),TRUE)</f>
        <v>1</v>
      </c>
      <c r="X186">
        <f>VLOOKUP(A186,dummy_data[],COLUMN(dummy_data[Pantothenic acid]),TRUE)</f>
        <v>1</v>
      </c>
      <c r="Y186">
        <f>VLOOKUP(A186,dummy_data[],COLUMN(dummy_data[Folic acid]),TRUE)</f>
        <v>1</v>
      </c>
      <c r="Z186">
        <f>VLOOKUP(A186,dummy_data[],COLUMN(dummy_data[Vitamin C]),TRUE)</f>
        <v>1</v>
      </c>
      <c r="AA186">
        <f>VLOOKUP(A186,dummy_data[],COLUMN(dummy_data[Vitamin D]),TRUE)</f>
        <v>1</v>
      </c>
      <c r="AB186">
        <f>VLOOKUP(A186,dummy_data[],COLUMN(dummy_data[Vitamin E]),TRUE)</f>
        <v>1</v>
      </c>
      <c r="AC186">
        <f t="shared" ca="1" si="4"/>
        <v>332</v>
      </c>
      <c r="AD186" t="str">
        <f t="shared" si="5"/>
        <v>フライドポテト 単品 199kcal</v>
      </c>
    </row>
    <row r="187" spans="1:30" x14ac:dyDescent="0.2">
      <c r="A187">
        <v>185</v>
      </c>
      <c r="B187">
        <v>185</v>
      </c>
      <c r="C187" t="s">
        <v>123</v>
      </c>
      <c r="D187" t="str">
        <f>VLOOKUP(VLOOKUP(A187,org_table[],COLUMN(org_table[category]),FALSE),Categories[],2,FALSE)</f>
        <v>単品</v>
      </c>
      <c r="E187" t="str">
        <f>_xlfn.IFNA(VLOOKUP(VLOOKUP(A187,org_table[],COLUMN(org_table[size]),FALSE),SizeCodes[],2,FALSE),"-")</f>
        <v>-</v>
      </c>
      <c r="F187">
        <f>VLOOKUP(A187,org_table[],COLUMN(org_table[熱量]),FALSE)</f>
        <v>33</v>
      </c>
      <c r="H187">
        <f>VLOOKUP(A187,org_table[],COLUMN(org_table[蛋白質]),FALSE)</f>
        <v>1.8</v>
      </c>
      <c r="I187">
        <f>VLOOKUP(A187,org_table[],COLUMN(org_table[脂質]),FALSE)</f>
        <v>0.4</v>
      </c>
      <c r="J187">
        <f>VLOOKUP(A187,org_table[],COLUMN(org_table[炭水化物]),FALSE)</f>
        <v>5.7</v>
      </c>
      <c r="K187">
        <f>VLOOKUP(A187,dummy_data[],COLUMN(dummy_data[Dietary fiber]),TRUE)</f>
        <v>20</v>
      </c>
      <c r="L187">
        <f>VLOOKUP(A187,org_table[],COLUMN(org_table[食塩相当量]),FALSE)</f>
        <v>1.7</v>
      </c>
      <c r="M187">
        <f>VLOOKUP(A187,org_table[],COLUMN(org_table[カリウム]),FALSE)</f>
        <v>197</v>
      </c>
      <c r="N187">
        <f>VLOOKUP(A187,dummy_data[],COLUMN(dummy_data[calcium]),TRUE)</f>
        <v>1</v>
      </c>
      <c r="O187">
        <f>VLOOKUP(A187,dummy_data[],COLUMN(dummy_data[iron]),TRUE)</f>
        <v>1</v>
      </c>
      <c r="P187">
        <f>VLOOKUP(A187,dummy_data[],COLUMN(dummy_data[magnesium]),TRUE)</f>
        <v>2</v>
      </c>
      <c r="Q187">
        <f>VLOOKUP(A187,org_table[],COLUMN(org_table[リン]),FALSE)</f>
        <v>31</v>
      </c>
      <c r="R187">
        <f>VLOOKUP(A187,dummy_data[],COLUMN(dummy_data[Vitamin A]),TRUE)</f>
        <v>1</v>
      </c>
      <c r="S187">
        <f>VLOOKUP(A187,dummy_data[],COLUMN(dummy_data[Vitamin B1]),TRUE)</f>
        <v>1</v>
      </c>
      <c r="T187">
        <f>VLOOKUP(A187,dummy_data[],COLUMN(dummy_data[Vitamin B2]),TRUE)</f>
        <v>1</v>
      </c>
      <c r="U187">
        <f>VLOOKUP(A187,dummy_data[],COLUMN(dummy_data[Vitamin B6]),TRUE)</f>
        <v>1</v>
      </c>
      <c r="V187">
        <f>VLOOKUP(A187,dummy_data[],COLUMN(dummy_data[Vitamin B12]),TRUE)</f>
        <v>1</v>
      </c>
      <c r="W187">
        <f>VLOOKUP(A187,dummy_data[],COLUMN(dummy_data[Niacin]),TRUE)</f>
        <v>1</v>
      </c>
      <c r="X187">
        <f>VLOOKUP(A187,dummy_data[],COLUMN(dummy_data[Pantothenic acid]),TRUE)</f>
        <v>1</v>
      </c>
      <c r="Y187">
        <f>VLOOKUP(A187,dummy_data[],COLUMN(dummy_data[Folic acid]),TRUE)</f>
        <v>1</v>
      </c>
      <c r="Z187">
        <f>VLOOKUP(A187,dummy_data[],COLUMN(dummy_data[Vitamin C]),TRUE)</f>
        <v>1</v>
      </c>
      <c r="AA187">
        <f>VLOOKUP(A187,dummy_data[],COLUMN(dummy_data[Vitamin D]),TRUE)</f>
        <v>1</v>
      </c>
      <c r="AB187">
        <f>VLOOKUP(A187,dummy_data[],COLUMN(dummy_data[Vitamin E]),TRUE)</f>
        <v>1</v>
      </c>
      <c r="AC187">
        <f t="shared" ca="1" si="4"/>
        <v>578</v>
      </c>
      <c r="AD187" t="str">
        <f t="shared" si="5"/>
        <v>白菜キムチ 単品 33kcal</v>
      </c>
    </row>
    <row r="188" spans="1:30" x14ac:dyDescent="0.2">
      <c r="A188">
        <v>186</v>
      </c>
      <c r="B188">
        <v>186</v>
      </c>
      <c r="C188" t="s">
        <v>124</v>
      </c>
      <c r="D188" t="str">
        <f>VLOOKUP(VLOOKUP(A188,org_table[],COLUMN(org_table[category]),FALSE),Categories[],2,FALSE)</f>
        <v>単品</v>
      </c>
      <c r="E188" t="str">
        <f>_xlfn.IFNA(VLOOKUP(VLOOKUP(A188,org_table[],COLUMN(org_table[size]),FALSE),SizeCodes[],2,FALSE),"-")</f>
        <v>-</v>
      </c>
      <c r="F188">
        <f>VLOOKUP(A188,org_table[],COLUMN(org_table[熱量]),FALSE)</f>
        <v>529</v>
      </c>
      <c r="H188">
        <f>VLOOKUP(A188,org_table[],COLUMN(org_table[蛋白質]),FALSE)</f>
        <v>7</v>
      </c>
      <c r="I188">
        <f>VLOOKUP(A188,org_table[],COLUMN(org_table[脂質]),FALSE)</f>
        <v>1.1000000000000001</v>
      </c>
      <c r="J188">
        <f>VLOOKUP(A188,org_table[],COLUMN(org_table[炭水化物]),FALSE)</f>
        <v>122.5</v>
      </c>
      <c r="K188">
        <f>VLOOKUP(A188,dummy_data[],COLUMN(dummy_data[Dietary fiber]),TRUE)</f>
        <v>21</v>
      </c>
      <c r="L188">
        <f>VLOOKUP(A188,org_table[],COLUMN(org_table[食塩相当量]),FALSE)</f>
        <v>0</v>
      </c>
      <c r="M188">
        <f>VLOOKUP(A188,org_table[],COLUMN(org_table[カリウム]),FALSE)</f>
        <v>74</v>
      </c>
      <c r="N188">
        <f>VLOOKUP(A188,dummy_data[],COLUMN(dummy_data[calcium]),TRUE)</f>
        <v>1</v>
      </c>
      <c r="O188">
        <f>VLOOKUP(A188,dummy_data[],COLUMN(dummy_data[iron]),TRUE)</f>
        <v>1</v>
      </c>
      <c r="P188">
        <f>VLOOKUP(A188,dummy_data[],COLUMN(dummy_data[magnesium]),TRUE)</f>
        <v>2</v>
      </c>
      <c r="Q188">
        <f>VLOOKUP(A188,org_table[],COLUMN(org_table[リン]),FALSE)</f>
        <v>91</v>
      </c>
      <c r="R188">
        <f>VLOOKUP(A188,dummy_data[],COLUMN(dummy_data[Vitamin A]),TRUE)</f>
        <v>1</v>
      </c>
      <c r="S188">
        <f>VLOOKUP(A188,dummy_data[],COLUMN(dummy_data[Vitamin B1]),TRUE)</f>
        <v>1</v>
      </c>
      <c r="T188">
        <f>VLOOKUP(A188,dummy_data[],COLUMN(dummy_data[Vitamin B2]),TRUE)</f>
        <v>1</v>
      </c>
      <c r="U188">
        <f>VLOOKUP(A188,dummy_data[],COLUMN(dummy_data[Vitamin B6]),TRUE)</f>
        <v>1</v>
      </c>
      <c r="V188">
        <f>VLOOKUP(A188,dummy_data[],COLUMN(dummy_data[Vitamin B12]),TRUE)</f>
        <v>1</v>
      </c>
      <c r="W188">
        <f>VLOOKUP(A188,dummy_data[],COLUMN(dummy_data[Niacin]),TRUE)</f>
        <v>1</v>
      </c>
      <c r="X188">
        <f>VLOOKUP(A188,dummy_data[],COLUMN(dummy_data[Pantothenic acid]),TRUE)</f>
        <v>1</v>
      </c>
      <c r="Y188">
        <f>VLOOKUP(A188,dummy_data[],COLUMN(dummy_data[Folic acid]),TRUE)</f>
        <v>1</v>
      </c>
      <c r="Z188">
        <f>VLOOKUP(A188,dummy_data[],COLUMN(dummy_data[Vitamin C]),TRUE)</f>
        <v>1</v>
      </c>
      <c r="AA188">
        <f>VLOOKUP(A188,dummy_data[],COLUMN(dummy_data[Vitamin D]),TRUE)</f>
        <v>1</v>
      </c>
      <c r="AB188">
        <f>VLOOKUP(A188,dummy_data[],COLUMN(dummy_data[Vitamin E]),TRUE)</f>
        <v>1</v>
      </c>
      <c r="AC188">
        <f t="shared" ca="1" si="4"/>
        <v>400</v>
      </c>
      <c r="AD188" t="str">
        <f t="shared" si="5"/>
        <v>ライス単品（大） 単品 529kcal</v>
      </c>
    </row>
    <row r="189" spans="1:30" x14ac:dyDescent="0.2">
      <c r="A189">
        <v>187</v>
      </c>
      <c r="B189">
        <v>187</v>
      </c>
      <c r="C189" t="s">
        <v>125</v>
      </c>
      <c r="D189" t="str">
        <f>VLOOKUP(VLOOKUP(A189,org_table[],COLUMN(org_table[category]),FALSE),Categories[],2,FALSE)</f>
        <v>単品</v>
      </c>
      <c r="E189" t="str">
        <f>_xlfn.IFNA(VLOOKUP(VLOOKUP(A189,org_table[],COLUMN(org_table[size]),FALSE),SizeCodes[],2,FALSE),"-")</f>
        <v>-</v>
      </c>
      <c r="F189">
        <f>VLOOKUP(A189,org_table[],COLUMN(org_table[熱量]),FALSE)</f>
        <v>125</v>
      </c>
      <c r="H189">
        <f>VLOOKUP(A189,org_table[],COLUMN(org_table[蛋白質]),FALSE)</f>
        <v>4.3</v>
      </c>
      <c r="I189">
        <f>VLOOKUP(A189,org_table[],COLUMN(org_table[脂質]),FALSE)</f>
        <v>1</v>
      </c>
      <c r="J189">
        <f>VLOOKUP(A189,org_table[],COLUMN(org_table[炭水化物]),FALSE)</f>
        <v>24.2</v>
      </c>
      <c r="K189">
        <f>VLOOKUP(A189,dummy_data[],COLUMN(dummy_data[Dietary fiber]),TRUE)</f>
        <v>20</v>
      </c>
      <c r="L189">
        <f>VLOOKUP(A189,org_table[],COLUMN(org_table[食塩相当量]),FALSE)</f>
        <v>0.5</v>
      </c>
      <c r="M189">
        <f>VLOOKUP(A189,org_table[],COLUMN(org_table[カリウム]),FALSE)</f>
        <v>115</v>
      </c>
      <c r="N189">
        <f>VLOOKUP(A189,dummy_data[],COLUMN(dummy_data[calcium]),TRUE)</f>
        <v>1</v>
      </c>
      <c r="O189">
        <f>VLOOKUP(A189,dummy_data[],COLUMN(dummy_data[iron]),TRUE)</f>
        <v>1</v>
      </c>
      <c r="P189">
        <f>VLOOKUP(A189,dummy_data[],COLUMN(dummy_data[magnesium]),TRUE)</f>
        <v>2</v>
      </c>
      <c r="Q189">
        <f>VLOOKUP(A189,org_table[],COLUMN(org_table[リン]),FALSE)</f>
        <v>51</v>
      </c>
      <c r="R189">
        <f>VLOOKUP(A189,dummy_data[],COLUMN(dummy_data[Vitamin A]),TRUE)</f>
        <v>1</v>
      </c>
      <c r="S189">
        <f>VLOOKUP(A189,dummy_data[],COLUMN(dummy_data[Vitamin B1]),TRUE)</f>
        <v>1</v>
      </c>
      <c r="T189">
        <f>VLOOKUP(A189,dummy_data[],COLUMN(dummy_data[Vitamin B2]),TRUE)</f>
        <v>1</v>
      </c>
      <c r="U189">
        <f>VLOOKUP(A189,dummy_data[],COLUMN(dummy_data[Vitamin B6]),TRUE)</f>
        <v>1</v>
      </c>
      <c r="V189">
        <f>VLOOKUP(A189,dummy_data[],COLUMN(dummy_data[Vitamin B12]),TRUE)</f>
        <v>1</v>
      </c>
      <c r="W189">
        <f>VLOOKUP(A189,dummy_data[],COLUMN(dummy_data[Niacin]),TRUE)</f>
        <v>1</v>
      </c>
      <c r="X189">
        <f>VLOOKUP(A189,dummy_data[],COLUMN(dummy_data[Pantothenic acid]),TRUE)</f>
        <v>1</v>
      </c>
      <c r="Y189">
        <f>VLOOKUP(A189,dummy_data[],COLUMN(dummy_data[Folic acid]),TRUE)</f>
        <v>1</v>
      </c>
      <c r="Z189">
        <f>VLOOKUP(A189,dummy_data[],COLUMN(dummy_data[Vitamin C]),TRUE)</f>
        <v>1</v>
      </c>
      <c r="AA189">
        <f>VLOOKUP(A189,dummy_data[],COLUMN(dummy_data[Vitamin D]),TRUE)</f>
        <v>1</v>
      </c>
      <c r="AB189">
        <f>VLOOKUP(A189,dummy_data[],COLUMN(dummy_data[Vitamin E]),TRUE)</f>
        <v>1</v>
      </c>
      <c r="AC189">
        <f t="shared" ca="1" si="4"/>
        <v>887</v>
      </c>
      <c r="AD189" t="str">
        <f t="shared" si="5"/>
        <v>スパサラダ 単品 125kcal</v>
      </c>
    </row>
    <row r="190" spans="1:30" x14ac:dyDescent="0.2">
      <c r="A190">
        <v>188</v>
      </c>
      <c r="B190">
        <v>188</v>
      </c>
      <c r="C190" t="s">
        <v>126</v>
      </c>
      <c r="D190" t="str">
        <f>VLOOKUP(VLOOKUP(A190,org_table[],COLUMN(org_table[category]),FALSE),Categories[],2,FALSE)</f>
        <v>単品</v>
      </c>
      <c r="E190" t="str">
        <f>_xlfn.IFNA(VLOOKUP(VLOOKUP(A190,org_table[],COLUMN(org_table[size]),FALSE),SizeCodes[],2,FALSE),"-")</f>
        <v>-</v>
      </c>
      <c r="F190">
        <f>VLOOKUP(A190,org_table[],COLUMN(org_table[熱量]),FALSE)</f>
        <v>33</v>
      </c>
      <c r="H190">
        <f>VLOOKUP(A190,org_table[],COLUMN(org_table[蛋白質]),FALSE)</f>
        <v>1.6</v>
      </c>
      <c r="I190">
        <f>VLOOKUP(A190,org_table[],COLUMN(org_table[脂質]),FALSE)</f>
        <v>0.4</v>
      </c>
      <c r="J190">
        <f>VLOOKUP(A190,org_table[],COLUMN(org_table[炭水化物]),FALSE)</f>
        <v>7.1</v>
      </c>
      <c r="K190">
        <f>VLOOKUP(A190,dummy_data[],COLUMN(dummy_data[Dietary fiber]),TRUE)</f>
        <v>21</v>
      </c>
      <c r="L190">
        <f>VLOOKUP(A190,org_table[],COLUMN(org_table[食塩相当量]),FALSE)</f>
        <v>0</v>
      </c>
      <c r="M190">
        <f>VLOOKUP(A190,org_table[],COLUMN(org_table[カリウム]),FALSE)</f>
        <v>226</v>
      </c>
      <c r="N190">
        <f>VLOOKUP(A190,dummy_data[],COLUMN(dummy_data[calcium]),TRUE)</f>
        <v>1</v>
      </c>
      <c r="O190">
        <f>VLOOKUP(A190,dummy_data[],COLUMN(dummy_data[iron]),TRUE)</f>
        <v>1</v>
      </c>
      <c r="P190">
        <f>VLOOKUP(A190,dummy_data[],COLUMN(dummy_data[magnesium]),TRUE)</f>
        <v>2</v>
      </c>
      <c r="Q190">
        <f>VLOOKUP(A190,org_table[],COLUMN(org_table[リン]),FALSE)</f>
        <v>35</v>
      </c>
      <c r="R190">
        <f>VLOOKUP(A190,dummy_data[],COLUMN(dummy_data[Vitamin A]),TRUE)</f>
        <v>1</v>
      </c>
      <c r="S190">
        <f>VLOOKUP(A190,dummy_data[],COLUMN(dummy_data[Vitamin B1]),TRUE)</f>
        <v>1</v>
      </c>
      <c r="T190">
        <f>VLOOKUP(A190,dummy_data[],COLUMN(dummy_data[Vitamin B2]),TRUE)</f>
        <v>1</v>
      </c>
      <c r="U190">
        <f>VLOOKUP(A190,dummy_data[],COLUMN(dummy_data[Vitamin B6]),TRUE)</f>
        <v>1</v>
      </c>
      <c r="V190">
        <f>VLOOKUP(A190,dummy_data[],COLUMN(dummy_data[Vitamin B12]),TRUE)</f>
        <v>1</v>
      </c>
      <c r="W190">
        <f>VLOOKUP(A190,dummy_data[],COLUMN(dummy_data[Niacin]),TRUE)</f>
        <v>1</v>
      </c>
      <c r="X190">
        <f>VLOOKUP(A190,dummy_data[],COLUMN(dummy_data[Pantothenic acid]),TRUE)</f>
        <v>1</v>
      </c>
      <c r="Y190">
        <f>VLOOKUP(A190,dummy_data[],COLUMN(dummy_data[Folic acid]),TRUE)</f>
        <v>1</v>
      </c>
      <c r="Z190">
        <f>VLOOKUP(A190,dummy_data[],COLUMN(dummy_data[Vitamin C]),TRUE)</f>
        <v>1</v>
      </c>
      <c r="AA190">
        <f>VLOOKUP(A190,dummy_data[],COLUMN(dummy_data[Vitamin D]),TRUE)</f>
        <v>1</v>
      </c>
      <c r="AB190">
        <f>VLOOKUP(A190,dummy_data[],COLUMN(dummy_data[Vitamin E]),TRUE)</f>
        <v>1</v>
      </c>
      <c r="AC190">
        <f t="shared" ca="1" si="4"/>
        <v>382</v>
      </c>
      <c r="AD190" t="str">
        <f t="shared" si="5"/>
        <v>野菜サラダ 単品 33kcal</v>
      </c>
    </row>
    <row r="191" spans="1:30" x14ac:dyDescent="0.2">
      <c r="A191">
        <v>189</v>
      </c>
      <c r="B191">
        <v>189</v>
      </c>
      <c r="C191" t="s">
        <v>127</v>
      </c>
      <c r="D191" t="str">
        <f>VLOOKUP(VLOOKUP(A191,org_table[],COLUMN(org_table[category]),FALSE),Categories[],2,FALSE)</f>
        <v>単品</v>
      </c>
      <c r="E191" t="str">
        <f>_xlfn.IFNA(VLOOKUP(VLOOKUP(A191,org_table[],COLUMN(org_table[size]),FALSE),SizeCodes[],2,FALSE),"-")</f>
        <v>-</v>
      </c>
      <c r="F191">
        <f>VLOOKUP(A191,org_table[],COLUMN(org_table[熱量]),FALSE)</f>
        <v>378</v>
      </c>
      <c r="H191">
        <f>VLOOKUP(A191,org_table[],COLUMN(org_table[蛋白質]),FALSE)</f>
        <v>5</v>
      </c>
      <c r="I191">
        <f>VLOOKUP(A191,org_table[],COLUMN(org_table[脂質]),FALSE)</f>
        <v>0.8</v>
      </c>
      <c r="J191">
        <f>VLOOKUP(A191,org_table[],COLUMN(org_table[炭水化物]),FALSE)</f>
        <v>87.5</v>
      </c>
      <c r="K191">
        <f>VLOOKUP(A191,dummy_data[],COLUMN(dummy_data[Dietary fiber]),TRUE)</f>
        <v>20</v>
      </c>
      <c r="L191">
        <f>VLOOKUP(A191,org_table[],COLUMN(org_table[食塩相当量]),FALSE)</f>
        <v>0</v>
      </c>
      <c r="M191">
        <f>VLOOKUP(A191,org_table[],COLUMN(org_table[カリウム]),FALSE)</f>
        <v>53</v>
      </c>
      <c r="N191">
        <f>VLOOKUP(A191,dummy_data[],COLUMN(dummy_data[calcium]),TRUE)</f>
        <v>1</v>
      </c>
      <c r="O191">
        <f>VLOOKUP(A191,dummy_data[],COLUMN(dummy_data[iron]),TRUE)</f>
        <v>1</v>
      </c>
      <c r="P191">
        <f>VLOOKUP(A191,dummy_data[],COLUMN(dummy_data[magnesium]),TRUE)</f>
        <v>2</v>
      </c>
      <c r="Q191">
        <f>VLOOKUP(A191,org_table[],COLUMN(org_table[リン]),FALSE)</f>
        <v>65</v>
      </c>
      <c r="R191">
        <f>VLOOKUP(A191,dummy_data[],COLUMN(dummy_data[Vitamin A]),TRUE)</f>
        <v>1</v>
      </c>
      <c r="S191">
        <f>VLOOKUP(A191,dummy_data[],COLUMN(dummy_data[Vitamin B1]),TRUE)</f>
        <v>1</v>
      </c>
      <c r="T191">
        <f>VLOOKUP(A191,dummy_data[],COLUMN(dummy_data[Vitamin B2]),TRUE)</f>
        <v>1</v>
      </c>
      <c r="U191">
        <f>VLOOKUP(A191,dummy_data[],COLUMN(dummy_data[Vitamin B6]),TRUE)</f>
        <v>1</v>
      </c>
      <c r="V191">
        <f>VLOOKUP(A191,dummy_data[],COLUMN(dummy_data[Vitamin B12]),TRUE)</f>
        <v>1</v>
      </c>
      <c r="W191">
        <f>VLOOKUP(A191,dummy_data[],COLUMN(dummy_data[Niacin]),TRUE)</f>
        <v>1</v>
      </c>
      <c r="X191">
        <f>VLOOKUP(A191,dummy_data[],COLUMN(dummy_data[Pantothenic acid]),TRUE)</f>
        <v>1</v>
      </c>
      <c r="Y191">
        <f>VLOOKUP(A191,dummy_data[],COLUMN(dummy_data[Folic acid]),TRUE)</f>
        <v>1</v>
      </c>
      <c r="Z191">
        <f>VLOOKUP(A191,dummy_data[],COLUMN(dummy_data[Vitamin C]),TRUE)</f>
        <v>1</v>
      </c>
      <c r="AA191">
        <f>VLOOKUP(A191,dummy_data[],COLUMN(dummy_data[Vitamin D]),TRUE)</f>
        <v>1</v>
      </c>
      <c r="AB191">
        <f>VLOOKUP(A191,dummy_data[],COLUMN(dummy_data[Vitamin E]),TRUE)</f>
        <v>1</v>
      </c>
      <c r="AC191">
        <f t="shared" ca="1" si="4"/>
        <v>299</v>
      </c>
      <c r="AD191" t="str">
        <f t="shared" si="5"/>
        <v>ライス単品（中） 単品 378kcal</v>
      </c>
    </row>
    <row r="192" spans="1:30" x14ac:dyDescent="0.2">
      <c r="A192">
        <v>190</v>
      </c>
      <c r="B192">
        <v>190</v>
      </c>
      <c r="C192" t="s">
        <v>128</v>
      </c>
      <c r="D192" t="str">
        <f>VLOOKUP(VLOOKUP(A192,org_table[],COLUMN(org_table[category]),FALSE),Categories[],2,FALSE)</f>
        <v>単品</v>
      </c>
      <c r="E192" t="str">
        <f>_xlfn.IFNA(VLOOKUP(VLOOKUP(A192,org_table[],COLUMN(org_table[size]),FALSE),SizeCodes[],2,FALSE),"-")</f>
        <v>-</v>
      </c>
      <c r="F192">
        <f>VLOOKUP(A192,org_table[],COLUMN(org_table[熱量]),FALSE)</f>
        <v>272</v>
      </c>
      <c r="H192">
        <f>VLOOKUP(A192,org_table[],COLUMN(org_table[蛋白質]),FALSE)</f>
        <v>3.6</v>
      </c>
      <c r="I192">
        <f>VLOOKUP(A192,org_table[],COLUMN(org_table[脂質]),FALSE)</f>
        <v>0.5</v>
      </c>
      <c r="J192">
        <f>VLOOKUP(A192,org_table[],COLUMN(org_table[炭水化物]),FALSE)</f>
        <v>63</v>
      </c>
      <c r="K192">
        <f>VLOOKUP(A192,dummy_data[],COLUMN(dummy_data[Dietary fiber]),TRUE)</f>
        <v>21</v>
      </c>
      <c r="L192">
        <f>VLOOKUP(A192,org_table[],COLUMN(org_table[食塩相当量]),FALSE)</f>
        <v>0</v>
      </c>
      <c r="M192">
        <f>VLOOKUP(A192,org_table[],COLUMN(org_table[カリウム]),FALSE)</f>
        <v>38</v>
      </c>
      <c r="N192">
        <f>VLOOKUP(A192,dummy_data[],COLUMN(dummy_data[calcium]),TRUE)</f>
        <v>1</v>
      </c>
      <c r="O192">
        <f>VLOOKUP(A192,dummy_data[],COLUMN(dummy_data[iron]),TRUE)</f>
        <v>1</v>
      </c>
      <c r="P192">
        <f>VLOOKUP(A192,dummy_data[],COLUMN(dummy_data[magnesium]),TRUE)</f>
        <v>2</v>
      </c>
      <c r="Q192">
        <f>VLOOKUP(A192,org_table[],COLUMN(org_table[リン]),FALSE)</f>
        <v>47</v>
      </c>
      <c r="R192">
        <f>VLOOKUP(A192,dummy_data[],COLUMN(dummy_data[Vitamin A]),TRUE)</f>
        <v>1</v>
      </c>
      <c r="S192">
        <f>VLOOKUP(A192,dummy_data[],COLUMN(dummy_data[Vitamin B1]),TRUE)</f>
        <v>1</v>
      </c>
      <c r="T192">
        <f>VLOOKUP(A192,dummy_data[],COLUMN(dummy_data[Vitamin B2]),TRUE)</f>
        <v>1</v>
      </c>
      <c r="U192">
        <f>VLOOKUP(A192,dummy_data[],COLUMN(dummy_data[Vitamin B6]),TRUE)</f>
        <v>1</v>
      </c>
      <c r="V192">
        <f>VLOOKUP(A192,dummy_data[],COLUMN(dummy_data[Vitamin B12]),TRUE)</f>
        <v>1</v>
      </c>
      <c r="W192">
        <f>VLOOKUP(A192,dummy_data[],COLUMN(dummy_data[Niacin]),TRUE)</f>
        <v>1</v>
      </c>
      <c r="X192">
        <f>VLOOKUP(A192,dummy_data[],COLUMN(dummy_data[Pantothenic acid]),TRUE)</f>
        <v>1</v>
      </c>
      <c r="Y192">
        <f>VLOOKUP(A192,dummy_data[],COLUMN(dummy_data[Folic acid]),TRUE)</f>
        <v>1</v>
      </c>
      <c r="Z192">
        <f>VLOOKUP(A192,dummy_data[],COLUMN(dummy_data[Vitamin C]),TRUE)</f>
        <v>1</v>
      </c>
      <c r="AA192">
        <f>VLOOKUP(A192,dummy_data[],COLUMN(dummy_data[Vitamin D]),TRUE)</f>
        <v>1</v>
      </c>
      <c r="AB192">
        <f>VLOOKUP(A192,dummy_data[],COLUMN(dummy_data[Vitamin E]),TRUE)</f>
        <v>1</v>
      </c>
      <c r="AC192">
        <f t="shared" ca="1" si="4"/>
        <v>993</v>
      </c>
      <c r="AD192" t="str">
        <f t="shared" si="5"/>
        <v>ライス単品（小） 単品 272kcal</v>
      </c>
    </row>
    <row r="193" spans="1:30" x14ac:dyDescent="0.2">
      <c r="A193">
        <v>191</v>
      </c>
      <c r="B193">
        <v>191</v>
      </c>
      <c r="C193" t="s">
        <v>129</v>
      </c>
      <c r="D193" t="str">
        <f>VLOOKUP(VLOOKUP(A193,org_table[],COLUMN(org_table[category]),FALSE),Categories[],2,FALSE)</f>
        <v>単品</v>
      </c>
      <c r="E193" t="str">
        <f>_xlfn.IFNA(VLOOKUP(VLOOKUP(A193,org_table[],COLUMN(org_table[size]),FALSE),SizeCodes[],2,FALSE),"-")</f>
        <v>-</v>
      </c>
      <c r="F193">
        <f>VLOOKUP(A193,org_table[],COLUMN(org_table[熱量]),FALSE)</f>
        <v>39</v>
      </c>
      <c r="H193">
        <f>VLOOKUP(A193,org_table[],COLUMN(org_table[蛋白質]),FALSE)</f>
        <v>2.6</v>
      </c>
      <c r="I193">
        <f>VLOOKUP(A193,org_table[],COLUMN(org_table[脂質]),FALSE)</f>
        <v>0.9</v>
      </c>
      <c r="J193">
        <f>VLOOKUP(A193,org_table[],COLUMN(org_table[炭水化物]),FALSE)</f>
        <v>5.0999999999999996</v>
      </c>
      <c r="K193">
        <f>VLOOKUP(A193,dummy_data[],COLUMN(dummy_data[Dietary fiber]),TRUE)</f>
        <v>20</v>
      </c>
      <c r="L193">
        <f>VLOOKUP(A193,org_table[],COLUMN(org_table[食塩相当量]),FALSE)</f>
        <v>2.5</v>
      </c>
      <c r="M193">
        <f>VLOOKUP(A193,org_table[],COLUMN(org_table[カリウム]),FALSE)</f>
        <v>72</v>
      </c>
      <c r="N193">
        <f>VLOOKUP(A193,dummy_data[],COLUMN(dummy_data[calcium]),TRUE)</f>
        <v>1</v>
      </c>
      <c r="O193">
        <f>VLOOKUP(A193,dummy_data[],COLUMN(dummy_data[iron]),TRUE)</f>
        <v>1</v>
      </c>
      <c r="P193">
        <f>VLOOKUP(A193,dummy_data[],COLUMN(dummy_data[magnesium]),TRUE)</f>
        <v>2</v>
      </c>
      <c r="Q193">
        <f>VLOOKUP(A193,org_table[],COLUMN(org_table[リン]),FALSE)</f>
        <v>31</v>
      </c>
      <c r="R193">
        <f>VLOOKUP(A193,dummy_data[],COLUMN(dummy_data[Vitamin A]),TRUE)</f>
        <v>1</v>
      </c>
      <c r="S193">
        <f>VLOOKUP(A193,dummy_data[],COLUMN(dummy_data[Vitamin B1]),TRUE)</f>
        <v>1</v>
      </c>
      <c r="T193">
        <f>VLOOKUP(A193,dummy_data[],COLUMN(dummy_data[Vitamin B2]),TRUE)</f>
        <v>1</v>
      </c>
      <c r="U193">
        <f>VLOOKUP(A193,dummy_data[],COLUMN(dummy_data[Vitamin B6]),TRUE)</f>
        <v>1</v>
      </c>
      <c r="V193">
        <f>VLOOKUP(A193,dummy_data[],COLUMN(dummy_data[Vitamin B12]),TRUE)</f>
        <v>1</v>
      </c>
      <c r="W193">
        <f>VLOOKUP(A193,dummy_data[],COLUMN(dummy_data[Niacin]),TRUE)</f>
        <v>1</v>
      </c>
      <c r="X193">
        <f>VLOOKUP(A193,dummy_data[],COLUMN(dummy_data[Pantothenic acid]),TRUE)</f>
        <v>1</v>
      </c>
      <c r="Y193">
        <f>VLOOKUP(A193,dummy_data[],COLUMN(dummy_data[Folic acid]),TRUE)</f>
        <v>1</v>
      </c>
      <c r="Z193">
        <f>VLOOKUP(A193,dummy_data[],COLUMN(dummy_data[Vitamin C]),TRUE)</f>
        <v>1</v>
      </c>
      <c r="AA193">
        <f>VLOOKUP(A193,dummy_data[],COLUMN(dummy_data[Vitamin D]),TRUE)</f>
        <v>1</v>
      </c>
      <c r="AB193">
        <f>VLOOKUP(A193,dummy_data[],COLUMN(dummy_data[Vitamin E]),TRUE)</f>
        <v>1</v>
      </c>
      <c r="AC193">
        <f t="shared" ca="1" si="4"/>
        <v>195</v>
      </c>
      <c r="AD193" t="str">
        <f t="shared" si="5"/>
        <v>しじみ汁 単品 39kcal</v>
      </c>
    </row>
    <row r="194" spans="1:30" x14ac:dyDescent="0.2">
      <c r="A194">
        <v>192</v>
      </c>
      <c r="B194">
        <v>192</v>
      </c>
      <c r="C194" t="s">
        <v>130</v>
      </c>
      <c r="D194" t="str">
        <f>VLOOKUP(VLOOKUP(A194,org_table[],COLUMN(org_table[category]),FALSE),Categories[],2,FALSE)</f>
        <v>単品</v>
      </c>
      <c r="E194" t="str">
        <f>_xlfn.IFNA(VLOOKUP(VLOOKUP(A194,org_table[],COLUMN(org_table[size]),FALSE),SizeCodes[],2,FALSE),"-")</f>
        <v>-</v>
      </c>
      <c r="F194">
        <f>VLOOKUP(A194,org_table[],COLUMN(org_table[熱量]),FALSE)</f>
        <v>42</v>
      </c>
      <c r="H194">
        <f>VLOOKUP(A194,org_table[],COLUMN(org_table[蛋白質]),FALSE)</f>
        <v>2.9</v>
      </c>
      <c r="I194">
        <f>VLOOKUP(A194,org_table[],COLUMN(org_table[脂質]),FALSE)</f>
        <v>0.9</v>
      </c>
      <c r="J194">
        <f>VLOOKUP(A194,org_table[],COLUMN(org_table[炭水化物]),FALSE)</f>
        <v>5.6</v>
      </c>
      <c r="K194">
        <f>VLOOKUP(A194,dummy_data[],COLUMN(dummy_data[Dietary fiber]),TRUE)</f>
        <v>21</v>
      </c>
      <c r="L194">
        <f>VLOOKUP(A194,org_table[],COLUMN(org_table[食塩相当量]),FALSE)</f>
        <v>2.5</v>
      </c>
      <c r="M194">
        <f>VLOOKUP(A194,org_table[],COLUMN(org_table[カリウム]),FALSE)</f>
        <v>131</v>
      </c>
      <c r="N194">
        <f>VLOOKUP(A194,dummy_data[],COLUMN(dummy_data[calcium]),TRUE)</f>
        <v>1</v>
      </c>
      <c r="O194">
        <f>VLOOKUP(A194,dummy_data[],COLUMN(dummy_data[iron]),TRUE)</f>
        <v>1</v>
      </c>
      <c r="P194">
        <f>VLOOKUP(A194,dummy_data[],COLUMN(dummy_data[magnesium]),TRUE)</f>
        <v>2</v>
      </c>
      <c r="Q194">
        <f>VLOOKUP(A194,org_table[],COLUMN(org_table[リン]),FALSE)</f>
        <v>48</v>
      </c>
      <c r="R194">
        <f>VLOOKUP(A194,dummy_data[],COLUMN(dummy_data[Vitamin A]),TRUE)</f>
        <v>1</v>
      </c>
      <c r="S194">
        <f>VLOOKUP(A194,dummy_data[],COLUMN(dummy_data[Vitamin B1]),TRUE)</f>
        <v>1</v>
      </c>
      <c r="T194">
        <f>VLOOKUP(A194,dummy_data[],COLUMN(dummy_data[Vitamin B2]),TRUE)</f>
        <v>1</v>
      </c>
      <c r="U194">
        <f>VLOOKUP(A194,dummy_data[],COLUMN(dummy_data[Vitamin B6]),TRUE)</f>
        <v>1</v>
      </c>
      <c r="V194">
        <f>VLOOKUP(A194,dummy_data[],COLUMN(dummy_data[Vitamin B12]),TRUE)</f>
        <v>1</v>
      </c>
      <c r="W194">
        <f>VLOOKUP(A194,dummy_data[],COLUMN(dummy_data[Niacin]),TRUE)</f>
        <v>1</v>
      </c>
      <c r="X194">
        <f>VLOOKUP(A194,dummy_data[],COLUMN(dummy_data[Pantothenic acid]),TRUE)</f>
        <v>1</v>
      </c>
      <c r="Y194">
        <f>VLOOKUP(A194,dummy_data[],COLUMN(dummy_data[Folic acid]),TRUE)</f>
        <v>1</v>
      </c>
      <c r="Z194">
        <f>VLOOKUP(A194,dummy_data[],COLUMN(dummy_data[Vitamin C]),TRUE)</f>
        <v>1</v>
      </c>
      <c r="AA194">
        <f>VLOOKUP(A194,dummy_data[],COLUMN(dummy_data[Vitamin D]),TRUE)</f>
        <v>1</v>
      </c>
      <c r="AB194">
        <f>VLOOKUP(A194,dummy_data[],COLUMN(dummy_data[Vitamin E]),TRUE)</f>
        <v>1</v>
      </c>
      <c r="AC194">
        <f t="shared" ca="1" si="4"/>
        <v>392</v>
      </c>
      <c r="AD194" t="str">
        <f t="shared" si="5"/>
        <v>なめこ汁 単品 42kcal</v>
      </c>
    </row>
    <row r="195" spans="1:30" x14ac:dyDescent="0.2">
      <c r="A195">
        <v>193</v>
      </c>
      <c r="B195">
        <v>193</v>
      </c>
      <c r="C195" t="s">
        <v>131</v>
      </c>
      <c r="D195" t="str">
        <f>VLOOKUP(VLOOKUP(A195,org_table[],COLUMN(org_table[category]),FALSE),Categories[],2,FALSE)</f>
        <v>単品</v>
      </c>
      <c r="E195" t="str">
        <f>_xlfn.IFNA(VLOOKUP(VLOOKUP(A195,org_table[],COLUMN(org_table[size]),FALSE),SizeCodes[],2,FALSE),"-")</f>
        <v>-</v>
      </c>
      <c r="F195">
        <f>VLOOKUP(A195,org_table[],COLUMN(org_table[熱量]),FALSE)</f>
        <v>35</v>
      </c>
      <c r="H195">
        <f>VLOOKUP(A195,org_table[],COLUMN(org_table[蛋白質]),FALSE)</f>
        <v>1.8</v>
      </c>
      <c r="I195">
        <f>VLOOKUP(A195,org_table[],COLUMN(org_table[脂質]),FALSE)</f>
        <v>1.3</v>
      </c>
      <c r="J195">
        <f>VLOOKUP(A195,org_table[],COLUMN(org_table[炭水化物]),FALSE)</f>
        <v>3.8</v>
      </c>
      <c r="K195">
        <f>VLOOKUP(A195,dummy_data[],COLUMN(dummy_data[Dietary fiber]),TRUE)</f>
        <v>2</v>
      </c>
      <c r="L195">
        <f>VLOOKUP(A195,org_table[],COLUMN(org_table[食塩相当量]),FALSE)</f>
        <v>1.8</v>
      </c>
      <c r="M195">
        <f>VLOOKUP(A195,org_table[],COLUMN(org_table[カリウム]),FALSE)</f>
        <v>32</v>
      </c>
      <c r="N195">
        <f>VLOOKUP(A195,dummy_data[],COLUMN(dummy_data[calcium]),TRUE)</f>
        <v>1</v>
      </c>
      <c r="O195">
        <f>VLOOKUP(A195,dummy_data[],COLUMN(dummy_data[iron]),TRUE)</f>
        <v>1</v>
      </c>
      <c r="P195">
        <f>VLOOKUP(A195,dummy_data[],COLUMN(dummy_data[magnesium]),TRUE)</f>
        <v>2</v>
      </c>
      <c r="Q195">
        <f>VLOOKUP(A195,org_table[],COLUMN(org_table[リン]),FALSE)</f>
        <v>28</v>
      </c>
      <c r="R195">
        <f>VLOOKUP(A195,dummy_data[],COLUMN(dummy_data[Vitamin A]),TRUE)</f>
        <v>1</v>
      </c>
      <c r="S195">
        <f>VLOOKUP(A195,dummy_data[],COLUMN(dummy_data[Vitamin B1]),TRUE)</f>
        <v>1</v>
      </c>
      <c r="T195">
        <f>VLOOKUP(A195,dummy_data[],COLUMN(dummy_data[Vitamin B2]),TRUE)</f>
        <v>1</v>
      </c>
      <c r="U195">
        <f>VLOOKUP(A195,dummy_data[],COLUMN(dummy_data[Vitamin B6]),TRUE)</f>
        <v>1</v>
      </c>
      <c r="V195">
        <f>VLOOKUP(A195,dummy_data[],COLUMN(dummy_data[Vitamin B12]),TRUE)</f>
        <v>1</v>
      </c>
      <c r="W195">
        <f>VLOOKUP(A195,dummy_data[],COLUMN(dummy_data[Niacin]),TRUE)</f>
        <v>1</v>
      </c>
      <c r="X195">
        <f>VLOOKUP(A195,dummy_data[],COLUMN(dummy_data[Pantothenic acid]),TRUE)</f>
        <v>1</v>
      </c>
      <c r="Y195">
        <f>VLOOKUP(A195,dummy_data[],COLUMN(dummy_data[Folic acid]),TRUE)</f>
        <v>1</v>
      </c>
      <c r="Z195">
        <f>VLOOKUP(A195,dummy_data[],COLUMN(dummy_data[Vitamin C]),TRUE)</f>
        <v>1</v>
      </c>
      <c r="AA195">
        <f>VLOOKUP(A195,dummy_data[],COLUMN(dummy_data[Vitamin D]),TRUE)</f>
        <v>1</v>
      </c>
      <c r="AB195">
        <f>VLOOKUP(A195,dummy_data[],COLUMN(dummy_data[Vitamin E]),TRUE)</f>
        <v>1</v>
      </c>
      <c r="AC195">
        <f t="shared" ca="1" si="4"/>
        <v>258</v>
      </c>
      <c r="AD195" t="str">
        <f t="shared" si="5"/>
        <v>わかめスープ 単品 35kcal</v>
      </c>
    </row>
    <row r="196" spans="1:30" x14ac:dyDescent="0.2">
      <c r="A196">
        <v>194</v>
      </c>
      <c r="B196">
        <v>194</v>
      </c>
      <c r="C196" t="s">
        <v>132</v>
      </c>
      <c r="D196" t="str">
        <f>VLOOKUP(VLOOKUP(A196,org_table[],COLUMN(org_table[category]),FALSE),Categories[],2,FALSE)</f>
        <v>単品</v>
      </c>
      <c r="E196" t="str">
        <f>_xlfn.IFNA(VLOOKUP(VLOOKUP(A196,org_table[],COLUMN(org_table[size]),FALSE),SizeCodes[],2,FALSE),"-")</f>
        <v>-</v>
      </c>
      <c r="F196">
        <f>VLOOKUP(A196,org_table[],COLUMN(org_table[熱量]),FALSE)</f>
        <v>39</v>
      </c>
      <c r="H196">
        <f>VLOOKUP(A196,org_table[],COLUMN(org_table[蛋白質]),FALSE)</f>
        <v>2.2999999999999998</v>
      </c>
      <c r="I196">
        <f>VLOOKUP(A196,org_table[],COLUMN(org_table[脂質]),FALSE)</f>
        <v>0.8</v>
      </c>
      <c r="J196">
        <f>VLOOKUP(A196,org_table[],COLUMN(org_table[炭水化物]),FALSE)</f>
        <v>5.6</v>
      </c>
      <c r="K196">
        <f>VLOOKUP(A196,dummy_data[],COLUMN(dummy_data[Dietary fiber]),TRUE)</f>
        <v>2</v>
      </c>
      <c r="L196">
        <f>VLOOKUP(A196,org_table[],COLUMN(org_table[食塩相当量]),FALSE)</f>
        <v>2.2000000000000002</v>
      </c>
      <c r="M196">
        <f>VLOOKUP(A196,org_table[],COLUMN(org_table[カリウム]),FALSE)</f>
        <v>91</v>
      </c>
      <c r="N196">
        <f>VLOOKUP(A196,dummy_data[],COLUMN(dummy_data[calcium]),TRUE)</f>
        <v>1</v>
      </c>
      <c r="O196">
        <f>VLOOKUP(A196,dummy_data[],COLUMN(dummy_data[iron]),TRUE)</f>
        <v>1</v>
      </c>
      <c r="P196">
        <f>VLOOKUP(A196,dummy_data[],COLUMN(dummy_data[magnesium]),TRUE)</f>
        <v>2</v>
      </c>
      <c r="Q196">
        <f>VLOOKUP(A196,org_table[],COLUMN(org_table[リン]),FALSE)</f>
        <v>38</v>
      </c>
      <c r="R196">
        <f>VLOOKUP(A196,dummy_data[],COLUMN(dummy_data[Vitamin A]),TRUE)</f>
        <v>1</v>
      </c>
      <c r="S196">
        <f>VLOOKUP(A196,dummy_data[],COLUMN(dummy_data[Vitamin B1]),TRUE)</f>
        <v>1</v>
      </c>
      <c r="T196">
        <f>VLOOKUP(A196,dummy_data[],COLUMN(dummy_data[Vitamin B2]),TRUE)</f>
        <v>1</v>
      </c>
      <c r="U196">
        <f>VLOOKUP(A196,dummy_data[],COLUMN(dummy_data[Vitamin B6]),TRUE)</f>
        <v>1</v>
      </c>
      <c r="V196">
        <f>VLOOKUP(A196,dummy_data[],COLUMN(dummy_data[Vitamin B12]),TRUE)</f>
        <v>1</v>
      </c>
      <c r="W196">
        <f>VLOOKUP(A196,dummy_data[],COLUMN(dummy_data[Niacin]),TRUE)</f>
        <v>1</v>
      </c>
      <c r="X196">
        <f>VLOOKUP(A196,dummy_data[],COLUMN(dummy_data[Pantothenic acid]),TRUE)</f>
        <v>1</v>
      </c>
      <c r="Y196">
        <f>VLOOKUP(A196,dummy_data[],COLUMN(dummy_data[Folic acid]),TRUE)</f>
        <v>1</v>
      </c>
      <c r="Z196">
        <f>VLOOKUP(A196,dummy_data[],COLUMN(dummy_data[Vitamin C]),TRUE)</f>
        <v>1</v>
      </c>
      <c r="AA196">
        <f>VLOOKUP(A196,dummy_data[],COLUMN(dummy_data[Vitamin D]),TRUE)</f>
        <v>1</v>
      </c>
      <c r="AB196">
        <f>VLOOKUP(A196,dummy_data[],COLUMN(dummy_data[Vitamin E]),TRUE)</f>
        <v>1</v>
      </c>
      <c r="AC196">
        <f t="shared" ref="AC196:AC204" ca="1" si="6">INT(RAND()*1000)</f>
        <v>750</v>
      </c>
      <c r="AD196" t="str">
        <f t="shared" ref="AD196:AD204" si="7">C196&amp;" "&amp;D196&amp;" "&amp;F196&amp;"kcal"</f>
        <v>5種の野菜みそ汁 単品 39kcal</v>
      </c>
    </row>
    <row r="197" spans="1:30" x14ac:dyDescent="0.2">
      <c r="A197">
        <v>195</v>
      </c>
      <c r="B197">
        <v>195</v>
      </c>
      <c r="C197" t="s">
        <v>133</v>
      </c>
      <c r="D197" t="str">
        <f>VLOOKUP(VLOOKUP(A197,org_table[],COLUMN(org_table[category]),FALSE),Categories[],2,FALSE)</f>
        <v>単品</v>
      </c>
      <c r="E197" t="str">
        <f>_xlfn.IFNA(VLOOKUP(VLOOKUP(A197,org_table[],COLUMN(org_table[size]),FALSE),SizeCodes[],2,FALSE),"-")</f>
        <v>-</v>
      </c>
      <c r="F197">
        <f>VLOOKUP(A197,org_table[],COLUMN(org_table[熱量]),FALSE)</f>
        <v>31</v>
      </c>
      <c r="H197">
        <f>VLOOKUP(A197,org_table[],COLUMN(org_table[蛋白質]),FALSE)</f>
        <v>2.1</v>
      </c>
      <c r="I197">
        <f>VLOOKUP(A197,org_table[],COLUMN(org_table[脂質]),FALSE)</f>
        <v>1.5</v>
      </c>
      <c r="J197">
        <f>VLOOKUP(A197,org_table[],COLUMN(org_table[炭水化物]),FALSE)</f>
        <v>2.2000000000000002</v>
      </c>
      <c r="K197">
        <f>VLOOKUP(A197,dummy_data[],COLUMN(dummy_data[Dietary fiber]),TRUE)</f>
        <v>2</v>
      </c>
      <c r="L197">
        <f>VLOOKUP(A197,org_table[],COLUMN(org_table[食塩相当量]),FALSE)</f>
        <v>1.7</v>
      </c>
      <c r="M197">
        <f>VLOOKUP(A197,org_table[],COLUMN(org_table[カリウム]),FALSE)</f>
        <v>47</v>
      </c>
      <c r="N197">
        <f>VLOOKUP(A197,dummy_data[],COLUMN(dummy_data[calcium]),TRUE)</f>
        <v>1</v>
      </c>
      <c r="O197">
        <f>VLOOKUP(A197,dummy_data[],COLUMN(dummy_data[iron]),TRUE)</f>
        <v>1</v>
      </c>
      <c r="P197">
        <f>VLOOKUP(A197,dummy_data[],COLUMN(dummy_data[magnesium]),TRUE)</f>
        <v>2</v>
      </c>
      <c r="Q197">
        <f>VLOOKUP(A197,org_table[],COLUMN(org_table[リン]),FALSE)</f>
        <v>34</v>
      </c>
      <c r="R197">
        <f>VLOOKUP(A197,dummy_data[],COLUMN(dummy_data[Vitamin A]),TRUE)</f>
        <v>1</v>
      </c>
      <c r="S197">
        <f>VLOOKUP(A197,dummy_data[],COLUMN(dummy_data[Vitamin B1]),TRUE)</f>
        <v>1</v>
      </c>
      <c r="T197">
        <f>VLOOKUP(A197,dummy_data[],COLUMN(dummy_data[Vitamin B2]),TRUE)</f>
        <v>1</v>
      </c>
      <c r="U197">
        <f>VLOOKUP(A197,dummy_data[],COLUMN(dummy_data[Vitamin B6]),TRUE)</f>
        <v>1</v>
      </c>
      <c r="V197">
        <f>VLOOKUP(A197,dummy_data[],COLUMN(dummy_data[Vitamin B12]),TRUE)</f>
        <v>1</v>
      </c>
      <c r="W197">
        <f>VLOOKUP(A197,dummy_data[],COLUMN(dummy_data[Niacin]),TRUE)</f>
        <v>1</v>
      </c>
      <c r="X197">
        <f>VLOOKUP(A197,dummy_data[],COLUMN(dummy_data[Pantothenic acid]),TRUE)</f>
        <v>1</v>
      </c>
      <c r="Y197">
        <f>VLOOKUP(A197,dummy_data[],COLUMN(dummy_data[Folic acid]),TRUE)</f>
        <v>1</v>
      </c>
      <c r="Z197">
        <f>VLOOKUP(A197,dummy_data[],COLUMN(dummy_data[Vitamin C]),TRUE)</f>
        <v>1</v>
      </c>
      <c r="AA197">
        <f>VLOOKUP(A197,dummy_data[],COLUMN(dummy_data[Vitamin D]),TRUE)</f>
        <v>1</v>
      </c>
      <c r="AB197">
        <f>VLOOKUP(A197,dummy_data[],COLUMN(dummy_data[Vitamin E]),TRUE)</f>
        <v>1</v>
      </c>
      <c r="AC197">
        <f t="shared" ca="1" si="6"/>
        <v>585</v>
      </c>
      <c r="AD197" t="str">
        <f t="shared" si="7"/>
        <v>玉子スープ 単品 31kcal</v>
      </c>
    </row>
    <row r="198" spans="1:30" x14ac:dyDescent="0.2">
      <c r="A198">
        <v>196</v>
      </c>
      <c r="B198">
        <v>196</v>
      </c>
      <c r="C198" t="s">
        <v>134</v>
      </c>
      <c r="D198" t="str">
        <f>VLOOKUP(VLOOKUP(A198,org_table[],COLUMN(org_table[category]),FALSE),Categories[],2,FALSE)</f>
        <v>単品</v>
      </c>
      <c r="E198" t="str">
        <f>_xlfn.IFNA(VLOOKUP(VLOOKUP(A198,org_table[],COLUMN(org_table[size]),FALSE),SizeCodes[],2,FALSE),"-")</f>
        <v>-</v>
      </c>
      <c r="F198">
        <f>VLOOKUP(A198,org_table[],COLUMN(org_table[熱量]),FALSE)</f>
        <v>81</v>
      </c>
      <c r="H198">
        <f>VLOOKUP(A198,org_table[],COLUMN(org_table[蛋白質]),FALSE)</f>
        <v>5.0999999999999996</v>
      </c>
      <c r="I198">
        <f>VLOOKUP(A198,org_table[],COLUMN(org_table[脂質]),FALSE)</f>
        <v>2.2999999999999998</v>
      </c>
      <c r="J198">
        <f>VLOOKUP(A198,org_table[],COLUMN(org_table[炭水化物]),FALSE)</f>
        <v>9.6999999999999993</v>
      </c>
      <c r="K198">
        <f>VLOOKUP(A198,dummy_data[],COLUMN(dummy_data[Dietary fiber]),TRUE)</f>
        <v>2</v>
      </c>
      <c r="L198">
        <f>VLOOKUP(A198,org_table[],COLUMN(org_table[食塩相当量]),FALSE)</f>
        <v>2.2000000000000002</v>
      </c>
      <c r="M198">
        <f>VLOOKUP(A198,org_table[],COLUMN(org_table[カリウム]),FALSE)</f>
        <v>178</v>
      </c>
      <c r="N198">
        <f>VLOOKUP(A198,dummy_data[],COLUMN(dummy_data[calcium]),TRUE)</f>
        <v>1</v>
      </c>
      <c r="O198">
        <f>VLOOKUP(A198,dummy_data[],COLUMN(dummy_data[iron]),TRUE)</f>
        <v>1</v>
      </c>
      <c r="P198">
        <f>VLOOKUP(A198,dummy_data[],COLUMN(dummy_data[magnesium]),TRUE)</f>
        <v>2</v>
      </c>
      <c r="Q198">
        <f>VLOOKUP(A198,org_table[],COLUMN(org_table[リン]),FALSE)</f>
        <v>57</v>
      </c>
      <c r="R198">
        <f>VLOOKUP(A198,dummy_data[],COLUMN(dummy_data[Vitamin A]),TRUE)</f>
        <v>1</v>
      </c>
      <c r="S198">
        <f>VLOOKUP(A198,dummy_data[],COLUMN(dummy_data[Vitamin B1]),TRUE)</f>
        <v>1</v>
      </c>
      <c r="T198">
        <f>VLOOKUP(A198,dummy_data[],COLUMN(dummy_data[Vitamin B2]),TRUE)</f>
        <v>1</v>
      </c>
      <c r="U198">
        <f>VLOOKUP(A198,dummy_data[],COLUMN(dummy_data[Vitamin B6]),TRUE)</f>
        <v>1</v>
      </c>
      <c r="V198">
        <f>VLOOKUP(A198,dummy_data[],COLUMN(dummy_data[Vitamin B12]),TRUE)</f>
        <v>1</v>
      </c>
      <c r="W198">
        <f>VLOOKUP(A198,dummy_data[],COLUMN(dummy_data[Niacin]),TRUE)</f>
        <v>1</v>
      </c>
      <c r="X198">
        <f>VLOOKUP(A198,dummy_data[],COLUMN(dummy_data[Pantothenic acid]),TRUE)</f>
        <v>1</v>
      </c>
      <c r="Y198">
        <f>VLOOKUP(A198,dummy_data[],COLUMN(dummy_data[Folic acid]),TRUE)</f>
        <v>1</v>
      </c>
      <c r="Z198">
        <f>VLOOKUP(A198,dummy_data[],COLUMN(dummy_data[Vitamin C]),TRUE)</f>
        <v>1</v>
      </c>
      <c r="AA198">
        <f>VLOOKUP(A198,dummy_data[],COLUMN(dummy_data[Vitamin D]),TRUE)</f>
        <v>1</v>
      </c>
      <c r="AB198">
        <f>VLOOKUP(A198,dummy_data[],COLUMN(dummy_data[Vitamin E]),TRUE)</f>
        <v>1</v>
      </c>
      <c r="AC198">
        <f t="shared" ca="1" si="6"/>
        <v>524</v>
      </c>
      <c r="AD198" t="str">
        <f t="shared" si="7"/>
        <v>豚汁 単品 81kcal</v>
      </c>
    </row>
    <row r="199" spans="1:30" x14ac:dyDescent="0.2">
      <c r="A199">
        <v>197</v>
      </c>
      <c r="B199">
        <v>197</v>
      </c>
      <c r="C199" t="s">
        <v>135</v>
      </c>
      <c r="D199" t="str">
        <f>VLOOKUP(VLOOKUP(A199,org_table[],COLUMN(org_table[category]),FALSE),Categories[],2,FALSE)</f>
        <v>飲み物</v>
      </c>
      <c r="E199" t="str">
        <f>_xlfn.IFNA(VLOOKUP(VLOOKUP(A199,org_table[],COLUMN(org_table[size]),FALSE),SizeCodes[],2,FALSE),"-")</f>
        <v>-</v>
      </c>
      <c r="F199">
        <f>VLOOKUP(A199,org_table[],COLUMN(org_table[熱量]),FALSE)</f>
        <v>0</v>
      </c>
      <c r="H199">
        <f>VLOOKUP(A199,org_table[],COLUMN(org_table[蛋白質]),FALSE)</f>
        <v>0</v>
      </c>
      <c r="I199">
        <f>VLOOKUP(A199,org_table[],COLUMN(org_table[脂質]),FALSE)</f>
        <v>0</v>
      </c>
      <c r="J199">
        <f>VLOOKUP(A199,org_table[],COLUMN(org_table[炭水化物]),FALSE)</f>
        <v>0</v>
      </c>
      <c r="K199">
        <f>VLOOKUP(A199,dummy_data[],COLUMN(dummy_data[Dietary fiber]),TRUE)</f>
        <v>2</v>
      </c>
      <c r="L199">
        <f>VLOOKUP(A199,org_table[],COLUMN(org_table[食塩相当量]),FALSE)</f>
        <v>0.1</v>
      </c>
      <c r="M199">
        <f>VLOOKUP(A199,org_table[],COLUMN(org_table[カリウム]),FALSE)</f>
        <v>65</v>
      </c>
      <c r="N199">
        <f>VLOOKUP(A199,dummy_data[],COLUMN(dummy_data[calcium]),TRUE)</f>
        <v>1</v>
      </c>
      <c r="O199">
        <f>VLOOKUP(A199,dummy_data[],COLUMN(dummy_data[iron]),TRUE)</f>
        <v>1</v>
      </c>
      <c r="P199">
        <f>VLOOKUP(A199,dummy_data[],COLUMN(dummy_data[magnesium]),TRUE)</f>
        <v>2</v>
      </c>
      <c r="Q199">
        <f>VLOOKUP(A199,org_table[],COLUMN(org_table[リン]),FALSE)</f>
        <v>5</v>
      </c>
      <c r="R199">
        <f>VLOOKUP(A199,dummy_data[],COLUMN(dummy_data[Vitamin A]),TRUE)</f>
        <v>1</v>
      </c>
      <c r="S199">
        <f>VLOOKUP(A199,dummy_data[],COLUMN(dummy_data[Vitamin B1]),TRUE)</f>
        <v>1</v>
      </c>
      <c r="T199">
        <f>VLOOKUP(A199,dummy_data[],COLUMN(dummy_data[Vitamin B2]),TRUE)</f>
        <v>1</v>
      </c>
      <c r="U199">
        <f>VLOOKUP(A199,dummy_data[],COLUMN(dummy_data[Vitamin B6]),TRUE)</f>
        <v>1</v>
      </c>
      <c r="V199">
        <f>VLOOKUP(A199,dummy_data[],COLUMN(dummy_data[Vitamin B12]),TRUE)</f>
        <v>1</v>
      </c>
      <c r="W199">
        <f>VLOOKUP(A199,dummy_data[],COLUMN(dummy_data[Niacin]),TRUE)</f>
        <v>1</v>
      </c>
      <c r="X199">
        <f>VLOOKUP(A199,dummy_data[],COLUMN(dummy_data[Pantothenic acid]),TRUE)</f>
        <v>1</v>
      </c>
      <c r="Y199">
        <f>VLOOKUP(A199,dummy_data[],COLUMN(dummy_data[Folic acid]),TRUE)</f>
        <v>1</v>
      </c>
      <c r="Z199">
        <f>VLOOKUP(A199,dummy_data[],COLUMN(dummy_data[Vitamin C]),TRUE)</f>
        <v>1</v>
      </c>
      <c r="AA199">
        <f>VLOOKUP(A199,dummy_data[],COLUMN(dummy_data[Vitamin D]),TRUE)</f>
        <v>1</v>
      </c>
      <c r="AB199">
        <f>VLOOKUP(A199,dummy_data[],COLUMN(dummy_data[Vitamin E]),TRUE)</f>
        <v>1</v>
      </c>
      <c r="AC199">
        <f t="shared" ca="1" si="6"/>
        <v>664</v>
      </c>
      <c r="AD199" t="str">
        <f t="shared" si="7"/>
        <v>緑茶500ml 飲み物 0kcal</v>
      </c>
    </row>
    <row r="200" spans="1:30" x14ac:dyDescent="0.2">
      <c r="A200">
        <v>198</v>
      </c>
      <c r="B200">
        <v>198</v>
      </c>
      <c r="C200" t="s">
        <v>136</v>
      </c>
      <c r="D200" t="str">
        <f>VLOOKUP(VLOOKUP(A200,org_table[],COLUMN(org_table[category]),FALSE),Categories[],2,FALSE)</f>
        <v>飲み物</v>
      </c>
      <c r="E200" t="str">
        <f>_xlfn.IFNA(VLOOKUP(VLOOKUP(A200,org_table[],COLUMN(org_table[size]),FALSE),SizeCodes[],2,FALSE),"-")</f>
        <v>-</v>
      </c>
      <c r="F200">
        <f>VLOOKUP(A200,org_table[],COLUMN(org_table[熱量]),FALSE)</f>
        <v>0</v>
      </c>
      <c r="H200">
        <f>VLOOKUP(A200,org_table[],COLUMN(org_table[蛋白質]),FALSE)</f>
        <v>0</v>
      </c>
      <c r="I200">
        <f>VLOOKUP(A200,org_table[],COLUMN(org_table[脂質]),FALSE)</f>
        <v>0</v>
      </c>
      <c r="J200">
        <f>VLOOKUP(A200,org_table[],COLUMN(org_table[炭水化物]),FALSE)</f>
        <v>0</v>
      </c>
      <c r="K200">
        <f>VLOOKUP(A200,dummy_data[],COLUMN(dummy_data[Dietary fiber]),TRUE)</f>
        <v>2</v>
      </c>
      <c r="L200">
        <f>VLOOKUP(A200,org_table[],COLUMN(org_table[食塩相当量]),FALSE)</f>
        <v>0.1</v>
      </c>
      <c r="M200">
        <f>VLOOKUP(A200,org_table[],COLUMN(org_table[カリウム]),FALSE)</f>
        <v>45</v>
      </c>
      <c r="N200">
        <f>VLOOKUP(A200,dummy_data[],COLUMN(dummy_data[calcium]),TRUE)</f>
        <v>1</v>
      </c>
      <c r="O200">
        <f>VLOOKUP(A200,dummy_data[],COLUMN(dummy_data[iron]),TRUE)</f>
        <v>1</v>
      </c>
      <c r="P200">
        <f>VLOOKUP(A200,dummy_data[],COLUMN(dummy_data[magnesium]),TRUE)</f>
        <v>2</v>
      </c>
      <c r="Q200">
        <f>VLOOKUP(A200,org_table[],COLUMN(org_table[リン]),FALSE)</f>
        <v>5</v>
      </c>
      <c r="R200">
        <f>VLOOKUP(A200,dummy_data[],COLUMN(dummy_data[Vitamin A]),TRUE)</f>
        <v>1</v>
      </c>
      <c r="S200">
        <f>VLOOKUP(A200,dummy_data[],COLUMN(dummy_data[Vitamin B1]),TRUE)</f>
        <v>1</v>
      </c>
      <c r="T200">
        <f>VLOOKUP(A200,dummy_data[],COLUMN(dummy_data[Vitamin B2]),TRUE)</f>
        <v>1</v>
      </c>
      <c r="U200">
        <f>VLOOKUP(A200,dummy_data[],COLUMN(dummy_data[Vitamin B6]),TRUE)</f>
        <v>1</v>
      </c>
      <c r="V200">
        <f>VLOOKUP(A200,dummy_data[],COLUMN(dummy_data[Vitamin B12]),TRUE)</f>
        <v>1</v>
      </c>
      <c r="W200">
        <f>VLOOKUP(A200,dummy_data[],COLUMN(dummy_data[Niacin]),TRUE)</f>
        <v>1</v>
      </c>
      <c r="X200">
        <f>VLOOKUP(A200,dummy_data[],COLUMN(dummy_data[Pantothenic acid]),TRUE)</f>
        <v>1</v>
      </c>
      <c r="Y200">
        <f>VLOOKUP(A200,dummy_data[],COLUMN(dummy_data[Folic acid]),TRUE)</f>
        <v>1</v>
      </c>
      <c r="Z200">
        <f>VLOOKUP(A200,dummy_data[],COLUMN(dummy_data[Vitamin C]),TRUE)</f>
        <v>1</v>
      </c>
      <c r="AA200">
        <f>VLOOKUP(A200,dummy_data[],COLUMN(dummy_data[Vitamin D]),TRUE)</f>
        <v>1</v>
      </c>
      <c r="AB200">
        <f>VLOOKUP(A200,dummy_data[],COLUMN(dummy_data[Vitamin E]),TRUE)</f>
        <v>1</v>
      </c>
      <c r="AC200">
        <f t="shared" ca="1" si="6"/>
        <v>500</v>
      </c>
      <c r="AD200" t="str">
        <f t="shared" si="7"/>
        <v>烏龍茶500ml 飲み物 0kcal</v>
      </c>
    </row>
    <row r="201" spans="1:30" x14ac:dyDescent="0.2">
      <c r="A201">
        <v>199</v>
      </c>
      <c r="B201">
        <v>199</v>
      </c>
      <c r="C201" t="s">
        <v>137</v>
      </c>
      <c r="D201" t="str">
        <f>VLOOKUP(VLOOKUP(A201,org_table[],COLUMN(org_table[category]),FALSE),Categories[],2,FALSE)</f>
        <v>飲み物</v>
      </c>
      <c r="E201" t="str">
        <f>_xlfn.IFNA(VLOOKUP(VLOOKUP(A201,org_table[],COLUMN(org_table[size]),FALSE),SizeCodes[],2,FALSE),"-")</f>
        <v>-</v>
      </c>
      <c r="F201">
        <f>VLOOKUP(A201,org_table[],COLUMN(org_table[熱量]),FALSE)</f>
        <v>0</v>
      </c>
      <c r="H201">
        <f>VLOOKUP(A201,org_table[],COLUMN(org_table[蛋白質]),FALSE)</f>
        <v>0</v>
      </c>
      <c r="I201">
        <f>VLOOKUP(A201,org_table[],COLUMN(org_table[脂質]),FALSE)</f>
        <v>0</v>
      </c>
      <c r="J201">
        <f>VLOOKUP(A201,org_table[],COLUMN(org_table[炭水化物]),FALSE)</f>
        <v>0</v>
      </c>
      <c r="K201">
        <f>VLOOKUP(A201,dummy_data[],COLUMN(dummy_data[Dietary fiber]),TRUE)</f>
        <v>2</v>
      </c>
      <c r="L201">
        <f>VLOOKUP(A201,org_table[],COLUMN(org_table[食塩相当量]),FALSE)</f>
        <v>0.1</v>
      </c>
      <c r="M201">
        <f>VLOOKUP(A201,org_table[],COLUMN(org_table[カリウム]),FALSE)</f>
        <v>55</v>
      </c>
      <c r="N201">
        <f>VLOOKUP(A201,dummy_data[],COLUMN(dummy_data[calcium]),TRUE)</f>
        <v>1</v>
      </c>
      <c r="O201">
        <f>VLOOKUP(A201,dummy_data[],COLUMN(dummy_data[iron]),TRUE)</f>
        <v>1</v>
      </c>
      <c r="P201">
        <f>VLOOKUP(A201,dummy_data[],COLUMN(dummy_data[magnesium]),TRUE)</f>
        <v>2</v>
      </c>
      <c r="Q201">
        <f>VLOOKUP(A201,org_table[],COLUMN(org_table[リン]),FALSE)</f>
        <v>5</v>
      </c>
      <c r="R201">
        <f>VLOOKUP(A201,dummy_data[],COLUMN(dummy_data[Vitamin A]),TRUE)</f>
        <v>1</v>
      </c>
      <c r="S201">
        <f>VLOOKUP(A201,dummy_data[],COLUMN(dummy_data[Vitamin B1]),TRUE)</f>
        <v>1</v>
      </c>
      <c r="T201">
        <f>VLOOKUP(A201,dummy_data[],COLUMN(dummy_data[Vitamin B2]),TRUE)</f>
        <v>1</v>
      </c>
      <c r="U201">
        <f>VLOOKUP(A201,dummy_data[],COLUMN(dummy_data[Vitamin B6]),TRUE)</f>
        <v>1</v>
      </c>
      <c r="V201">
        <f>VLOOKUP(A201,dummy_data[],COLUMN(dummy_data[Vitamin B12]),TRUE)</f>
        <v>1</v>
      </c>
      <c r="W201">
        <f>VLOOKUP(A201,dummy_data[],COLUMN(dummy_data[Niacin]),TRUE)</f>
        <v>1</v>
      </c>
      <c r="X201">
        <f>VLOOKUP(A201,dummy_data[],COLUMN(dummy_data[Pantothenic acid]),TRUE)</f>
        <v>1</v>
      </c>
      <c r="Y201">
        <f>VLOOKUP(A201,dummy_data[],COLUMN(dummy_data[Folic acid]),TRUE)</f>
        <v>1</v>
      </c>
      <c r="Z201">
        <f>VLOOKUP(A201,dummy_data[],COLUMN(dummy_data[Vitamin C]),TRUE)</f>
        <v>1</v>
      </c>
      <c r="AA201">
        <f>VLOOKUP(A201,dummy_data[],COLUMN(dummy_data[Vitamin D]),TRUE)</f>
        <v>1</v>
      </c>
      <c r="AB201">
        <f>VLOOKUP(A201,dummy_data[],COLUMN(dummy_data[Vitamin E]),TRUE)</f>
        <v>1</v>
      </c>
      <c r="AC201">
        <f t="shared" ca="1" si="6"/>
        <v>175</v>
      </c>
      <c r="AD201" t="str">
        <f t="shared" si="7"/>
        <v>ほうじ茶500ml 飲み物 0kcal</v>
      </c>
    </row>
    <row r="202" spans="1:30" x14ac:dyDescent="0.2">
      <c r="A202">
        <v>200</v>
      </c>
      <c r="B202">
        <v>200</v>
      </c>
      <c r="C202" t="s">
        <v>138</v>
      </c>
      <c r="D202" t="s">
        <v>330</v>
      </c>
      <c r="E202" t="str">
        <f>_xlfn.IFNA(VLOOKUP(VLOOKUP(A202,org_table[],COLUMN(org_table[size]),FALSE),SizeCodes[],2,FALSE),"-")</f>
        <v>-</v>
      </c>
      <c r="F202">
        <f>VLOOKUP(A202,org_table[],COLUMN(org_table[熱量]),FALSE)</f>
        <v>116</v>
      </c>
      <c r="H202">
        <f>VLOOKUP(A202,org_table[],COLUMN(org_table[蛋白質]),FALSE)</f>
        <v>0.6</v>
      </c>
      <c r="I202">
        <f>VLOOKUP(A202,org_table[],COLUMN(org_table[脂質]),FALSE)</f>
        <v>11.3</v>
      </c>
      <c r="J202">
        <f>VLOOKUP(A202,org_table[],COLUMN(org_table[炭水化物]),FALSE)</f>
        <v>3</v>
      </c>
      <c r="K202">
        <f>VLOOKUP(A202,dummy_data[],COLUMN(dummy_data[Dietary fiber]),TRUE)</f>
        <v>2</v>
      </c>
      <c r="L202">
        <f>VLOOKUP(A202,org_table[],COLUMN(org_table[食塩相当量]),FALSE)</f>
        <v>0.7</v>
      </c>
      <c r="M202">
        <f>VLOOKUP(A202,org_table[],COLUMN(org_table[カリウム]),FALSE)</f>
        <v>24</v>
      </c>
      <c r="N202">
        <f>VLOOKUP(A202,dummy_data[],COLUMN(dummy_data[calcium]),TRUE)</f>
        <v>1</v>
      </c>
      <c r="O202">
        <f>VLOOKUP(A202,dummy_data[],COLUMN(dummy_data[iron]),TRUE)</f>
        <v>1</v>
      </c>
      <c r="P202">
        <f>VLOOKUP(A202,dummy_data[],COLUMN(dummy_data[magnesium]),TRUE)</f>
        <v>2</v>
      </c>
      <c r="Q202">
        <f>VLOOKUP(A202,org_table[],COLUMN(org_table[リン]),FALSE)</f>
        <v>13</v>
      </c>
      <c r="R202">
        <f>VLOOKUP(A202,dummy_data[],COLUMN(dummy_data[Vitamin A]),TRUE)</f>
        <v>1</v>
      </c>
      <c r="S202">
        <f>VLOOKUP(A202,dummy_data[],COLUMN(dummy_data[Vitamin B1]),TRUE)</f>
        <v>1</v>
      </c>
      <c r="T202">
        <f>VLOOKUP(A202,dummy_data[],COLUMN(dummy_data[Vitamin B2]),TRUE)</f>
        <v>1</v>
      </c>
      <c r="U202">
        <f>VLOOKUP(A202,dummy_data[],COLUMN(dummy_data[Vitamin B6]),TRUE)</f>
        <v>1</v>
      </c>
      <c r="V202">
        <f>VLOOKUP(A202,dummy_data[],COLUMN(dummy_data[Vitamin B12]),TRUE)</f>
        <v>1</v>
      </c>
      <c r="W202">
        <f>VLOOKUP(A202,dummy_data[],COLUMN(dummy_data[Niacin]),TRUE)</f>
        <v>1</v>
      </c>
      <c r="X202">
        <f>VLOOKUP(A202,dummy_data[],COLUMN(dummy_data[Pantothenic acid]),TRUE)</f>
        <v>1</v>
      </c>
      <c r="Y202">
        <f>VLOOKUP(A202,dummy_data[],COLUMN(dummy_data[Folic acid]),TRUE)</f>
        <v>1</v>
      </c>
      <c r="Z202">
        <f>VLOOKUP(A202,dummy_data[],COLUMN(dummy_data[Vitamin C]),TRUE)</f>
        <v>1</v>
      </c>
      <c r="AA202">
        <f>VLOOKUP(A202,dummy_data[],COLUMN(dummy_data[Vitamin D]),TRUE)</f>
        <v>1</v>
      </c>
      <c r="AB202">
        <f>VLOOKUP(A202,dummy_data[],COLUMN(dummy_data[Vitamin E]),TRUE)</f>
        <v>1</v>
      </c>
      <c r="AC202">
        <f t="shared" ca="1" si="6"/>
        <v>254</v>
      </c>
      <c r="AD202" t="str">
        <f t="shared" si="7"/>
        <v>ドレッシング（ごま) ドレッシング 116kcal</v>
      </c>
    </row>
    <row r="203" spans="1:30" x14ac:dyDescent="0.2">
      <c r="A203">
        <v>201</v>
      </c>
      <c r="B203">
        <v>201</v>
      </c>
      <c r="C203" t="s">
        <v>139</v>
      </c>
      <c r="D203" t="s">
        <v>330</v>
      </c>
      <c r="E203" t="str">
        <f>_xlfn.IFNA(VLOOKUP(VLOOKUP(A203,org_table[],COLUMN(org_table[size]),FALSE),SizeCodes[],2,FALSE),"-")</f>
        <v>-</v>
      </c>
      <c r="F203">
        <f>VLOOKUP(A203,org_table[],COLUMN(org_table[熱量]),FALSE)</f>
        <v>108</v>
      </c>
      <c r="H203">
        <f>VLOOKUP(A203,org_table[],COLUMN(org_table[蛋白質]),FALSE)</f>
        <v>0.2</v>
      </c>
      <c r="I203">
        <f>VLOOKUP(A203,org_table[],COLUMN(org_table[脂質]),FALSE)</f>
        <v>10.6</v>
      </c>
      <c r="J203">
        <f>VLOOKUP(A203,org_table[],COLUMN(org_table[炭水化物]),FALSE)</f>
        <v>3</v>
      </c>
      <c r="K203">
        <f>VLOOKUP(A203,dummy_data[],COLUMN(dummy_data[Dietary fiber]),TRUE)</f>
        <v>2</v>
      </c>
      <c r="L203">
        <f>VLOOKUP(A203,org_table[],COLUMN(org_table[食塩相当量]),FALSE)</f>
        <v>0.9</v>
      </c>
      <c r="M203">
        <f>VLOOKUP(A203,org_table[],COLUMN(org_table[カリウム]),FALSE)</f>
        <v>8</v>
      </c>
      <c r="N203">
        <f>VLOOKUP(A203,dummy_data[],COLUMN(dummy_data[calcium]),TRUE)</f>
        <v>1</v>
      </c>
      <c r="O203">
        <f>VLOOKUP(A203,dummy_data[],COLUMN(dummy_data[iron]),TRUE)</f>
        <v>1</v>
      </c>
      <c r="P203">
        <f>VLOOKUP(A203,dummy_data[],COLUMN(dummy_data[magnesium]),TRUE)</f>
        <v>2</v>
      </c>
      <c r="Q203">
        <f>VLOOKUP(A203,org_table[],COLUMN(org_table[リン]),FALSE)</f>
        <v>3</v>
      </c>
      <c r="R203">
        <f>VLOOKUP(A203,dummy_data[],COLUMN(dummy_data[Vitamin A]),TRUE)</f>
        <v>1</v>
      </c>
      <c r="S203">
        <f>VLOOKUP(A203,dummy_data[],COLUMN(dummy_data[Vitamin B1]),TRUE)</f>
        <v>1</v>
      </c>
      <c r="T203">
        <f>VLOOKUP(A203,dummy_data[],COLUMN(dummy_data[Vitamin B2]),TRUE)</f>
        <v>1</v>
      </c>
      <c r="U203">
        <f>VLOOKUP(A203,dummy_data[],COLUMN(dummy_data[Vitamin B6]),TRUE)</f>
        <v>1</v>
      </c>
      <c r="V203">
        <f>VLOOKUP(A203,dummy_data[],COLUMN(dummy_data[Vitamin B12]),TRUE)</f>
        <v>1</v>
      </c>
      <c r="W203">
        <f>VLOOKUP(A203,dummy_data[],COLUMN(dummy_data[Niacin]),TRUE)</f>
        <v>1</v>
      </c>
      <c r="X203">
        <f>VLOOKUP(A203,dummy_data[],COLUMN(dummy_data[Pantothenic acid]),TRUE)</f>
        <v>1</v>
      </c>
      <c r="Y203">
        <f>VLOOKUP(A203,dummy_data[],COLUMN(dummy_data[Folic acid]),TRUE)</f>
        <v>1</v>
      </c>
      <c r="Z203">
        <f>VLOOKUP(A203,dummy_data[],COLUMN(dummy_data[Vitamin C]),TRUE)</f>
        <v>1</v>
      </c>
      <c r="AA203">
        <f>VLOOKUP(A203,dummy_data[],COLUMN(dummy_data[Vitamin D]),TRUE)</f>
        <v>1</v>
      </c>
      <c r="AB203">
        <f>VLOOKUP(A203,dummy_data[],COLUMN(dummy_data[Vitamin E]),TRUE)</f>
        <v>1</v>
      </c>
      <c r="AC203">
        <f t="shared" ca="1" si="6"/>
        <v>59</v>
      </c>
      <c r="AD203" t="str">
        <f t="shared" si="7"/>
        <v>ドレッシング（和風） ドレッシング 108kcal</v>
      </c>
    </row>
    <row r="204" spans="1:30" x14ac:dyDescent="0.2">
      <c r="A204">
        <v>202</v>
      </c>
      <c r="B204">
        <v>202</v>
      </c>
      <c r="C204" t="s">
        <v>140</v>
      </c>
      <c r="D204" t="s">
        <v>330</v>
      </c>
      <c r="E204" t="str">
        <f>_xlfn.IFNA(VLOOKUP(VLOOKUP(A204,org_table[],COLUMN(org_table[size]),FALSE),SizeCodes[],2,FALSE),"-")</f>
        <v>-</v>
      </c>
      <c r="F204">
        <f>VLOOKUP(A204,org_table[],COLUMN(org_table[熱量]),FALSE)</f>
        <v>25</v>
      </c>
      <c r="H204">
        <f>VLOOKUP(A204,org_table[],COLUMN(org_table[蛋白質]),FALSE)</f>
        <v>1.1000000000000001</v>
      </c>
      <c r="I204">
        <f>VLOOKUP(A204,org_table[],COLUMN(org_table[脂質]),FALSE)</f>
        <v>0</v>
      </c>
      <c r="J204">
        <f>VLOOKUP(A204,org_table[],COLUMN(org_table[炭水化物]),FALSE)</f>
        <v>5.0999999999999996</v>
      </c>
      <c r="K204">
        <f>VLOOKUP(A204,dummy_data[],COLUMN(dummy_data[Dietary fiber]),TRUE)</f>
        <v>2</v>
      </c>
      <c r="L204">
        <f>VLOOKUP(A204,org_table[],COLUMN(org_table[食塩相当量]),FALSE)</f>
        <v>2</v>
      </c>
      <c r="M204">
        <f>VLOOKUP(A204,org_table[],COLUMN(org_table[カリウム]),FALSE)</f>
        <v>23</v>
      </c>
      <c r="N204">
        <f>VLOOKUP(A204,dummy_data[],COLUMN(dummy_data[calcium]),TRUE)</f>
        <v>1</v>
      </c>
      <c r="O204">
        <f>VLOOKUP(A204,dummy_data[],COLUMN(dummy_data[iron]),TRUE)</f>
        <v>1</v>
      </c>
      <c r="P204">
        <f>VLOOKUP(A204,dummy_data[],COLUMN(dummy_data[magnesium]),TRUE)</f>
        <v>2</v>
      </c>
      <c r="Q204">
        <f>VLOOKUP(A204,org_table[],COLUMN(org_table[リン]),FALSE)</f>
        <v>11</v>
      </c>
      <c r="R204">
        <f>VLOOKUP(A204,dummy_data[],COLUMN(dummy_data[Vitamin A]),TRUE)</f>
        <v>1</v>
      </c>
      <c r="S204">
        <f>VLOOKUP(A204,dummy_data[],COLUMN(dummy_data[Vitamin B1]),TRUE)</f>
        <v>1</v>
      </c>
      <c r="T204">
        <f>VLOOKUP(A204,dummy_data[],COLUMN(dummy_data[Vitamin B2]),TRUE)</f>
        <v>1</v>
      </c>
      <c r="U204">
        <f>VLOOKUP(A204,dummy_data[],COLUMN(dummy_data[Vitamin B6]),TRUE)</f>
        <v>1</v>
      </c>
      <c r="V204">
        <f>VLOOKUP(A204,dummy_data[],COLUMN(dummy_data[Vitamin B12]),TRUE)</f>
        <v>1</v>
      </c>
      <c r="W204">
        <f>VLOOKUP(A204,dummy_data[],COLUMN(dummy_data[Niacin]),TRUE)</f>
        <v>1</v>
      </c>
      <c r="X204">
        <f>VLOOKUP(A204,dummy_data[],COLUMN(dummy_data[Pantothenic acid]),TRUE)</f>
        <v>1</v>
      </c>
      <c r="Y204">
        <f>VLOOKUP(A204,dummy_data[],COLUMN(dummy_data[Folic acid]),TRUE)</f>
        <v>1</v>
      </c>
      <c r="Z204">
        <f>VLOOKUP(A204,dummy_data[],COLUMN(dummy_data[Vitamin C]),TRUE)</f>
        <v>1</v>
      </c>
      <c r="AA204">
        <f>VLOOKUP(A204,dummy_data[],COLUMN(dummy_data[Vitamin D]),TRUE)</f>
        <v>1</v>
      </c>
      <c r="AB204">
        <f>VLOOKUP(A204,dummy_data[],COLUMN(dummy_data[Vitamin E]),TRUE)</f>
        <v>1</v>
      </c>
      <c r="AC204">
        <f t="shared" ca="1" si="6"/>
        <v>585</v>
      </c>
      <c r="AD204" t="str">
        <f t="shared" si="7"/>
        <v>ドレッシング（青じそ) ドレッシング 25kcal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/>
  </sheetViews>
  <sheetFormatPr defaultRowHeight="13.2" x14ac:dyDescent="0.2"/>
  <cols>
    <col min="2" max="2" width="12.77734375" bestFit="1" customWidth="1"/>
    <col min="3" max="3" width="22.109375" customWidth="1"/>
    <col min="4" max="4" width="17.21875" bestFit="1" customWidth="1"/>
    <col min="5" max="5" width="18.33203125" bestFit="1" customWidth="1"/>
  </cols>
  <sheetData>
    <row r="1" spans="1:5" x14ac:dyDescent="0.2">
      <c r="A1" t="s">
        <v>350</v>
      </c>
      <c r="B1" t="s">
        <v>351</v>
      </c>
      <c r="C1" t="s">
        <v>353</v>
      </c>
      <c r="D1" t="s">
        <v>354</v>
      </c>
      <c r="E1" t="s">
        <v>355</v>
      </c>
    </row>
    <row r="2" spans="1:5" x14ac:dyDescent="0.2">
      <c r="A2">
        <v>1</v>
      </c>
      <c r="B2" t="s">
        <v>356</v>
      </c>
      <c r="C2">
        <f ca="1">INT(RAND()*202)</f>
        <v>169</v>
      </c>
      <c r="D2">
        <f ca="1">INT(RAND()*202)</f>
        <v>0</v>
      </c>
      <c r="E2">
        <f ca="1">INT(RAND()*202)</f>
        <v>135</v>
      </c>
    </row>
    <row r="3" spans="1:5" x14ac:dyDescent="0.2">
      <c r="A3">
        <v>2</v>
      </c>
      <c r="B3" t="s">
        <v>357</v>
      </c>
      <c r="C3">
        <f t="shared" ref="C3:E31" ca="1" si="0">INT(RAND()*202)</f>
        <v>145</v>
      </c>
      <c r="D3">
        <f t="shared" ca="1" si="0"/>
        <v>10</v>
      </c>
      <c r="E3">
        <f t="shared" ca="1" si="0"/>
        <v>81</v>
      </c>
    </row>
    <row r="4" spans="1:5" x14ac:dyDescent="0.2">
      <c r="A4">
        <v>3</v>
      </c>
      <c r="B4" t="s">
        <v>358</v>
      </c>
      <c r="C4">
        <f t="shared" ca="1" si="0"/>
        <v>68</v>
      </c>
      <c r="D4">
        <f t="shared" ca="1" si="0"/>
        <v>174</v>
      </c>
      <c r="E4">
        <f t="shared" ca="1" si="0"/>
        <v>61</v>
      </c>
    </row>
    <row r="5" spans="1:5" x14ac:dyDescent="0.2">
      <c r="A5">
        <v>4</v>
      </c>
      <c r="B5" t="s">
        <v>359</v>
      </c>
      <c r="C5">
        <f t="shared" ca="1" si="0"/>
        <v>4</v>
      </c>
      <c r="D5">
        <f t="shared" ca="1" si="0"/>
        <v>108</v>
      </c>
      <c r="E5">
        <f t="shared" ca="1" si="0"/>
        <v>199</v>
      </c>
    </row>
    <row r="6" spans="1:5" x14ac:dyDescent="0.2">
      <c r="A6">
        <v>5</v>
      </c>
      <c r="B6" t="s">
        <v>360</v>
      </c>
      <c r="C6">
        <f t="shared" ca="1" si="0"/>
        <v>182</v>
      </c>
      <c r="D6">
        <f t="shared" ca="1" si="0"/>
        <v>0</v>
      </c>
      <c r="E6">
        <f t="shared" ca="1" si="0"/>
        <v>164</v>
      </c>
    </row>
    <row r="7" spans="1:5" x14ac:dyDescent="0.2">
      <c r="A7">
        <v>6</v>
      </c>
      <c r="B7" t="s">
        <v>361</v>
      </c>
      <c r="C7">
        <f t="shared" ca="1" si="0"/>
        <v>24</v>
      </c>
      <c r="D7">
        <f t="shared" ca="1" si="0"/>
        <v>134</v>
      </c>
      <c r="E7">
        <f t="shared" ca="1" si="0"/>
        <v>60</v>
      </c>
    </row>
    <row r="8" spans="1:5" x14ac:dyDescent="0.2">
      <c r="A8">
        <v>7</v>
      </c>
      <c r="B8" t="s">
        <v>362</v>
      </c>
      <c r="C8">
        <f t="shared" ca="1" si="0"/>
        <v>74</v>
      </c>
      <c r="D8">
        <f t="shared" ca="1" si="0"/>
        <v>66</v>
      </c>
      <c r="E8">
        <f t="shared" ca="1" si="0"/>
        <v>26</v>
      </c>
    </row>
    <row r="9" spans="1:5" x14ac:dyDescent="0.2">
      <c r="A9">
        <v>8</v>
      </c>
      <c r="B9" t="s">
        <v>363</v>
      </c>
      <c r="C9">
        <f t="shared" ca="1" si="0"/>
        <v>35</v>
      </c>
      <c r="D9">
        <f t="shared" ca="1" si="0"/>
        <v>164</v>
      </c>
      <c r="E9">
        <f t="shared" ca="1" si="0"/>
        <v>115</v>
      </c>
    </row>
    <row r="10" spans="1:5" x14ac:dyDescent="0.2">
      <c r="A10">
        <v>9</v>
      </c>
      <c r="B10" t="s">
        <v>364</v>
      </c>
      <c r="C10">
        <f t="shared" ca="1" si="0"/>
        <v>112</v>
      </c>
      <c r="D10">
        <f t="shared" ca="1" si="0"/>
        <v>3</v>
      </c>
      <c r="E10">
        <f t="shared" ca="1" si="0"/>
        <v>93</v>
      </c>
    </row>
    <row r="11" spans="1:5" x14ac:dyDescent="0.2">
      <c r="A11">
        <v>10</v>
      </c>
      <c r="B11" t="s">
        <v>365</v>
      </c>
      <c r="C11">
        <f t="shared" ca="1" si="0"/>
        <v>180</v>
      </c>
      <c r="D11">
        <f t="shared" ca="1" si="0"/>
        <v>77</v>
      </c>
      <c r="E11">
        <f t="shared" ca="1" si="0"/>
        <v>21</v>
      </c>
    </row>
    <row r="12" spans="1:5" x14ac:dyDescent="0.2">
      <c r="A12">
        <v>11</v>
      </c>
      <c r="B12" t="s">
        <v>366</v>
      </c>
      <c r="C12">
        <f t="shared" ca="1" si="0"/>
        <v>20</v>
      </c>
      <c r="D12">
        <f t="shared" ca="1" si="0"/>
        <v>76</v>
      </c>
      <c r="E12">
        <f t="shared" ca="1" si="0"/>
        <v>10</v>
      </c>
    </row>
    <row r="13" spans="1:5" x14ac:dyDescent="0.2">
      <c r="A13">
        <v>12</v>
      </c>
      <c r="B13" t="s">
        <v>367</v>
      </c>
      <c r="C13">
        <f t="shared" ca="1" si="0"/>
        <v>98</v>
      </c>
      <c r="D13">
        <f t="shared" ca="1" si="0"/>
        <v>52</v>
      </c>
      <c r="E13">
        <f t="shared" ca="1" si="0"/>
        <v>179</v>
      </c>
    </row>
    <row r="14" spans="1:5" x14ac:dyDescent="0.2">
      <c r="A14">
        <v>13</v>
      </c>
      <c r="B14" t="s">
        <v>368</v>
      </c>
      <c r="C14">
        <f t="shared" ca="1" si="0"/>
        <v>111</v>
      </c>
      <c r="D14">
        <f t="shared" ca="1" si="0"/>
        <v>157</v>
      </c>
      <c r="E14">
        <f t="shared" ca="1" si="0"/>
        <v>139</v>
      </c>
    </row>
    <row r="15" spans="1:5" x14ac:dyDescent="0.2">
      <c r="A15">
        <v>14</v>
      </c>
      <c r="B15" t="s">
        <v>369</v>
      </c>
      <c r="C15">
        <f t="shared" ca="1" si="0"/>
        <v>6</v>
      </c>
      <c r="D15">
        <f t="shared" ca="1" si="0"/>
        <v>87</v>
      </c>
      <c r="E15">
        <f t="shared" ca="1" si="0"/>
        <v>167</v>
      </c>
    </row>
    <row r="16" spans="1:5" x14ac:dyDescent="0.2">
      <c r="A16">
        <v>15</v>
      </c>
      <c r="B16" t="s">
        <v>370</v>
      </c>
      <c r="C16">
        <f t="shared" ca="1" si="0"/>
        <v>91</v>
      </c>
      <c r="D16">
        <f t="shared" ca="1" si="0"/>
        <v>33</v>
      </c>
      <c r="E16">
        <f t="shared" ca="1" si="0"/>
        <v>28</v>
      </c>
    </row>
    <row r="17" spans="1:5" x14ac:dyDescent="0.2">
      <c r="A17">
        <v>16</v>
      </c>
      <c r="B17" t="s">
        <v>371</v>
      </c>
      <c r="C17">
        <f t="shared" ca="1" si="0"/>
        <v>27</v>
      </c>
      <c r="D17">
        <f t="shared" ca="1" si="0"/>
        <v>12</v>
      </c>
      <c r="E17">
        <f t="shared" ca="1" si="0"/>
        <v>186</v>
      </c>
    </row>
    <row r="18" spans="1:5" x14ac:dyDescent="0.2">
      <c r="A18">
        <v>17</v>
      </c>
      <c r="B18" t="s">
        <v>372</v>
      </c>
      <c r="C18">
        <f t="shared" ca="1" si="0"/>
        <v>44</v>
      </c>
      <c r="D18">
        <f t="shared" ca="1" si="0"/>
        <v>67</v>
      </c>
      <c r="E18">
        <f t="shared" ca="1" si="0"/>
        <v>174</v>
      </c>
    </row>
    <row r="19" spans="1:5" x14ac:dyDescent="0.2">
      <c r="A19">
        <v>18</v>
      </c>
      <c r="B19" t="s">
        <v>373</v>
      </c>
      <c r="C19">
        <f t="shared" ca="1" si="0"/>
        <v>120</v>
      </c>
      <c r="D19">
        <f t="shared" ca="1" si="0"/>
        <v>20</v>
      </c>
      <c r="E19">
        <f t="shared" ca="1" si="0"/>
        <v>68</v>
      </c>
    </row>
    <row r="20" spans="1:5" x14ac:dyDescent="0.2">
      <c r="A20">
        <v>19</v>
      </c>
      <c r="B20" t="s">
        <v>374</v>
      </c>
      <c r="C20">
        <f t="shared" ca="1" si="0"/>
        <v>74</v>
      </c>
      <c r="D20">
        <f t="shared" ca="1" si="0"/>
        <v>103</v>
      </c>
      <c r="E20">
        <f t="shared" ca="1" si="0"/>
        <v>61</v>
      </c>
    </row>
    <row r="21" spans="1:5" x14ac:dyDescent="0.2">
      <c r="A21">
        <v>20</v>
      </c>
      <c r="B21" t="s">
        <v>375</v>
      </c>
      <c r="C21">
        <f t="shared" ca="1" si="0"/>
        <v>134</v>
      </c>
      <c r="D21">
        <f t="shared" ca="1" si="0"/>
        <v>67</v>
      </c>
      <c r="E21">
        <f t="shared" ca="1" si="0"/>
        <v>173</v>
      </c>
    </row>
    <row r="22" spans="1:5" x14ac:dyDescent="0.2">
      <c r="A22">
        <v>21</v>
      </c>
      <c r="B22" t="s">
        <v>376</v>
      </c>
      <c r="C22">
        <f t="shared" ca="1" si="0"/>
        <v>32</v>
      </c>
      <c r="D22">
        <f t="shared" ca="1" si="0"/>
        <v>113</v>
      </c>
      <c r="E22">
        <f t="shared" ca="1" si="0"/>
        <v>141</v>
      </c>
    </row>
    <row r="23" spans="1:5" x14ac:dyDescent="0.2">
      <c r="A23">
        <v>22</v>
      </c>
      <c r="B23" t="s">
        <v>377</v>
      </c>
      <c r="C23">
        <f t="shared" ca="1" si="0"/>
        <v>101</v>
      </c>
      <c r="D23">
        <f t="shared" ca="1" si="0"/>
        <v>74</v>
      </c>
      <c r="E23">
        <f t="shared" ca="1" si="0"/>
        <v>167</v>
      </c>
    </row>
    <row r="24" spans="1:5" x14ac:dyDescent="0.2">
      <c r="A24">
        <v>23</v>
      </c>
      <c r="B24" t="s">
        <v>378</v>
      </c>
      <c r="C24">
        <f t="shared" ca="1" si="0"/>
        <v>168</v>
      </c>
      <c r="D24">
        <f t="shared" ca="1" si="0"/>
        <v>181</v>
      </c>
      <c r="E24">
        <f t="shared" ca="1" si="0"/>
        <v>71</v>
      </c>
    </row>
    <row r="25" spans="1:5" x14ac:dyDescent="0.2">
      <c r="A25">
        <v>24</v>
      </c>
      <c r="B25" t="s">
        <v>379</v>
      </c>
      <c r="C25">
        <f t="shared" ca="1" si="0"/>
        <v>184</v>
      </c>
      <c r="D25">
        <f t="shared" ca="1" si="0"/>
        <v>152</v>
      </c>
      <c r="E25">
        <f t="shared" ca="1" si="0"/>
        <v>72</v>
      </c>
    </row>
    <row r="26" spans="1:5" x14ac:dyDescent="0.2">
      <c r="A26">
        <v>25</v>
      </c>
      <c r="B26" t="s">
        <v>380</v>
      </c>
      <c r="C26">
        <f t="shared" ca="1" si="0"/>
        <v>83</v>
      </c>
      <c r="D26">
        <f t="shared" ca="1" si="0"/>
        <v>64</v>
      </c>
      <c r="E26">
        <f t="shared" ca="1" si="0"/>
        <v>120</v>
      </c>
    </row>
    <row r="27" spans="1:5" x14ac:dyDescent="0.2">
      <c r="A27">
        <v>26</v>
      </c>
      <c r="B27" t="s">
        <v>381</v>
      </c>
      <c r="C27">
        <f t="shared" ca="1" si="0"/>
        <v>144</v>
      </c>
      <c r="D27">
        <f t="shared" ca="1" si="0"/>
        <v>81</v>
      </c>
      <c r="E27">
        <f t="shared" ca="1" si="0"/>
        <v>166</v>
      </c>
    </row>
    <row r="28" spans="1:5" x14ac:dyDescent="0.2">
      <c r="A28">
        <v>27</v>
      </c>
      <c r="B28" t="s">
        <v>382</v>
      </c>
      <c r="C28">
        <f t="shared" ca="1" si="0"/>
        <v>164</v>
      </c>
      <c r="D28">
        <f t="shared" ca="1" si="0"/>
        <v>57</v>
      </c>
      <c r="E28">
        <f t="shared" ca="1" si="0"/>
        <v>138</v>
      </c>
    </row>
    <row r="29" spans="1:5" x14ac:dyDescent="0.2">
      <c r="A29">
        <v>28</v>
      </c>
      <c r="B29" t="s">
        <v>383</v>
      </c>
      <c r="C29">
        <f t="shared" ca="1" si="0"/>
        <v>76</v>
      </c>
      <c r="D29">
        <f t="shared" ca="1" si="0"/>
        <v>51</v>
      </c>
      <c r="E29">
        <f t="shared" ca="1" si="0"/>
        <v>167</v>
      </c>
    </row>
    <row r="30" spans="1:5" x14ac:dyDescent="0.2">
      <c r="A30">
        <v>29</v>
      </c>
      <c r="B30" t="s">
        <v>384</v>
      </c>
      <c r="C30">
        <f t="shared" ca="1" si="0"/>
        <v>74</v>
      </c>
      <c r="D30">
        <f t="shared" ca="1" si="0"/>
        <v>173</v>
      </c>
      <c r="E30">
        <f t="shared" ca="1" si="0"/>
        <v>196</v>
      </c>
    </row>
    <row r="31" spans="1:5" x14ac:dyDescent="0.2">
      <c r="A31">
        <v>30</v>
      </c>
      <c r="B31" t="s">
        <v>385</v>
      </c>
      <c r="C31">
        <f t="shared" ca="1" si="0"/>
        <v>186</v>
      </c>
      <c r="D31">
        <f t="shared" ca="1" si="0"/>
        <v>178</v>
      </c>
      <c r="E31">
        <f t="shared" ca="1" si="0"/>
        <v>83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workbookViewId="0">
      <pane xSplit="3" ySplit="4" topLeftCell="F169" activePane="bottomRight" state="frozen"/>
      <selection pane="topRight" activeCell="D1" sqref="D1"/>
      <selection pane="bottomLeft" activeCell="A5" sqref="A5"/>
      <selection pane="bottomRight" activeCell="A206" sqref="A206"/>
    </sheetView>
  </sheetViews>
  <sheetFormatPr defaultRowHeight="13.2" x14ac:dyDescent="0.2"/>
  <cols>
    <col min="1" max="1" width="4.77734375" customWidth="1"/>
    <col min="2" max="2" width="13" customWidth="1"/>
    <col min="3" max="3" width="39.77734375" customWidth="1"/>
    <col min="4" max="4" width="13.33203125" customWidth="1"/>
    <col min="5" max="5" width="71.77734375" bestFit="1" customWidth="1"/>
    <col min="6" max="6" width="13.33203125" customWidth="1"/>
    <col min="8" max="13" width="9.109375" customWidth="1"/>
  </cols>
  <sheetData>
    <row r="1" spans="1:13" x14ac:dyDescent="0.2">
      <c r="C1" s="4" t="s">
        <v>141</v>
      </c>
    </row>
    <row r="2" spans="1:13" x14ac:dyDescent="0.2">
      <c r="C2" s="4"/>
    </row>
    <row r="3" spans="1:13" ht="26.4" x14ac:dyDescent="0.2">
      <c r="C3" s="1"/>
      <c r="D3" s="1"/>
      <c r="E3" s="1"/>
      <c r="F3" s="1"/>
      <c r="G3" s="2" t="s">
        <v>11</v>
      </c>
      <c r="H3" s="2" t="s">
        <v>13</v>
      </c>
      <c r="I3" s="2" t="s">
        <v>13</v>
      </c>
      <c r="J3" s="2" t="s">
        <v>13</v>
      </c>
      <c r="K3" s="2" t="s">
        <v>13</v>
      </c>
      <c r="L3" s="2" t="s">
        <v>15</v>
      </c>
      <c r="M3" s="2" t="s">
        <v>15</v>
      </c>
    </row>
    <row r="4" spans="1:13" ht="27.75" customHeight="1" x14ac:dyDescent="0.2">
      <c r="A4" s="7" t="s">
        <v>6</v>
      </c>
      <c r="B4" s="7" t="s">
        <v>9</v>
      </c>
      <c r="C4" s="8" t="s">
        <v>1</v>
      </c>
      <c r="D4" s="8" t="s">
        <v>142</v>
      </c>
      <c r="E4" s="8" t="s">
        <v>177</v>
      </c>
      <c r="F4" s="8" t="s">
        <v>144</v>
      </c>
      <c r="G4" s="9" t="s">
        <v>10</v>
      </c>
      <c r="H4" s="9" t="s">
        <v>12</v>
      </c>
      <c r="I4" s="9" t="s">
        <v>2</v>
      </c>
      <c r="J4" s="9" t="s">
        <v>3</v>
      </c>
      <c r="K4" s="9" t="s">
        <v>4</v>
      </c>
      <c r="L4" s="9" t="s">
        <v>14</v>
      </c>
      <c r="M4" s="9" t="s">
        <v>16</v>
      </c>
    </row>
    <row r="5" spans="1:13" x14ac:dyDescent="0.2">
      <c r="A5" s="5">
        <v>1</v>
      </c>
      <c r="B5" s="5" t="s">
        <v>148</v>
      </c>
      <c r="C5" s="6" t="s">
        <v>17</v>
      </c>
      <c r="D5" s="6" t="s">
        <v>18</v>
      </c>
      <c r="E5" s="6" t="str">
        <f>org_table[[#This Row],[商品名]]&amp;" "&amp;org_table[[#This Row],[盛]]</f>
        <v>プラスベジから揚弁当(4コ入り) ライス普通盛</v>
      </c>
      <c r="F5" s="6" t="s">
        <v>146</v>
      </c>
      <c r="G5" s="10">
        <v>765</v>
      </c>
      <c r="H5" s="10">
        <v>31.8</v>
      </c>
      <c r="I5" s="10">
        <v>21.1</v>
      </c>
      <c r="J5" s="10">
        <v>112</v>
      </c>
      <c r="K5" s="10">
        <v>2.7</v>
      </c>
      <c r="L5" s="10">
        <v>630</v>
      </c>
      <c r="M5" s="10">
        <v>270</v>
      </c>
    </row>
    <row r="6" spans="1:13" x14ac:dyDescent="0.2">
      <c r="A6" s="5">
        <v>2</v>
      </c>
      <c r="B6" s="5" t="s">
        <v>148</v>
      </c>
      <c r="C6" s="6" t="s">
        <v>17</v>
      </c>
      <c r="D6" s="6" t="s">
        <v>19</v>
      </c>
      <c r="E6" s="6" t="str">
        <f>org_table[[#This Row],[商品名]]&amp;" "&amp;org_table[[#This Row],[盛]]</f>
        <v>プラスベジから揚弁当(4コ入り) ライス大盛</v>
      </c>
      <c r="F6" s="6" t="s">
        <v>145</v>
      </c>
      <c r="G6" s="10">
        <v>916</v>
      </c>
      <c r="H6" s="10">
        <v>33.799999999999997</v>
      </c>
      <c r="I6" s="10">
        <v>21.4</v>
      </c>
      <c r="J6" s="10">
        <v>147</v>
      </c>
      <c r="K6" s="10">
        <v>2.7</v>
      </c>
      <c r="L6" s="10">
        <v>651</v>
      </c>
      <c r="M6" s="10">
        <v>296</v>
      </c>
    </row>
    <row r="7" spans="1:13" x14ac:dyDescent="0.2">
      <c r="A7" s="5">
        <v>3</v>
      </c>
      <c r="B7" s="5" t="s">
        <v>148</v>
      </c>
      <c r="C7" s="6" t="s">
        <v>17</v>
      </c>
      <c r="D7" s="6" t="s">
        <v>20</v>
      </c>
      <c r="E7" s="6" t="str">
        <f>org_table[[#This Row],[商品名]]&amp;" "&amp;org_table[[#This Row],[盛]]</f>
        <v>プラスベジから揚弁当(4コ入り) ライス小盛</v>
      </c>
      <c r="F7" s="6" t="s">
        <v>147</v>
      </c>
      <c r="G7" s="10">
        <v>659</v>
      </c>
      <c r="H7" s="10">
        <v>30.4</v>
      </c>
      <c r="I7" s="10">
        <v>20.9</v>
      </c>
      <c r="J7" s="10">
        <v>87.5</v>
      </c>
      <c r="K7" s="10">
        <v>2.7</v>
      </c>
      <c r="L7" s="10">
        <v>615</v>
      </c>
      <c r="M7" s="10">
        <v>252</v>
      </c>
    </row>
    <row r="8" spans="1:13" x14ac:dyDescent="0.2">
      <c r="A8" s="5">
        <v>4</v>
      </c>
      <c r="B8" s="5" t="s">
        <v>148</v>
      </c>
      <c r="C8" s="6" t="s">
        <v>21</v>
      </c>
      <c r="D8" s="6" t="s">
        <v>18</v>
      </c>
      <c r="E8" s="6" t="str">
        <f>org_table[[#This Row],[商品名]]&amp;" "&amp;org_table[[#This Row],[盛]]</f>
        <v>プラスベジ特から揚弁当(6コ入り) ライス普通盛</v>
      </c>
      <c r="F8" s="6" t="s">
        <v>146</v>
      </c>
      <c r="G8" s="10">
        <v>925</v>
      </c>
      <c r="H8" s="10">
        <v>44.4</v>
      </c>
      <c r="I8" s="10">
        <v>29.3</v>
      </c>
      <c r="J8" s="10">
        <v>121</v>
      </c>
      <c r="K8" s="10">
        <v>3.6</v>
      </c>
      <c r="L8" s="10">
        <v>850</v>
      </c>
      <c r="M8" s="10">
        <v>360</v>
      </c>
    </row>
    <row r="9" spans="1:13" x14ac:dyDescent="0.2">
      <c r="A9" s="5">
        <v>5</v>
      </c>
      <c r="B9" s="5" t="s">
        <v>148</v>
      </c>
      <c r="C9" s="6" t="s">
        <v>21</v>
      </c>
      <c r="D9" s="6" t="s">
        <v>19</v>
      </c>
      <c r="E9" s="6" t="str">
        <f>org_table[[#This Row],[商品名]]&amp;" "&amp;org_table[[#This Row],[盛]]</f>
        <v>プラスベジ特から揚弁当(6コ入り) ライス大盛</v>
      </c>
      <c r="F9" s="6" t="s">
        <v>145</v>
      </c>
      <c r="G9" s="10">
        <v>1076</v>
      </c>
      <c r="H9" s="10">
        <v>46.4</v>
      </c>
      <c r="I9" s="10">
        <v>29.6</v>
      </c>
      <c r="J9" s="10">
        <v>156</v>
      </c>
      <c r="K9" s="10">
        <v>3.6</v>
      </c>
      <c r="L9" s="10">
        <v>871</v>
      </c>
      <c r="M9" s="10">
        <v>386</v>
      </c>
    </row>
    <row r="10" spans="1:13" x14ac:dyDescent="0.2">
      <c r="A10" s="5">
        <v>6</v>
      </c>
      <c r="B10" s="5" t="s">
        <v>148</v>
      </c>
      <c r="C10" s="6" t="s">
        <v>21</v>
      </c>
      <c r="D10" s="6" t="s">
        <v>20</v>
      </c>
      <c r="E10" s="6" t="str">
        <f>org_table[[#This Row],[商品名]]&amp;" "&amp;org_table[[#This Row],[盛]]</f>
        <v>プラスベジ特から揚弁当(6コ入り) ライス小盛</v>
      </c>
      <c r="F10" s="6" t="s">
        <v>147</v>
      </c>
      <c r="G10" s="10">
        <v>819</v>
      </c>
      <c r="H10" s="10">
        <v>43</v>
      </c>
      <c r="I10" s="10">
        <v>29.1</v>
      </c>
      <c r="J10" s="10">
        <v>96.5</v>
      </c>
      <c r="K10" s="10">
        <v>3.6</v>
      </c>
      <c r="L10" s="10">
        <v>835</v>
      </c>
      <c r="M10" s="10">
        <v>342</v>
      </c>
    </row>
    <row r="11" spans="1:13" x14ac:dyDescent="0.2">
      <c r="A11" s="5">
        <v>7</v>
      </c>
      <c r="B11" s="5" t="s">
        <v>148</v>
      </c>
      <c r="C11" s="6" t="s">
        <v>22</v>
      </c>
      <c r="D11" s="6" t="s">
        <v>18</v>
      </c>
      <c r="E11" s="6" t="str">
        <f>org_table[[#This Row],[商品名]]&amp;" "&amp;org_table[[#This Row],[盛]]</f>
        <v>プラスベジカルビ焼肉弁当 ライス普通盛</v>
      </c>
      <c r="F11" s="6" t="s">
        <v>146</v>
      </c>
      <c r="G11" s="10">
        <v>884</v>
      </c>
      <c r="H11" s="10">
        <v>24.6</v>
      </c>
      <c r="I11" s="10">
        <v>38.700000000000003</v>
      </c>
      <c r="J11" s="10">
        <v>109.2</v>
      </c>
      <c r="K11" s="10">
        <v>3.7</v>
      </c>
      <c r="L11" s="10">
        <v>543</v>
      </c>
      <c r="M11" s="10">
        <v>243</v>
      </c>
    </row>
    <row r="12" spans="1:13" x14ac:dyDescent="0.2">
      <c r="A12" s="5">
        <v>8</v>
      </c>
      <c r="B12" s="5" t="s">
        <v>148</v>
      </c>
      <c r="C12" s="6" t="s">
        <v>22</v>
      </c>
      <c r="D12" s="6" t="s">
        <v>19</v>
      </c>
      <c r="E12" s="6" t="str">
        <f>org_table[[#This Row],[商品名]]&amp;" "&amp;org_table[[#This Row],[盛]]</f>
        <v>プラスベジカルビ焼肉弁当 ライス大盛</v>
      </c>
      <c r="F12" s="6" t="s">
        <v>145</v>
      </c>
      <c r="G12" s="10">
        <v>1035</v>
      </c>
      <c r="H12" s="10">
        <v>26.6</v>
      </c>
      <c r="I12" s="10">
        <v>39</v>
      </c>
      <c r="J12" s="10">
        <v>144.19999999999999</v>
      </c>
      <c r="K12" s="10">
        <v>3.7</v>
      </c>
      <c r="L12" s="10">
        <v>564</v>
      </c>
      <c r="M12" s="10">
        <v>269</v>
      </c>
    </row>
    <row r="13" spans="1:13" x14ac:dyDescent="0.2">
      <c r="A13" s="5">
        <v>9</v>
      </c>
      <c r="B13" s="5" t="s">
        <v>148</v>
      </c>
      <c r="C13" s="6" t="s">
        <v>22</v>
      </c>
      <c r="D13" s="6" t="s">
        <v>20</v>
      </c>
      <c r="E13" s="6" t="str">
        <f>org_table[[#This Row],[商品名]]&amp;" "&amp;org_table[[#This Row],[盛]]</f>
        <v>プラスベジカルビ焼肉弁当 ライス小盛</v>
      </c>
      <c r="F13" s="6" t="s">
        <v>147</v>
      </c>
      <c r="G13" s="10">
        <v>778</v>
      </c>
      <c r="H13" s="10">
        <v>23.2</v>
      </c>
      <c r="I13" s="10">
        <v>38.5</v>
      </c>
      <c r="J13" s="10">
        <v>84.7</v>
      </c>
      <c r="K13" s="10">
        <v>3.7</v>
      </c>
      <c r="L13" s="10">
        <v>528</v>
      </c>
      <c r="M13" s="10">
        <v>225</v>
      </c>
    </row>
    <row r="14" spans="1:13" x14ac:dyDescent="0.2">
      <c r="A14" s="5">
        <v>10</v>
      </c>
      <c r="B14" s="5" t="s">
        <v>148</v>
      </c>
      <c r="C14" s="6" t="s">
        <v>23</v>
      </c>
      <c r="D14" s="6" t="s">
        <v>18</v>
      </c>
      <c r="E14" s="6" t="str">
        <f>org_table[[#This Row],[商品名]]&amp;" "&amp;org_table[[#This Row],[盛]]</f>
        <v>プラスべジWカルビ焼肉弁当(肉2倍) ライス普通盛</v>
      </c>
      <c r="F14" s="6" t="s">
        <v>146</v>
      </c>
      <c r="G14" s="10">
        <v>1270</v>
      </c>
      <c r="H14" s="10">
        <v>40.4</v>
      </c>
      <c r="I14" s="10">
        <v>69.099999999999994</v>
      </c>
      <c r="J14" s="10">
        <v>121.4</v>
      </c>
      <c r="K14" s="10">
        <v>6.1</v>
      </c>
      <c r="L14" s="10">
        <v>843</v>
      </c>
      <c r="M14" s="10">
        <v>373</v>
      </c>
    </row>
    <row r="15" spans="1:13" x14ac:dyDescent="0.2">
      <c r="A15" s="5">
        <v>11</v>
      </c>
      <c r="B15" s="5" t="s">
        <v>148</v>
      </c>
      <c r="C15" s="6" t="s">
        <v>23</v>
      </c>
      <c r="D15" s="6" t="s">
        <v>19</v>
      </c>
      <c r="E15" s="6" t="str">
        <f>org_table[[#This Row],[商品名]]&amp;" "&amp;org_table[[#This Row],[盛]]</f>
        <v>プラスべジWカルビ焼肉弁当(肉2倍) ライス大盛</v>
      </c>
      <c r="F15" s="6" t="s">
        <v>145</v>
      </c>
      <c r="G15" s="10">
        <v>1421</v>
      </c>
      <c r="H15" s="10">
        <v>42.4</v>
      </c>
      <c r="I15" s="10">
        <v>69.400000000000006</v>
      </c>
      <c r="J15" s="10">
        <v>156.4</v>
      </c>
      <c r="K15" s="10">
        <v>6.1</v>
      </c>
      <c r="L15" s="10">
        <v>864</v>
      </c>
      <c r="M15" s="10">
        <v>399</v>
      </c>
    </row>
    <row r="16" spans="1:13" x14ac:dyDescent="0.2">
      <c r="A16" s="5">
        <v>12</v>
      </c>
      <c r="B16" s="5" t="s">
        <v>148</v>
      </c>
      <c r="C16" s="6" t="s">
        <v>23</v>
      </c>
      <c r="D16" s="6" t="s">
        <v>20</v>
      </c>
      <c r="E16" s="6" t="str">
        <f>org_table[[#This Row],[商品名]]&amp;" "&amp;org_table[[#This Row],[盛]]</f>
        <v>プラスべジWカルビ焼肉弁当(肉2倍) ライス小盛</v>
      </c>
      <c r="F16" s="6" t="s">
        <v>147</v>
      </c>
      <c r="G16" s="10">
        <v>1164</v>
      </c>
      <c r="H16" s="10">
        <v>39</v>
      </c>
      <c r="I16" s="10">
        <v>68.900000000000006</v>
      </c>
      <c r="J16" s="10">
        <v>96.9</v>
      </c>
      <c r="K16" s="10">
        <v>6.1</v>
      </c>
      <c r="L16" s="10">
        <v>828</v>
      </c>
      <c r="M16" s="10">
        <v>355</v>
      </c>
    </row>
    <row r="17" spans="1:13" x14ac:dyDescent="0.2">
      <c r="A17" s="5">
        <v>13</v>
      </c>
      <c r="B17" s="5" t="s">
        <v>148</v>
      </c>
      <c r="C17" s="6" t="s">
        <v>24</v>
      </c>
      <c r="D17" s="6" t="s">
        <v>18</v>
      </c>
      <c r="E17" s="6" t="str">
        <f>org_table[[#This Row],[商品名]]&amp;" "&amp;org_table[[#This Row],[盛]]</f>
        <v>プラスべジチキン南蛮弁当 ライス普通盛</v>
      </c>
      <c r="F17" s="6" t="s">
        <v>146</v>
      </c>
      <c r="G17" s="10">
        <v>867</v>
      </c>
      <c r="H17" s="10">
        <v>25.4</v>
      </c>
      <c r="I17" s="10">
        <v>29.9</v>
      </c>
      <c r="J17" s="10">
        <v>122.9</v>
      </c>
      <c r="K17" s="10">
        <v>2.7</v>
      </c>
      <c r="L17" s="10">
        <v>567</v>
      </c>
      <c r="M17" s="10">
        <v>363</v>
      </c>
    </row>
    <row r="18" spans="1:13" x14ac:dyDescent="0.2">
      <c r="A18" s="5">
        <v>14</v>
      </c>
      <c r="B18" s="5" t="s">
        <v>148</v>
      </c>
      <c r="C18" s="6" t="s">
        <v>24</v>
      </c>
      <c r="D18" s="6" t="s">
        <v>19</v>
      </c>
      <c r="E18" s="6" t="str">
        <f>org_table[[#This Row],[商品名]]&amp;" "&amp;org_table[[#This Row],[盛]]</f>
        <v>プラスべジチキン南蛮弁当 ライス大盛</v>
      </c>
      <c r="F18" s="6" t="s">
        <v>145</v>
      </c>
      <c r="G18" s="10">
        <v>1018</v>
      </c>
      <c r="H18" s="10">
        <v>27.4</v>
      </c>
      <c r="I18" s="10">
        <v>30.2</v>
      </c>
      <c r="J18" s="10">
        <v>157.9</v>
      </c>
      <c r="K18" s="10">
        <v>2.7</v>
      </c>
      <c r="L18" s="10">
        <v>588</v>
      </c>
      <c r="M18" s="10">
        <v>389</v>
      </c>
    </row>
    <row r="19" spans="1:13" x14ac:dyDescent="0.2">
      <c r="A19" s="5">
        <v>15</v>
      </c>
      <c r="B19" s="5" t="s">
        <v>148</v>
      </c>
      <c r="C19" s="6" t="s">
        <v>24</v>
      </c>
      <c r="D19" s="6" t="s">
        <v>20</v>
      </c>
      <c r="E19" s="6" t="str">
        <f>org_table[[#This Row],[商品名]]&amp;" "&amp;org_table[[#This Row],[盛]]</f>
        <v>プラスべジチキン南蛮弁当 ライス小盛</v>
      </c>
      <c r="F19" s="6" t="s">
        <v>147</v>
      </c>
      <c r="G19" s="10">
        <v>761</v>
      </c>
      <c r="H19" s="10">
        <v>24</v>
      </c>
      <c r="I19" s="10">
        <v>29.7</v>
      </c>
      <c r="J19" s="10">
        <v>98.4</v>
      </c>
      <c r="K19" s="10">
        <v>2.7</v>
      </c>
      <c r="L19" s="10">
        <v>552</v>
      </c>
      <c r="M19" s="10">
        <v>345</v>
      </c>
    </row>
    <row r="20" spans="1:13" x14ac:dyDescent="0.2">
      <c r="A20" s="5">
        <v>16</v>
      </c>
      <c r="B20" s="5" t="s">
        <v>148</v>
      </c>
      <c r="C20" s="6" t="s">
        <v>25</v>
      </c>
      <c r="D20" s="6" t="s">
        <v>18</v>
      </c>
      <c r="E20" s="6" t="str">
        <f>org_table[[#This Row],[商品名]]&amp;" "&amp;org_table[[#This Row],[盛]]</f>
        <v>プラスべジしょうが焼き弁当 ライス普通盛</v>
      </c>
      <c r="F20" s="6" t="s">
        <v>146</v>
      </c>
      <c r="G20" s="10">
        <v>903</v>
      </c>
      <c r="H20" s="10">
        <v>26.9</v>
      </c>
      <c r="I20" s="10">
        <v>40.700000000000003</v>
      </c>
      <c r="J20" s="10">
        <v>107</v>
      </c>
      <c r="K20" s="10">
        <v>2.8</v>
      </c>
      <c r="L20" s="10">
        <v>596</v>
      </c>
      <c r="M20" s="10">
        <v>216</v>
      </c>
    </row>
    <row r="21" spans="1:13" x14ac:dyDescent="0.2">
      <c r="A21" s="5">
        <v>17</v>
      </c>
      <c r="B21" s="5" t="s">
        <v>148</v>
      </c>
      <c r="C21" s="6" t="s">
        <v>25</v>
      </c>
      <c r="D21" s="6" t="s">
        <v>19</v>
      </c>
      <c r="E21" s="6" t="str">
        <f>org_table[[#This Row],[商品名]]&amp;" "&amp;org_table[[#This Row],[盛]]</f>
        <v>プラスべジしょうが焼き弁当 ライス大盛</v>
      </c>
      <c r="F21" s="6" t="s">
        <v>145</v>
      </c>
      <c r="G21" s="10">
        <v>1054</v>
      </c>
      <c r="H21" s="10">
        <v>28.9</v>
      </c>
      <c r="I21" s="10">
        <v>41</v>
      </c>
      <c r="J21" s="10">
        <v>142</v>
      </c>
      <c r="K21" s="10">
        <v>2.8</v>
      </c>
      <c r="L21" s="10">
        <v>617</v>
      </c>
      <c r="M21" s="10">
        <v>242</v>
      </c>
    </row>
    <row r="22" spans="1:13" x14ac:dyDescent="0.2">
      <c r="A22" s="5">
        <v>18</v>
      </c>
      <c r="B22" s="5" t="s">
        <v>148</v>
      </c>
      <c r="C22" s="6" t="s">
        <v>25</v>
      </c>
      <c r="D22" s="6" t="s">
        <v>20</v>
      </c>
      <c r="E22" s="6" t="str">
        <f>org_table[[#This Row],[商品名]]&amp;" "&amp;org_table[[#This Row],[盛]]</f>
        <v>プラスべジしょうが焼き弁当 ライス小盛</v>
      </c>
      <c r="F22" s="6" t="s">
        <v>147</v>
      </c>
      <c r="G22" s="10">
        <v>797</v>
      </c>
      <c r="H22" s="10">
        <v>25.5</v>
      </c>
      <c r="I22" s="10">
        <v>40.5</v>
      </c>
      <c r="J22" s="10">
        <v>82.5</v>
      </c>
      <c r="K22" s="10">
        <v>2.8</v>
      </c>
      <c r="L22" s="10">
        <v>581</v>
      </c>
      <c r="M22" s="10">
        <v>198</v>
      </c>
    </row>
    <row r="23" spans="1:13" x14ac:dyDescent="0.2">
      <c r="A23" s="5">
        <v>19</v>
      </c>
      <c r="B23" s="5" t="s">
        <v>148</v>
      </c>
      <c r="C23" s="6" t="s">
        <v>26</v>
      </c>
      <c r="D23" s="6" t="s">
        <v>18</v>
      </c>
      <c r="E23" s="6" t="str">
        <f>org_table[[#This Row],[商品名]]&amp;" "&amp;org_table[[#This Row],[盛]]</f>
        <v>プラスべジおろしチキン竜田弁当（香味醤油） ライス普通盛</v>
      </c>
      <c r="F23" s="6" t="s">
        <v>146</v>
      </c>
      <c r="G23" s="10">
        <v>879</v>
      </c>
      <c r="H23" s="10">
        <v>20.100000000000001</v>
      </c>
      <c r="I23" s="10">
        <v>34.5</v>
      </c>
      <c r="J23" s="10">
        <v>119.4</v>
      </c>
      <c r="K23" s="10">
        <v>2.8</v>
      </c>
      <c r="L23" s="10">
        <v>551</v>
      </c>
      <c r="M23" s="10">
        <v>241</v>
      </c>
    </row>
    <row r="24" spans="1:13" x14ac:dyDescent="0.2">
      <c r="A24" s="5">
        <v>20</v>
      </c>
      <c r="B24" s="5" t="s">
        <v>148</v>
      </c>
      <c r="C24" s="6" t="s">
        <v>26</v>
      </c>
      <c r="D24" s="6" t="s">
        <v>19</v>
      </c>
      <c r="E24" s="6" t="str">
        <f>org_table[[#This Row],[商品名]]&amp;" "&amp;org_table[[#This Row],[盛]]</f>
        <v>プラスべジおろしチキン竜田弁当（香味醤油） ライス大盛</v>
      </c>
      <c r="F24" s="6" t="s">
        <v>145</v>
      </c>
      <c r="G24" s="10">
        <v>1030</v>
      </c>
      <c r="H24" s="10">
        <v>22.1</v>
      </c>
      <c r="I24" s="10">
        <v>34.799999999999997</v>
      </c>
      <c r="J24" s="10">
        <v>154.4</v>
      </c>
      <c r="K24" s="10">
        <v>2.8</v>
      </c>
      <c r="L24" s="10">
        <v>572</v>
      </c>
      <c r="M24" s="10">
        <v>267</v>
      </c>
    </row>
    <row r="25" spans="1:13" x14ac:dyDescent="0.2">
      <c r="A25" s="5">
        <v>21</v>
      </c>
      <c r="B25" s="5" t="s">
        <v>148</v>
      </c>
      <c r="C25" s="6" t="s">
        <v>26</v>
      </c>
      <c r="D25" s="6" t="s">
        <v>20</v>
      </c>
      <c r="E25" s="6" t="str">
        <f>org_table[[#This Row],[商品名]]&amp;" "&amp;org_table[[#This Row],[盛]]</f>
        <v>プラスべジおろしチキン竜田弁当（香味醤油） ライス小盛</v>
      </c>
      <c r="F25" s="6" t="s">
        <v>147</v>
      </c>
      <c r="G25" s="10">
        <v>773</v>
      </c>
      <c r="H25" s="10">
        <v>18.7</v>
      </c>
      <c r="I25" s="10">
        <v>34.299999999999997</v>
      </c>
      <c r="J25" s="10">
        <v>94.9</v>
      </c>
      <c r="K25" s="10">
        <v>2.8</v>
      </c>
      <c r="L25" s="10">
        <v>536</v>
      </c>
      <c r="M25" s="10">
        <v>223</v>
      </c>
    </row>
    <row r="26" spans="1:13" x14ac:dyDescent="0.2">
      <c r="A26" s="5">
        <v>22</v>
      </c>
      <c r="B26" s="5" t="s">
        <v>148</v>
      </c>
      <c r="C26" s="6" t="s">
        <v>27</v>
      </c>
      <c r="D26" s="6" t="s">
        <v>18</v>
      </c>
      <c r="E26" s="6" t="str">
        <f>org_table[[#This Row],[商品名]]&amp;" "&amp;org_table[[#This Row],[盛]]</f>
        <v>プラスべジおろしチキン竜田弁当（和風ぽん酢） ライス普通盛</v>
      </c>
      <c r="F26" s="6" t="s">
        <v>146</v>
      </c>
      <c r="G26" s="10">
        <v>866</v>
      </c>
      <c r="H26" s="10">
        <v>20.3</v>
      </c>
      <c r="I26" s="10">
        <v>32.9</v>
      </c>
      <c r="J26" s="10">
        <v>119.5</v>
      </c>
      <c r="K26" s="10">
        <v>3.7</v>
      </c>
      <c r="L26" s="10">
        <v>553</v>
      </c>
      <c r="M26" s="10">
        <v>241</v>
      </c>
    </row>
    <row r="27" spans="1:13" x14ac:dyDescent="0.2">
      <c r="A27" s="5">
        <v>23</v>
      </c>
      <c r="B27" s="5" t="s">
        <v>148</v>
      </c>
      <c r="C27" s="6" t="s">
        <v>27</v>
      </c>
      <c r="D27" s="6" t="s">
        <v>19</v>
      </c>
      <c r="E27" s="6" t="str">
        <f>org_table[[#This Row],[商品名]]&amp;" "&amp;org_table[[#This Row],[盛]]</f>
        <v>プラスべジおろしチキン竜田弁当（和風ぽん酢） ライス大盛</v>
      </c>
      <c r="F27" s="6" t="s">
        <v>145</v>
      </c>
      <c r="G27" s="10">
        <v>1017</v>
      </c>
      <c r="H27" s="10">
        <v>22.3</v>
      </c>
      <c r="I27" s="10">
        <v>33.200000000000003</v>
      </c>
      <c r="J27" s="10">
        <v>154.5</v>
      </c>
      <c r="K27" s="10">
        <v>3.7</v>
      </c>
      <c r="L27" s="10">
        <v>574</v>
      </c>
      <c r="M27" s="10">
        <v>267</v>
      </c>
    </row>
    <row r="28" spans="1:13" x14ac:dyDescent="0.2">
      <c r="A28" s="5">
        <v>24</v>
      </c>
      <c r="B28" s="5" t="s">
        <v>148</v>
      </c>
      <c r="C28" s="6" t="s">
        <v>27</v>
      </c>
      <c r="D28" s="6" t="s">
        <v>20</v>
      </c>
      <c r="E28" s="6" t="str">
        <f>org_table[[#This Row],[商品名]]&amp;" "&amp;org_table[[#This Row],[盛]]</f>
        <v>プラスべジおろしチキン竜田弁当（和風ぽん酢） ライス小盛</v>
      </c>
      <c r="F28" s="6" t="s">
        <v>147</v>
      </c>
      <c r="G28" s="10">
        <v>760</v>
      </c>
      <c r="H28" s="10">
        <v>18.899999999999999</v>
      </c>
      <c r="I28" s="10">
        <v>32.700000000000003</v>
      </c>
      <c r="J28" s="10">
        <v>95</v>
      </c>
      <c r="K28" s="10">
        <v>3.7</v>
      </c>
      <c r="L28" s="10">
        <v>538</v>
      </c>
      <c r="M28" s="10">
        <v>223</v>
      </c>
    </row>
    <row r="29" spans="1:13" x14ac:dyDescent="0.2">
      <c r="A29" s="5">
        <v>25</v>
      </c>
      <c r="B29" s="5" t="s">
        <v>148</v>
      </c>
      <c r="C29" s="6" t="s">
        <v>28</v>
      </c>
      <c r="D29" s="6" t="s">
        <v>18</v>
      </c>
      <c r="E29" s="6" t="str">
        <f>org_table[[#This Row],[商品名]]&amp;" "&amp;org_table[[#This Row],[盛]]</f>
        <v>プラスべジしゃけ塩焼き弁当 ライス普通盛</v>
      </c>
      <c r="F29" s="6" t="s">
        <v>146</v>
      </c>
      <c r="G29" s="10">
        <v>746</v>
      </c>
      <c r="H29" s="10">
        <v>28.2</v>
      </c>
      <c r="I29" s="10">
        <v>24</v>
      </c>
      <c r="J29" s="10">
        <v>104.2</v>
      </c>
      <c r="K29" s="10">
        <v>2.9</v>
      </c>
      <c r="L29" s="10">
        <v>617</v>
      </c>
      <c r="M29" s="10">
        <v>341</v>
      </c>
    </row>
    <row r="30" spans="1:13" x14ac:dyDescent="0.2">
      <c r="A30" s="5">
        <v>26</v>
      </c>
      <c r="B30" s="5" t="s">
        <v>148</v>
      </c>
      <c r="C30" s="6" t="s">
        <v>28</v>
      </c>
      <c r="D30" s="6" t="s">
        <v>19</v>
      </c>
      <c r="E30" s="6" t="str">
        <f>org_table[[#This Row],[商品名]]&amp;" "&amp;org_table[[#This Row],[盛]]</f>
        <v>プラスべジしゃけ塩焼き弁当 ライス大盛</v>
      </c>
      <c r="F30" s="6" t="s">
        <v>145</v>
      </c>
      <c r="G30" s="10">
        <v>897</v>
      </c>
      <c r="H30" s="10">
        <v>30.2</v>
      </c>
      <c r="I30" s="10">
        <v>24.3</v>
      </c>
      <c r="J30" s="10">
        <v>139.19999999999999</v>
      </c>
      <c r="K30" s="10">
        <v>2.9</v>
      </c>
      <c r="L30" s="10">
        <v>638</v>
      </c>
      <c r="M30" s="10">
        <v>367</v>
      </c>
    </row>
    <row r="31" spans="1:13" x14ac:dyDescent="0.2">
      <c r="A31" s="5">
        <v>27</v>
      </c>
      <c r="B31" s="5" t="s">
        <v>148</v>
      </c>
      <c r="C31" s="6" t="s">
        <v>28</v>
      </c>
      <c r="D31" s="6" t="s">
        <v>20</v>
      </c>
      <c r="E31" s="6" t="str">
        <f>org_table[[#This Row],[商品名]]&amp;" "&amp;org_table[[#This Row],[盛]]</f>
        <v>プラスべジしゃけ塩焼き弁当 ライス小盛</v>
      </c>
      <c r="F31" s="6" t="s">
        <v>147</v>
      </c>
      <c r="G31" s="10">
        <v>640</v>
      </c>
      <c r="H31" s="10">
        <v>26.8</v>
      </c>
      <c r="I31" s="10">
        <v>23.8</v>
      </c>
      <c r="J31" s="10">
        <v>79.7</v>
      </c>
      <c r="K31" s="10">
        <v>2.9</v>
      </c>
      <c r="L31" s="10">
        <v>602</v>
      </c>
      <c r="M31" s="10">
        <v>323</v>
      </c>
    </row>
    <row r="32" spans="1:13" x14ac:dyDescent="0.2">
      <c r="A32" s="5">
        <v>28</v>
      </c>
      <c r="B32" s="5" t="s">
        <v>148</v>
      </c>
      <c r="C32" s="6" t="s">
        <v>29</v>
      </c>
      <c r="D32" s="6" t="s">
        <v>18</v>
      </c>
      <c r="E32" s="6" t="str">
        <f>org_table[[#This Row],[商品名]]&amp;" "&amp;org_table[[#This Row],[盛]]</f>
        <v>プラスべジさば塩焼き弁当 ライス普通盛</v>
      </c>
      <c r="F32" s="6" t="s">
        <v>146</v>
      </c>
      <c r="G32" s="10">
        <v>886</v>
      </c>
      <c r="H32" s="10">
        <v>35.299999999999997</v>
      </c>
      <c r="I32" s="10">
        <v>36.5</v>
      </c>
      <c r="J32" s="10">
        <v>104.1</v>
      </c>
      <c r="K32" s="10">
        <v>3.4</v>
      </c>
      <c r="L32" s="10">
        <v>767</v>
      </c>
      <c r="M32" s="10">
        <v>400</v>
      </c>
    </row>
    <row r="33" spans="1:13" x14ac:dyDescent="0.2">
      <c r="A33" s="5">
        <v>29</v>
      </c>
      <c r="B33" s="5" t="s">
        <v>148</v>
      </c>
      <c r="C33" s="6" t="s">
        <v>29</v>
      </c>
      <c r="D33" s="6" t="s">
        <v>19</v>
      </c>
      <c r="E33" s="6" t="str">
        <f>org_table[[#This Row],[商品名]]&amp;" "&amp;org_table[[#This Row],[盛]]</f>
        <v>プラスべジさば塩焼き弁当 ライス大盛</v>
      </c>
      <c r="F33" s="6" t="s">
        <v>145</v>
      </c>
      <c r="G33" s="10">
        <v>1037</v>
      </c>
      <c r="H33" s="10">
        <v>37.299999999999997</v>
      </c>
      <c r="I33" s="10">
        <v>36.799999999999997</v>
      </c>
      <c r="J33" s="10">
        <v>139.1</v>
      </c>
      <c r="K33" s="10">
        <v>3.4</v>
      </c>
      <c r="L33" s="10">
        <v>788</v>
      </c>
      <c r="M33" s="10">
        <v>426</v>
      </c>
    </row>
    <row r="34" spans="1:13" x14ac:dyDescent="0.2">
      <c r="A34" s="5">
        <v>30</v>
      </c>
      <c r="B34" s="5" t="s">
        <v>148</v>
      </c>
      <c r="C34" s="6" t="s">
        <v>29</v>
      </c>
      <c r="D34" s="6" t="s">
        <v>20</v>
      </c>
      <c r="E34" s="6" t="str">
        <f>org_table[[#This Row],[商品名]]&amp;" "&amp;org_table[[#This Row],[盛]]</f>
        <v>プラスべジさば塩焼き弁当 ライス小盛</v>
      </c>
      <c r="F34" s="6" t="s">
        <v>147</v>
      </c>
      <c r="G34" s="10">
        <v>780</v>
      </c>
      <c r="H34" s="10">
        <v>33.9</v>
      </c>
      <c r="I34" s="10">
        <v>36.299999999999997</v>
      </c>
      <c r="J34" s="10">
        <v>79.599999999999994</v>
      </c>
      <c r="K34" s="10">
        <v>3.4</v>
      </c>
      <c r="L34" s="10">
        <v>752</v>
      </c>
      <c r="M34" s="10">
        <v>382</v>
      </c>
    </row>
    <row r="35" spans="1:13" x14ac:dyDescent="0.2">
      <c r="A35" s="5">
        <v>31</v>
      </c>
      <c r="B35" s="5" t="s">
        <v>148</v>
      </c>
      <c r="C35" s="6" t="s">
        <v>30</v>
      </c>
      <c r="D35" s="6" t="s">
        <v>18</v>
      </c>
      <c r="E35" s="6" t="str">
        <f>org_table[[#This Row],[商品名]]&amp;" "&amp;org_table[[#This Row],[盛]]</f>
        <v>プラスべジロースとんかつ弁当 ライス普通盛</v>
      </c>
      <c r="F35" s="6" t="s">
        <v>146</v>
      </c>
      <c r="G35" s="10">
        <v>890</v>
      </c>
      <c r="H35" s="10">
        <v>23.6</v>
      </c>
      <c r="I35" s="10">
        <v>29.8</v>
      </c>
      <c r="J35" s="10">
        <v>131.4</v>
      </c>
      <c r="K35" s="10">
        <v>2.5</v>
      </c>
      <c r="L35" s="10">
        <v>559</v>
      </c>
      <c r="M35" s="10">
        <v>279</v>
      </c>
    </row>
    <row r="36" spans="1:13" x14ac:dyDescent="0.2">
      <c r="A36" s="5">
        <v>32</v>
      </c>
      <c r="B36" s="5" t="s">
        <v>148</v>
      </c>
      <c r="C36" s="6" t="s">
        <v>30</v>
      </c>
      <c r="D36" s="6" t="s">
        <v>19</v>
      </c>
      <c r="E36" s="6" t="str">
        <f>org_table[[#This Row],[商品名]]&amp;" "&amp;org_table[[#This Row],[盛]]</f>
        <v>プラスべジロースとんかつ弁当 ライス大盛</v>
      </c>
      <c r="F36" s="6" t="s">
        <v>145</v>
      </c>
      <c r="G36" s="10">
        <v>1041</v>
      </c>
      <c r="H36" s="10">
        <v>25.6</v>
      </c>
      <c r="I36" s="10">
        <v>30.1</v>
      </c>
      <c r="J36" s="10">
        <v>166.4</v>
      </c>
      <c r="K36" s="10">
        <v>2.5</v>
      </c>
      <c r="L36" s="10">
        <v>580</v>
      </c>
      <c r="M36" s="10">
        <v>305</v>
      </c>
    </row>
    <row r="37" spans="1:13" x14ac:dyDescent="0.2">
      <c r="A37" s="5">
        <v>33</v>
      </c>
      <c r="B37" s="5" t="s">
        <v>148</v>
      </c>
      <c r="C37" s="6" t="s">
        <v>30</v>
      </c>
      <c r="D37" s="6" t="s">
        <v>20</v>
      </c>
      <c r="E37" s="6" t="str">
        <f>org_table[[#This Row],[商品名]]&amp;" "&amp;org_table[[#This Row],[盛]]</f>
        <v>プラスべジロースとんかつ弁当 ライス小盛</v>
      </c>
      <c r="F37" s="6" t="s">
        <v>147</v>
      </c>
      <c r="G37" s="10">
        <v>784</v>
      </c>
      <c r="H37" s="10">
        <v>22.2</v>
      </c>
      <c r="I37" s="10">
        <v>29.6</v>
      </c>
      <c r="J37" s="10">
        <v>106.9</v>
      </c>
      <c r="K37" s="10">
        <v>2.5</v>
      </c>
      <c r="L37" s="10">
        <v>544</v>
      </c>
      <c r="M37" s="10">
        <v>261</v>
      </c>
    </row>
    <row r="38" spans="1:13" x14ac:dyDescent="0.2">
      <c r="A38" s="5">
        <v>34</v>
      </c>
      <c r="B38" s="5" t="s">
        <v>148</v>
      </c>
      <c r="C38" s="6" t="s">
        <v>31</v>
      </c>
      <c r="D38" s="6" t="s">
        <v>18</v>
      </c>
      <c r="E38" s="6" t="str">
        <f>org_table[[#This Row],[商品名]]&amp;" "&amp;org_table[[#This Row],[盛]]</f>
        <v>プラスべジ4種のこぼれチーズハンバーグステーキ弁当 ライス普通盛</v>
      </c>
      <c r="F38" s="6" t="s">
        <v>146</v>
      </c>
      <c r="G38" s="10">
        <v>896</v>
      </c>
      <c r="H38" s="10">
        <v>30.3</v>
      </c>
      <c r="I38" s="10">
        <v>36.6</v>
      </c>
      <c r="J38" s="10">
        <v>110.6</v>
      </c>
      <c r="K38" s="10">
        <v>3.4</v>
      </c>
      <c r="L38" s="10">
        <v>661</v>
      </c>
      <c r="M38" s="10">
        <v>425</v>
      </c>
    </row>
    <row r="39" spans="1:13" x14ac:dyDescent="0.2">
      <c r="A39" s="5">
        <v>35</v>
      </c>
      <c r="B39" s="5" t="s">
        <v>148</v>
      </c>
      <c r="C39" s="6" t="s">
        <v>31</v>
      </c>
      <c r="D39" s="6" t="s">
        <v>19</v>
      </c>
      <c r="E39" s="6" t="str">
        <f>org_table[[#This Row],[商品名]]&amp;" "&amp;org_table[[#This Row],[盛]]</f>
        <v>プラスべジ4種のこぼれチーズハンバーグステーキ弁当 ライス大盛</v>
      </c>
      <c r="F39" s="6" t="s">
        <v>145</v>
      </c>
      <c r="G39" s="10">
        <v>1047</v>
      </c>
      <c r="H39" s="10">
        <v>32.299999999999997</v>
      </c>
      <c r="I39" s="10">
        <v>36.9</v>
      </c>
      <c r="J39" s="10">
        <v>145.6</v>
      </c>
      <c r="K39" s="10">
        <v>3.4</v>
      </c>
      <c r="L39" s="10">
        <v>682</v>
      </c>
      <c r="M39" s="10">
        <v>451</v>
      </c>
    </row>
    <row r="40" spans="1:13" x14ac:dyDescent="0.2">
      <c r="A40" s="5">
        <v>36</v>
      </c>
      <c r="B40" s="5" t="s">
        <v>148</v>
      </c>
      <c r="C40" s="6" t="s">
        <v>31</v>
      </c>
      <c r="D40" s="6" t="s">
        <v>20</v>
      </c>
      <c r="E40" s="6" t="str">
        <f>org_table[[#This Row],[商品名]]&amp;" "&amp;org_table[[#This Row],[盛]]</f>
        <v>プラスべジ4種のこぼれチーズハンバーグステーキ弁当 ライス小盛</v>
      </c>
      <c r="F40" s="6" t="s">
        <v>147</v>
      </c>
      <c r="G40" s="10">
        <v>790</v>
      </c>
      <c r="H40" s="10">
        <v>28.9</v>
      </c>
      <c r="I40" s="10">
        <v>36.4</v>
      </c>
      <c r="J40" s="10">
        <v>86.1</v>
      </c>
      <c r="K40" s="10">
        <v>3.4</v>
      </c>
      <c r="L40" s="10">
        <v>646</v>
      </c>
      <c r="M40" s="10">
        <v>407</v>
      </c>
    </row>
    <row r="41" spans="1:13" x14ac:dyDescent="0.2">
      <c r="A41" s="5">
        <v>37</v>
      </c>
      <c r="B41" s="5" t="s">
        <v>148</v>
      </c>
      <c r="C41" s="6" t="s">
        <v>32</v>
      </c>
      <c r="D41" s="6" t="s">
        <v>18</v>
      </c>
      <c r="E41" s="6" t="str">
        <f>org_table[[#This Row],[商品名]]&amp;" "&amp;org_table[[#This Row],[盛]]</f>
        <v>プラスべジデミグラスハンバーグステーキ弁当 ライス普通盛</v>
      </c>
      <c r="F41" s="6" t="s">
        <v>146</v>
      </c>
      <c r="G41" s="10">
        <v>779</v>
      </c>
      <c r="H41" s="10">
        <v>24.4</v>
      </c>
      <c r="I41" s="10">
        <v>26.8</v>
      </c>
      <c r="J41" s="10">
        <v>109.7</v>
      </c>
      <c r="K41" s="10">
        <v>2.4</v>
      </c>
      <c r="L41" s="10">
        <v>641</v>
      </c>
      <c r="M41" s="10">
        <v>233</v>
      </c>
    </row>
    <row r="42" spans="1:13" x14ac:dyDescent="0.2">
      <c r="A42" s="5">
        <v>38</v>
      </c>
      <c r="B42" s="5" t="s">
        <v>148</v>
      </c>
      <c r="C42" s="6" t="s">
        <v>32</v>
      </c>
      <c r="D42" s="6" t="s">
        <v>19</v>
      </c>
      <c r="E42" s="6" t="str">
        <f>org_table[[#This Row],[商品名]]&amp;" "&amp;org_table[[#This Row],[盛]]</f>
        <v>プラスべジデミグラスハンバーグステーキ弁当 ライス大盛</v>
      </c>
      <c r="F42" s="6" t="s">
        <v>145</v>
      </c>
      <c r="G42" s="10">
        <v>930</v>
      </c>
      <c r="H42" s="10">
        <v>26.4</v>
      </c>
      <c r="I42" s="10">
        <v>27.1</v>
      </c>
      <c r="J42" s="10">
        <v>144.69999999999999</v>
      </c>
      <c r="K42" s="10">
        <v>2.4</v>
      </c>
      <c r="L42" s="10">
        <v>662</v>
      </c>
      <c r="M42" s="10">
        <v>259</v>
      </c>
    </row>
    <row r="43" spans="1:13" x14ac:dyDescent="0.2">
      <c r="A43" s="5">
        <v>39</v>
      </c>
      <c r="B43" s="5" t="s">
        <v>148</v>
      </c>
      <c r="C43" s="6" t="s">
        <v>32</v>
      </c>
      <c r="D43" s="6" t="s">
        <v>20</v>
      </c>
      <c r="E43" s="6" t="str">
        <f>org_table[[#This Row],[商品名]]&amp;" "&amp;org_table[[#This Row],[盛]]</f>
        <v>プラスべジデミグラスハンバーグステーキ弁当 ライス小盛</v>
      </c>
      <c r="F43" s="6" t="s">
        <v>147</v>
      </c>
      <c r="G43" s="10">
        <v>673</v>
      </c>
      <c r="H43" s="10">
        <v>23</v>
      </c>
      <c r="I43" s="10">
        <v>26.6</v>
      </c>
      <c r="J43" s="10">
        <v>85.2</v>
      </c>
      <c r="K43" s="10">
        <v>2.4</v>
      </c>
      <c r="L43" s="10">
        <v>626</v>
      </c>
      <c r="M43" s="10">
        <v>215</v>
      </c>
    </row>
    <row r="44" spans="1:13" x14ac:dyDescent="0.2">
      <c r="A44" s="5">
        <v>40</v>
      </c>
      <c r="B44" s="5" t="s">
        <v>148</v>
      </c>
      <c r="C44" s="6" t="s">
        <v>33</v>
      </c>
      <c r="D44" s="6" t="s">
        <v>18</v>
      </c>
      <c r="E44" s="6" t="str">
        <f>org_table[[#This Row],[商品名]]&amp;" "&amp;org_table[[#This Row],[盛]]</f>
        <v>プラスべジ和風おろしハンバーグステーキ弁当 ライス普通盛</v>
      </c>
      <c r="F44" s="6" t="s">
        <v>146</v>
      </c>
      <c r="G44" s="10">
        <v>774</v>
      </c>
      <c r="H44" s="10">
        <v>24.4</v>
      </c>
      <c r="I44" s="10">
        <v>25.3</v>
      </c>
      <c r="J44" s="10">
        <v>111.9</v>
      </c>
      <c r="K44" s="10">
        <v>3.6</v>
      </c>
      <c r="L44" s="10">
        <v>713</v>
      </c>
      <c r="M44" s="10">
        <v>243</v>
      </c>
    </row>
    <row r="45" spans="1:13" x14ac:dyDescent="0.2">
      <c r="A45" s="5">
        <v>41</v>
      </c>
      <c r="B45" s="5" t="s">
        <v>148</v>
      </c>
      <c r="C45" s="6" t="s">
        <v>33</v>
      </c>
      <c r="D45" s="6" t="s">
        <v>19</v>
      </c>
      <c r="E45" s="6" t="str">
        <f>org_table[[#This Row],[商品名]]&amp;" "&amp;org_table[[#This Row],[盛]]</f>
        <v>プラスべジ和風おろしハンバーグステーキ弁当 ライス大盛</v>
      </c>
      <c r="F45" s="6" t="s">
        <v>145</v>
      </c>
      <c r="G45" s="10">
        <v>925</v>
      </c>
      <c r="H45" s="10">
        <v>26.4</v>
      </c>
      <c r="I45" s="10">
        <v>25.6</v>
      </c>
      <c r="J45" s="10">
        <v>146.9</v>
      </c>
      <c r="K45" s="10">
        <v>3.6</v>
      </c>
      <c r="L45" s="10">
        <v>734</v>
      </c>
      <c r="M45" s="10">
        <v>269</v>
      </c>
    </row>
    <row r="46" spans="1:13" x14ac:dyDescent="0.2">
      <c r="A46" s="5">
        <v>42</v>
      </c>
      <c r="B46" s="5" t="s">
        <v>148</v>
      </c>
      <c r="C46" s="6" t="s">
        <v>33</v>
      </c>
      <c r="D46" s="6" t="s">
        <v>20</v>
      </c>
      <c r="E46" s="6" t="str">
        <f>org_table[[#This Row],[商品名]]&amp;" "&amp;org_table[[#This Row],[盛]]</f>
        <v>プラスべジ和風おろしハンバーグステーキ弁当 ライス小盛</v>
      </c>
      <c r="F46" s="6" t="s">
        <v>147</v>
      </c>
      <c r="G46" s="10">
        <v>668</v>
      </c>
      <c r="H46" s="10">
        <v>23</v>
      </c>
      <c r="I46" s="10">
        <v>25.1</v>
      </c>
      <c r="J46" s="10">
        <v>87.4</v>
      </c>
      <c r="K46" s="10">
        <v>3.6</v>
      </c>
      <c r="L46" s="10">
        <v>698</v>
      </c>
      <c r="M46" s="10">
        <v>225</v>
      </c>
    </row>
    <row r="47" spans="1:13" x14ac:dyDescent="0.2">
      <c r="A47" s="5">
        <v>43</v>
      </c>
      <c r="B47" s="5" t="s">
        <v>148</v>
      </c>
      <c r="C47" s="6" t="s">
        <v>34</v>
      </c>
      <c r="D47" s="6" t="s">
        <v>18</v>
      </c>
      <c r="E47" s="6" t="str">
        <f>org_table[[#This Row],[商品名]]&amp;" "&amp;org_table[[#This Row],[盛]]</f>
        <v>野菜が摂れるビビンバ(半熟たまご付) ライス普通盛</v>
      </c>
      <c r="F47" s="6" t="s">
        <v>146</v>
      </c>
      <c r="G47" s="10">
        <v>782</v>
      </c>
      <c r="H47" s="10">
        <v>23.1</v>
      </c>
      <c r="I47" s="10">
        <v>24.7</v>
      </c>
      <c r="J47" s="10">
        <v>115.6</v>
      </c>
      <c r="K47" s="10">
        <v>5.8</v>
      </c>
      <c r="L47" s="10">
        <v>558</v>
      </c>
      <c r="M47" s="10">
        <v>315</v>
      </c>
    </row>
    <row r="48" spans="1:13" x14ac:dyDescent="0.2">
      <c r="A48" s="5">
        <v>44</v>
      </c>
      <c r="B48" s="5" t="s">
        <v>148</v>
      </c>
      <c r="C48" s="6" t="s">
        <v>34</v>
      </c>
      <c r="D48" s="6" t="s">
        <v>19</v>
      </c>
      <c r="E48" s="6" t="str">
        <f>org_table[[#This Row],[商品名]]&amp;" "&amp;org_table[[#This Row],[盛]]</f>
        <v>野菜が摂れるビビンバ(半熟たまご付) ライス大盛</v>
      </c>
      <c r="F48" s="6" t="s">
        <v>145</v>
      </c>
      <c r="G48" s="10">
        <v>933</v>
      </c>
      <c r="H48" s="10">
        <v>25.1</v>
      </c>
      <c r="I48" s="10">
        <v>25</v>
      </c>
      <c r="J48" s="10">
        <v>150.6</v>
      </c>
      <c r="K48" s="10">
        <v>5.8</v>
      </c>
      <c r="L48" s="10">
        <v>579</v>
      </c>
      <c r="M48" s="10">
        <v>341</v>
      </c>
    </row>
    <row r="49" spans="1:13" x14ac:dyDescent="0.2">
      <c r="A49" s="5">
        <v>45</v>
      </c>
      <c r="B49" s="5" t="s">
        <v>148</v>
      </c>
      <c r="C49" s="6" t="s">
        <v>35</v>
      </c>
      <c r="D49" s="6" t="s">
        <v>18</v>
      </c>
      <c r="E49" s="6" t="str">
        <f>org_table[[#This Row],[商品名]]&amp;" "&amp;org_table[[#This Row],[盛]]</f>
        <v>野菜が摂れる肉増しビビンバ(半熟たまご付き) ライス普通盛</v>
      </c>
      <c r="F49" s="6" t="s">
        <v>146</v>
      </c>
      <c r="G49" s="10">
        <v>1039</v>
      </c>
      <c r="H49" s="10">
        <v>33.6</v>
      </c>
      <c r="I49" s="10">
        <v>45</v>
      </c>
      <c r="J49" s="10">
        <v>123.7</v>
      </c>
      <c r="K49" s="10">
        <v>7.4</v>
      </c>
      <c r="L49" s="10">
        <v>758</v>
      </c>
      <c r="M49" s="10">
        <v>402</v>
      </c>
    </row>
    <row r="50" spans="1:13" x14ac:dyDescent="0.2">
      <c r="A50" s="5">
        <v>46</v>
      </c>
      <c r="B50" s="5" t="s">
        <v>148</v>
      </c>
      <c r="C50" s="6" t="s">
        <v>35</v>
      </c>
      <c r="D50" s="6" t="s">
        <v>19</v>
      </c>
      <c r="E50" s="6" t="str">
        <f>org_table[[#This Row],[商品名]]&amp;" "&amp;org_table[[#This Row],[盛]]</f>
        <v>野菜が摂れる肉増しビビンバ(半熟たまご付き) ライス大盛</v>
      </c>
      <c r="F50" s="6" t="s">
        <v>145</v>
      </c>
      <c r="G50" s="10">
        <v>1190</v>
      </c>
      <c r="H50" s="10">
        <v>35.6</v>
      </c>
      <c r="I50" s="10">
        <v>45.3</v>
      </c>
      <c r="J50" s="10">
        <v>158.69999999999999</v>
      </c>
      <c r="K50" s="10">
        <v>7.4</v>
      </c>
      <c r="L50" s="10">
        <v>779</v>
      </c>
      <c r="M50" s="10">
        <v>428</v>
      </c>
    </row>
    <row r="51" spans="1:13" x14ac:dyDescent="0.2">
      <c r="A51" s="5">
        <v>47</v>
      </c>
      <c r="B51" s="5" t="s">
        <v>148</v>
      </c>
      <c r="C51" s="6" t="s">
        <v>36</v>
      </c>
      <c r="D51" s="6" t="s">
        <v>18</v>
      </c>
      <c r="E51" s="6" t="str">
        <f>org_table[[#This Row],[商品名]]&amp;" "&amp;org_table[[#This Row],[盛]]</f>
        <v>野菜が摂れるビビンバ(半熟たまごなし) ライス普通盛</v>
      </c>
      <c r="F51" s="6" t="s">
        <v>146</v>
      </c>
      <c r="G51" s="10">
        <v>706</v>
      </c>
      <c r="H51" s="10">
        <v>16.899999999999999</v>
      </c>
      <c r="I51" s="10">
        <v>19.5</v>
      </c>
      <c r="J51" s="10">
        <v>115.4</v>
      </c>
      <c r="K51" s="10">
        <v>5.6</v>
      </c>
      <c r="L51" s="10">
        <v>493</v>
      </c>
      <c r="M51" s="10">
        <v>225</v>
      </c>
    </row>
    <row r="52" spans="1:13" x14ac:dyDescent="0.2">
      <c r="A52" s="5">
        <v>48</v>
      </c>
      <c r="B52" s="5" t="s">
        <v>148</v>
      </c>
      <c r="C52" s="6" t="s">
        <v>36</v>
      </c>
      <c r="D52" s="6" t="s">
        <v>19</v>
      </c>
      <c r="E52" s="6" t="str">
        <f>org_table[[#This Row],[商品名]]&amp;" "&amp;org_table[[#This Row],[盛]]</f>
        <v>野菜が摂れるビビンバ(半熟たまごなし) ライス大盛</v>
      </c>
      <c r="F52" s="6" t="s">
        <v>145</v>
      </c>
      <c r="G52" s="10">
        <v>857</v>
      </c>
      <c r="H52" s="10">
        <v>18.899999999999999</v>
      </c>
      <c r="I52" s="10">
        <v>19.8</v>
      </c>
      <c r="J52" s="10">
        <v>150.4</v>
      </c>
      <c r="K52" s="10">
        <v>5.6</v>
      </c>
      <c r="L52" s="10">
        <v>514</v>
      </c>
      <c r="M52" s="10">
        <v>251</v>
      </c>
    </row>
    <row r="53" spans="1:13" x14ac:dyDescent="0.2">
      <c r="A53" s="5">
        <v>49</v>
      </c>
      <c r="B53" s="5" t="s">
        <v>148</v>
      </c>
      <c r="C53" s="6" t="s">
        <v>37</v>
      </c>
      <c r="D53" s="6" t="s">
        <v>18</v>
      </c>
      <c r="E53" s="6" t="str">
        <f>org_table[[#This Row],[商品名]]&amp;" "&amp;org_table[[#This Row],[盛]]</f>
        <v>野菜が摂れる肉増しビビンバ(半熟たまごなし) ライス普通盛</v>
      </c>
      <c r="F53" s="6" t="s">
        <v>146</v>
      </c>
      <c r="G53" s="10">
        <v>963</v>
      </c>
      <c r="H53" s="10">
        <v>27.4</v>
      </c>
      <c r="I53" s="10">
        <v>39.799999999999997</v>
      </c>
      <c r="J53" s="10">
        <v>123.5</v>
      </c>
      <c r="K53" s="10">
        <v>7.2</v>
      </c>
      <c r="L53" s="10">
        <v>693</v>
      </c>
      <c r="M53" s="10">
        <v>312</v>
      </c>
    </row>
    <row r="54" spans="1:13" x14ac:dyDescent="0.2">
      <c r="A54" s="5">
        <v>50</v>
      </c>
      <c r="B54" s="5" t="s">
        <v>148</v>
      </c>
      <c r="C54" s="6" t="s">
        <v>37</v>
      </c>
      <c r="D54" s="6" t="s">
        <v>19</v>
      </c>
      <c r="E54" s="6" t="str">
        <f>org_table[[#This Row],[商品名]]&amp;" "&amp;org_table[[#This Row],[盛]]</f>
        <v>野菜が摂れる肉増しビビンバ(半熟たまごなし) ライス大盛</v>
      </c>
      <c r="F54" s="6" t="s">
        <v>145</v>
      </c>
      <c r="G54" s="10">
        <v>1114</v>
      </c>
      <c r="H54" s="10">
        <v>29.4</v>
      </c>
      <c r="I54" s="10">
        <v>40.1</v>
      </c>
      <c r="J54" s="10">
        <v>158.5</v>
      </c>
      <c r="K54" s="10">
        <v>7.2</v>
      </c>
      <c r="L54" s="10">
        <v>714</v>
      </c>
      <c r="M54" s="10">
        <v>338</v>
      </c>
    </row>
    <row r="55" spans="1:13" x14ac:dyDescent="0.2">
      <c r="A55" s="5">
        <v>51</v>
      </c>
      <c r="B55" s="5" t="s">
        <v>149</v>
      </c>
      <c r="C55" s="6" t="s">
        <v>38</v>
      </c>
      <c r="D55" s="6" t="s">
        <v>18</v>
      </c>
      <c r="E55" s="6" t="str">
        <f>org_table[[#This Row],[商品名]]&amp;" "&amp;org_table[[#This Row],[盛]]</f>
        <v>さっぱりおろしかつめし ライス普通盛</v>
      </c>
      <c r="F55" s="6" t="s">
        <v>146</v>
      </c>
      <c r="G55" s="10">
        <v>840</v>
      </c>
      <c r="H55" s="10">
        <v>23.8</v>
      </c>
      <c r="I55" s="10">
        <v>26.1</v>
      </c>
      <c r="J55" s="10">
        <v>127.5</v>
      </c>
      <c r="K55" s="10">
        <v>3.2</v>
      </c>
      <c r="L55" s="10">
        <v>536</v>
      </c>
      <c r="M55" s="10">
        <v>307</v>
      </c>
    </row>
    <row r="56" spans="1:13" x14ac:dyDescent="0.2">
      <c r="A56" s="5">
        <v>52</v>
      </c>
      <c r="B56" s="5" t="s">
        <v>149</v>
      </c>
      <c r="C56" s="6" t="s">
        <v>38</v>
      </c>
      <c r="D56" s="6" t="s">
        <v>19</v>
      </c>
      <c r="E56" s="6" t="str">
        <f>org_table[[#This Row],[商品名]]&amp;" "&amp;org_table[[#This Row],[盛]]</f>
        <v>さっぱりおろしかつめし ライス大盛</v>
      </c>
      <c r="F56" s="6" t="s">
        <v>145</v>
      </c>
      <c r="G56" s="10">
        <v>991</v>
      </c>
      <c r="H56" s="10">
        <v>25.8</v>
      </c>
      <c r="I56" s="10">
        <v>26.4</v>
      </c>
      <c r="J56" s="10">
        <v>162.5</v>
      </c>
      <c r="K56" s="10">
        <v>3.2</v>
      </c>
      <c r="L56" s="10">
        <v>557</v>
      </c>
      <c r="M56" s="10">
        <v>333</v>
      </c>
    </row>
    <row r="57" spans="1:13" x14ac:dyDescent="0.2">
      <c r="A57" s="5">
        <v>53</v>
      </c>
      <c r="B57" s="5" t="s">
        <v>149</v>
      </c>
      <c r="C57" s="6" t="s">
        <v>39</v>
      </c>
      <c r="D57" s="6" t="s">
        <v>18</v>
      </c>
      <c r="E57" s="6" t="str">
        <f>org_table[[#This Row],[商品名]]&amp;" "&amp;org_table[[#This Row],[盛]]</f>
        <v>うな重 ライス普通盛</v>
      </c>
      <c r="F57" s="6" t="s">
        <v>146</v>
      </c>
      <c r="G57" s="10">
        <v>711</v>
      </c>
      <c r="H57" s="10">
        <v>22.8</v>
      </c>
      <c r="I57" s="10">
        <v>25.5</v>
      </c>
      <c r="J57" s="10">
        <v>97.2</v>
      </c>
      <c r="K57" s="10">
        <v>2.8</v>
      </c>
      <c r="L57" s="10">
        <v>290</v>
      </c>
      <c r="M57" s="10">
        <v>273</v>
      </c>
    </row>
    <row r="58" spans="1:13" x14ac:dyDescent="0.2">
      <c r="A58" s="5">
        <v>54</v>
      </c>
      <c r="B58" s="5" t="s">
        <v>149</v>
      </c>
      <c r="C58" s="6" t="s">
        <v>39</v>
      </c>
      <c r="D58" s="6" t="s">
        <v>19</v>
      </c>
      <c r="E58" s="6" t="str">
        <f>org_table[[#This Row],[商品名]]&amp;" "&amp;org_table[[#This Row],[盛]]</f>
        <v>うな重 ライス大盛</v>
      </c>
      <c r="F58" s="6" t="s">
        <v>145</v>
      </c>
      <c r="G58" s="10">
        <v>862</v>
      </c>
      <c r="H58" s="10">
        <v>24.8</v>
      </c>
      <c r="I58" s="10">
        <v>25.8</v>
      </c>
      <c r="J58" s="10">
        <v>132.19999999999999</v>
      </c>
      <c r="K58" s="10">
        <v>2.8</v>
      </c>
      <c r="L58" s="10">
        <v>311</v>
      </c>
      <c r="M58" s="10">
        <v>299</v>
      </c>
    </row>
    <row r="59" spans="1:13" x14ac:dyDescent="0.2">
      <c r="A59" s="5">
        <v>55</v>
      </c>
      <c r="B59" s="5" t="s">
        <v>149</v>
      </c>
      <c r="C59" s="6" t="s">
        <v>40</v>
      </c>
      <c r="D59" s="6" t="s">
        <v>18</v>
      </c>
      <c r="E59" s="6" t="str">
        <f>org_table[[#This Row],[商品名]]&amp;" "&amp;org_table[[#This Row],[盛]]</f>
        <v>Wうな重 ライス普通盛</v>
      </c>
      <c r="F59" s="6" t="s">
        <v>146</v>
      </c>
      <c r="G59" s="10">
        <v>975</v>
      </c>
      <c r="H59" s="10">
        <v>43.5</v>
      </c>
      <c r="I59" s="10">
        <v>44.4</v>
      </c>
      <c r="J59" s="10">
        <v>100</v>
      </c>
      <c r="K59" s="10">
        <v>4</v>
      </c>
      <c r="L59" s="10">
        <v>560</v>
      </c>
      <c r="M59" s="10">
        <v>543</v>
      </c>
    </row>
    <row r="60" spans="1:13" x14ac:dyDescent="0.2">
      <c r="A60" s="5">
        <v>56</v>
      </c>
      <c r="B60" s="5" t="s">
        <v>149</v>
      </c>
      <c r="C60" s="6" t="s">
        <v>40</v>
      </c>
      <c r="D60" s="6" t="s">
        <v>19</v>
      </c>
      <c r="E60" s="6" t="str">
        <f>org_table[[#This Row],[商品名]]&amp;" "&amp;org_table[[#This Row],[盛]]</f>
        <v>Wうな重 ライス大盛</v>
      </c>
      <c r="F60" s="6" t="s">
        <v>145</v>
      </c>
      <c r="G60" s="10">
        <v>1126</v>
      </c>
      <c r="H60" s="10">
        <v>45.5</v>
      </c>
      <c r="I60" s="10">
        <v>44.7</v>
      </c>
      <c r="J60" s="10">
        <v>135</v>
      </c>
      <c r="K60" s="10">
        <v>4</v>
      </c>
      <c r="L60" s="10">
        <v>581</v>
      </c>
      <c r="M60" s="10">
        <v>569</v>
      </c>
    </row>
    <row r="61" spans="1:13" x14ac:dyDescent="0.2">
      <c r="A61" s="5">
        <v>57</v>
      </c>
      <c r="B61" s="5" t="s">
        <v>143</v>
      </c>
      <c r="C61" s="6" t="s">
        <v>5</v>
      </c>
      <c r="D61" s="6" t="s">
        <v>18</v>
      </c>
      <c r="E61" s="6" t="str">
        <f>org_table[[#This Row],[商品名]]&amp;" "&amp;org_table[[#This Row],[盛]]</f>
        <v>のり弁当 ライス普通盛</v>
      </c>
      <c r="F61" s="6" t="s">
        <v>146</v>
      </c>
      <c r="G61" s="10">
        <v>681</v>
      </c>
      <c r="H61" s="10">
        <v>16.5</v>
      </c>
      <c r="I61" s="10">
        <v>16.399999999999999</v>
      </c>
      <c r="J61" s="10">
        <v>116.6</v>
      </c>
      <c r="K61" s="10">
        <v>2.7</v>
      </c>
      <c r="L61" s="10">
        <v>275</v>
      </c>
      <c r="M61" s="10">
        <v>182</v>
      </c>
    </row>
    <row r="62" spans="1:13" x14ac:dyDescent="0.2">
      <c r="A62" s="5">
        <v>58</v>
      </c>
      <c r="B62" s="5" t="s">
        <v>143</v>
      </c>
      <c r="C62" s="6" t="s">
        <v>5</v>
      </c>
      <c r="D62" s="6" t="s">
        <v>19</v>
      </c>
      <c r="E62" s="6" t="str">
        <f>org_table[[#This Row],[商品名]]&amp;" "&amp;org_table[[#This Row],[盛]]</f>
        <v>のり弁当 ライス大盛</v>
      </c>
      <c r="F62" s="6" t="s">
        <v>145</v>
      </c>
      <c r="G62" s="10">
        <v>832</v>
      </c>
      <c r="H62" s="10">
        <v>18.5</v>
      </c>
      <c r="I62" s="10">
        <v>16.7</v>
      </c>
      <c r="J62" s="10">
        <v>151.6</v>
      </c>
      <c r="K62" s="10">
        <v>2.7</v>
      </c>
      <c r="L62" s="10">
        <v>296</v>
      </c>
      <c r="M62" s="10">
        <v>208</v>
      </c>
    </row>
    <row r="63" spans="1:13" x14ac:dyDescent="0.2">
      <c r="A63" s="5">
        <v>59</v>
      </c>
      <c r="B63" s="5" t="s">
        <v>143</v>
      </c>
      <c r="C63" s="6" t="s">
        <v>41</v>
      </c>
      <c r="D63" s="6" t="s">
        <v>18</v>
      </c>
      <c r="E63" s="6" t="str">
        <f>org_table[[#This Row],[商品名]]&amp;" "&amp;org_table[[#This Row],[盛]]</f>
        <v>特のりタル弁当 ライス普通盛</v>
      </c>
      <c r="F63" s="6" t="s">
        <v>146</v>
      </c>
      <c r="G63" s="10">
        <v>902</v>
      </c>
      <c r="H63" s="10">
        <v>24.3</v>
      </c>
      <c r="I63" s="10">
        <v>33.700000000000003</v>
      </c>
      <c r="J63" s="10">
        <v>125.1</v>
      </c>
      <c r="K63" s="10">
        <v>3.3</v>
      </c>
      <c r="L63" s="10">
        <v>432</v>
      </c>
      <c r="M63" s="10">
        <v>298</v>
      </c>
    </row>
    <row r="64" spans="1:13" x14ac:dyDescent="0.2">
      <c r="A64" s="5">
        <v>60</v>
      </c>
      <c r="B64" s="5" t="s">
        <v>143</v>
      </c>
      <c r="C64" s="6" t="s">
        <v>41</v>
      </c>
      <c r="D64" s="6" t="s">
        <v>19</v>
      </c>
      <c r="E64" s="6" t="str">
        <f>org_table[[#This Row],[商品名]]&amp;" "&amp;org_table[[#This Row],[盛]]</f>
        <v>特のりタル弁当 ライス大盛</v>
      </c>
      <c r="F64" s="6" t="s">
        <v>145</v>
      </c>
      <c r="G64" s="10">
        <v>1053</v>
      </c>
      <c r="H64" s="10">
        <v>26.3</v>
      </c>
      <c r="I64" s="10">
        <v>34</v>
      </c>
      <c r="J64" s="10">
        <v>160.1</v>
      </c>
      <c r="K64" s="10">
        <v>3.3</v>
      </c>
      <c r="L64" s="10">
        <v>453</v>
      </c>
      <c r="M64" s="10">
        <v>324</v>
      </c>
    </row>
    <row r="65" spans="1:13" x14ac:dyDescent="0.2">
      <c r="A65" s="5">
        <v>61</v>
      </c>
      <c r="B65" s="5" t="s">
        <v>143</v>
      </c>
      <c r="C65" s="6" t="s">
        <v>42</v>
      </c>
      <c r="D65" s="6" t="s">
        <v>18</v>
      </c>
      <c r="E65" s="6" t="str">
        <f>org_table[[#This Row],[商品名]]&amp;" "&amp;org_table[[#This Row],[盛]]</f>
        <v>ロースかつ丼 ライス普通盛</v>
      </c>
      <c r="F65" s="6" t="s">
        <v>146</v>
      </c>
      <c r="G65" s="10">
        <v>885</v>
      </c>
      <c r="H65" s="10">
        <v>27.4</v>
      </c>
      <c r="I65" s="10">
        <v>29.4</v>
      </c>
      <c r="J65" s="10">
        <v>127.7</v>
      </c>
      <c r="K65" s="10">
        <v>3.5</v>
      </c>
      <c r="L65" s="10">
        <v>520</v>
      </c>
      <c r="M65" s="10">
        <v>327</v>
      </c>
    </row>
    <row r="66" spans="1:13" x14ac:dyDescent="0.2">
      <c r="A66" s="5">
        <v>62</v>
      </c>
      <c r="B66" s="5" t="s">
        <v>143</v>
      </c>
      <c r="C66" s="6" t="s">
        <v>42</v>
      </c>
      <c r="D66" s="6" t="s">
        <v>19</v>
      </c>
      <c r="E66" s="6" t="str">
        <f>org_table[[#This Row],[商品名]]&amp;" "&amp;org_table[[#This Row],[盛]]</f>
        <v>ロースかつ丼 ライス大盛</v>
      </c>
      <c r="F66" s="6" t="s">
        <v>145</v>
      </c>
      <c r="G66" s="10">
        <v>1036</v>
      </c>
      <c r="H66" s="10">
        <v>29.4</v>
      </c>
      <c r="I66" s="10">
        <v>29.7</v>
      </c>
      <c r="J66" s="10">
        <v>162.69999999999999</v>
      </c>
      <c r="K66" s="10">
        <v>3.5</v>
      </c>
      <c r="L66" s="10">
        <v>541</v>
      </c>
      <c r="M66" s="10">
        <v>353</v>
      </c>
    </row>
    <row r="67" spans="1:13" x14ac:dyDescent="0.2">
      <c r="A67" s="5">
        <v>63</v>
      </c>
      <c r="B67" s="5" t="s">
        <v>143</v>
      </c>
      <c r="C67" s="6" t="s">
        <v>43</v>
      </c>
      <c r="D67" s="6" t="s">
        <v>18</v>
      </c>
      <c r="E67" s="6" t="str">
        <f>org_table[[#This Row],[商品名]]&amp;" "&amp;org_table[[#This Row],[盛]]</f>
        <v>から揚弁当(4コ入り) ライス普通盛</v>
      </c>
      <c r="F67" s="6" t="s">
        <v>146</v>
      </c>
      <c r="G67" s="10">
        <v>750</v>
      </c>
      <c r="H67" s="10">
        <v>31.5</v>
      </c>
      <c r="I67" s="10">
        <v>19</v>
      </c>
      <c r="J67" s="10">
        <v>113.1</v>
      </c>
      <c r="K67" s="10">
        <v>2.8</v>
      </c>
      <c r="L67" s="10">
        <v>551</v>
      </c>
      <c r="M67" s="10">
        <v>259</v>
      </c>
    </row>
    <row r="68" spans="1:13" x14ac:dyDescent="0.2">
      <c r="A68" s="5">
        <v>64</v>
      </c>
      <c r="B68" s="5" t="s">
        <v>143</v>
      </c>
      <c r="C68" s="6" t="s">
        <v>43</v>
      </c>
      <c r="D68" s="6" t="s">
        <v>19</v>
      </c>
      <c r="E68" s="6" t="str">
        <f>org_table[[#This Row],[商品名]]&amp;" "&amp;org_table[[#This Row],[盛]]</f>
        <v>から揚弁当(4コ入り) ライス大盛</v>
      </c>
      <c r="F68" s="6" t="s">
        <v>145</v>
      </c>
      <c r="G68" s="10">
        <v>901</v>
      </c>
      <c r="H68" s="10">
        <v>33.5</v>
      </c>
      <c r="I68" s="10">
        <v>19.3</v>
      </c>
      <c r="J68" s="10">
        <v>148.1</v>
      </c>
      <c r="K68" s="10">
        <v>2.8</v>
      </c>
      <c r="L68" s="10">
        <v>572</v>
      </c>
      <c r="M68" s="10">
        <v>285</v>
      </c>
    </row>
    <row r="69" spans="1:13" x14ac:dyDescent="0.2">
      <c r="A69" s="5">
        <v>65</v>
      </c>
      <c r="B69" s="5" t="s">
        <v>143</v>
      </c>
      <c r="C69" s="6" t="s">
        <v>43</v>
      </c>
      <c r="D69" s="6" t="s">
        <v>20</v>
      </c>
      <c r="E69" s="6" t="str">
        <f>org_table[[#This Row],[商品名]]&amp;" "&amp;org_table[[#This Row],[盛]]</f>
        <v>から揚弁当(4コ入り) ライス小盛</v>
      </c>
      <c r="F69" s="6" t="s">
        <v>147</v>
      </c>
      <c r="G69" s="10">
        <v>644</v>
      </c>
      <c r="H69" s="10">
        <v>30.1</v>
      </c>
      <c r="I69" s="10">
        <v>18.8</v>
      </c>
      <c r="J69" s="10">
        <v>88.6</v>
      </c>
      <c r="K69" s="10">
        <v>2.8</v>
      </c>
      <c r="L69" s="10">
        <v>536</v>
      </c>
      <c r="M69" s="10">
        <v>241</v>
      </c>
    </row>
    <row r="70" spans="1:13" x14ac:dyDescent="0.2">
      <c r="A70" s="5">
        <v>66</v>
      </c>
      <c r="B70" s="5" t="s">
        <v>143</v>
      </c>
      <c r="C70" s="6" t="s">
        <v>44</v>
      </c>
      <c r="D70" s="6" t="s">
        <v>18</v>
      </c>
      <c r="E70" s="6" t="str">
        <f>org_table[[#This Row],[商品名]]&amp;" "&amp;org_table[[#This Row],[盛]]</f>
        <v>特から揚弁当(6コ入り) ライス普通盛</v>
      </c>
      <c r="F70" s="6" t="s">
        <v>146</v>
      </c>
      <c r="G70" s="10">
        <v>910</v>
      </c>
      <c r="H70" s="10">
        <v>44.1</v>
      </c>
      <c r="I70" s="10">
        <v>27.2</v>
      </c>
      <c r="J70" s="10">
        <v>122.1</v>
      </c>
      <c r="K70" s="10">
        <v>3.7</v>
      </c>
      <c r="L70" s="10">
        <v>771</v>
      </c>
      <c r="M70" s="10">
        <v>349</v>
      </c>
    </row>
    <row r="71" spans="1:13" x14ac:dyDescent="0.2">
      <c r="A71" s="5">
        <v>67</v>
      </c>
      <c r="B71" s="5" t="s">
        <v>143</v>
      </c>
      <c r="C71" s="6" t="s">
        <v>44</v>
      </c>
      <c r="D71" s="6" t="s">
        <v>19</v>
      </c>
      <c r="E71" s="6" t="str">
        <f>org_table[[#This Row],[商品名]]&amp;" "&amp;org_table[[#This Row],[盛]]</f>
        <v>特から揚弁当(6コ入り) ライス大盛</v>
      </c>
      <c r="F71" s="6" t="s">
        <v>145</v>
      </c>
      <c r="G71" s="10">
        <v>1061</v>
      </c>
      <c r="H71" s="10">
        <v>46.1</v>
      </c>
      <c r="I71" s="10">
        <v>27.5</v>
      </c>
      <c r="J71" s="10">
        <v>157.1</v>
      </c>
      <c r="K71" s="10">
        <v>3.7</v>
      </c>
      <c r="L71" s="10">
        <v>792</v>
      </c>
      <c r="M71" s="10">
        <v>375</v>
      </c>
    </row>
    <row r="72" spans="1:13" x14ac:dyDescent="0.2">
      <c r="A72" s="5">
        <v>68</v>
      </c>
      <c r="B72" s="5" t="s">
        <v>143</v>
      </c>
      <c r="C72" s="6" t="s">
        <v>44</v>
      </c>
      <c r="D72" s="6" t="s">
        <v>20</v>
      </c>
      <c r="E72" s="6" t="str">
        <f>org_table[[#This Row],[商品名]]&amp;" "&amp;org_table[[#This Row],[盛]]</f>
        <v>特から揚弁当(6コ入り) ライス小盛</v>
      </c>
      <c r="F72" s="6" t="s">
        <v>147</v>
      </c>
      <c r="G72" s="10">
        <v>804</v>
      </c>
      <c r="H72" s="10">
        <v>42.7</v>
      </c>
      <c r="I72" s="10">
        <v>27</v>
      </c>
      <c r="J72" s="10">
        <v>97.6</v>
      </c>
      <c r="K72" s="10">
        <v>3.7</v>
      </c>
      <c r="L72" s="10">
        <v>756</v>
      </c>
      <c r="M72" s="10">
        <v>331</v>
      </c>
    </row>
    <row r="73" spans="1:13" x14ac:dyDescent="0.2">
      <c r="A73" s="5">
        <v>69</v>
      </c>
      <c r="B73" s="5" t="s">
        <v>143</v>
      </c>
      <c r="C73" s="6" t="s">
        <v>0</v>
      </c>
      <c r="D73" s="6" t="s">
        <v>18</v>
      </c>
      <c r="E73" s="6" t="str">
        <f>org_table[[#This Row],[商品名]]&amp;" "&amp;org_table[[#This Row],[盛]]</f>
        <v>チキン南蛮弁当 ライス普通盛</v>
      </c>
      <c r="F73" s="6" t="s">
        <v>146</v>
      </c>
      <c r="G73" s="10">
        <v>852</v>
      </c>
      <c r="H73" s="10">
        <v>25.1</v>
      </c>
      <c r="I73" s="10">
        <v>27.8</v>
      </c>
      <c r="J73" s="10">
        <v>124</v>
      </c>
      <c r="K73" s="10">
        <v>2.8</v>
      </c>
      <c r="L73" s="10">
        <v>488</v>
      </c>
      <c r="M73" s="10">
        <v>352</v>
      </c>
    </row>
    <row r="74" spans="1:13" x14ac:dyDescent="0.2">
      <c r="A74" s="5">
        <v>70</v>
      </c>
      <c r="B74" s="5" t="s">
        <v>143</v>
      </c>
      <c r="C74" s="6" t="s">
        <v>0</v>
      </c>
      <c r="D74" s="6" t="s">
        <v>19</v>
      </c>
      <c r="E74" s="6" t="str">
        <f>org_table[[#This Row],[商品名]]&amp;" "&amp;org_table[[#This Row],[盛]]</f>
        <v>チキン南蛮弁当 ライス大盛</v>
      </c>
      <c r="F74" s="6" t="s">
        <v>145</v>
      </c>
      <c r="G74" s="10">
        <v>1003</v>
      </c>
      <c r="H74" s="10">
        <v>27.1</v>
      </c>
      <c r="I74" s="10">
        <v>28.1</v>
      </c>
      <c r="J74" s="10">
        <v>159</v>
      </c>
      <c r="K74" s="10">
        <v>2.8</v>
      </c>
      <c r="L74" s="10">
        <v>509</v>
      </c>
      <c r="M74" s="10">
        <v>378</v>
      </c>
    </row>
    <row r="75" spans="1:13" x14ac:dyDescent="0.2">
      <c r="A75" s="5">
        <v>71</v>
      </c>
      <c r="B75" s="5" t="s">
        <v>143</v>
      </c>
      <c r="C75" s="6" t="s">
        <v>0</v>
      </c>
      <c r="D75" s="6" t="s">
        <v>20</v>
      </c>
      <c r="E75" s="6" t="str">
        <f>org_table[[#This Row],[商品名]]&amp;" "&amp;org_table[[#This Row],[盛]]</f>
        <v>チキン南蛮弁当 ライス小盛</v>
      </c>
      <c r="F75" s="6" t="s">
        <v>147</v>
      </c>
      <c r="G75" s="10">
        <v>746</v>
      </c>
      <c r="H75" s="10">
        <v>23.7</v>
      </c>
      <c r="I75" s="10">
        <v>27.6</v>
      </c>
      <c r="J75" s="10">
        <v>99.5</v>
      </c>
      <c r="K75" s="10">
        <v>2.8</v>
      </c>
      <c r="L75" s="10">
        <v>473</v>
      </c>
      <c r="M75" s="10">
        <v>334</v>
      </c>
    </row>
    <row r="76" spans="1:13" x14ac:dyDescent="0.2">
      <c r="A76" s="5">
        <v>72</v>
      </c>
      <c r="B76" s="5" t="s">
        <v>143</v>
      </c>
      <c r="C76" s="6" t="s">
        <v>45</v>
      </c>
      <c r="D76" s="6" t="s">
        <v>18</v>
      </c>
      <c r="E76" s="6" t="str">
        <f>org_table[[#This Row],[商品名]]&amp;" "&amp;org_table[[#This Row],[盛]]</f>
        <v>肉野菜炒め弁当 ライス普通盛</v>
      </c>
      <c r="F76" s="6" t="s">
        <v>146</v>
      </c>
      <c r="G76" s="10">
        <v>743</v>
      </c>
      <c r="H76" s="10">
        <v>23.5</v>
      </c>
      <c r="I76" s="10">
        <v>21</v>
      </c>
      <c r="J76" s="10">
        <v>114.8</v>
      </c>
      <c r="K76" s="10">
        <v>5.4</v>
      </c>
      <c r="L76" s="10">
        <v>873</v>
      </c>
      <c r="M76" s="10">
        <v>265</v>
      </c>
    </row>
    <row r="77" spans="1:13" x14ac:dyDescent="0.2">
      <c r="A77" s="5">
        <v>73</v>
      </c>
      <c r="B77" s="5" t="s">
        <v>143</v>
      </c>
      <c r="C77" s="6" t="s">
        <v>45</v>
      </c>
      <c r="D77" s="6" t="s">
        <v>19</v>
      </c>
      <c r="E77" s="6" t="str">
        <f>org_table[[#This Row],[商品名]]&amp;" "&amp;org_table[[#This Row],[盛]]</f>
        <v>肉野菜炒め弁当 ライス大盛</v>
      </c>
      <c r="F77" s="6" t="s">
        <v>145</v>
      </c>
      <c r="G77" s="10">
        <v>894</v>
      </c>
      <c r="H77" s="10">
        <v>25.5</v>
      </c>
      <c r="I77" s="10">
        <v>21.3</v>
      </c>
      <c r="J77" s="10">
        <v>149.80000000000001</v>
      </c>
      <c r="K77" s="10">
        <v>5.4</v>
      </c>
      <c r="L77" s="10">
        <v>894</v>
      </c>
      <c r="M77" s="10">
        <v>291</v>
      </c>
    </row>
    <row r="78" spans="1:13" x14ac:dyDescent="0.2">
      <c r="A78" s="5">
        <v>74</v>
      </c>
      <c r="B78" s="5" t="s">
        <v>143</v>
      </c>
      <c r="C78" s="6" t="s">
        <v>45</v>
      </c>
      <c r="D78" s="6" t="s">
        <v>20</v>
      </c>
      <c r="E78" s="6" t="str">
        <f>org_table[[#This Row],[商品名]]&amp;" "&amp;org_table[[#This Row],[盛]]</f>
        <v>肉野菜炒め弁当 ライス小盛</v>
      </c>
      <c r="F78" s="6" t="s">
        <v>147</v>
      </c>
      <c r="G78" s="10">
        <v>637</v>
      </c>
      <c r="H78" s="10">
        <v>22.1</v>
      </c>
      <c r="I78" s="10">
        <v>20.8</v>
      </c>
      <c r="J78" s="10">
        <v>90.3</v>
      </c>
      <c r="K78" s="10">
        <v>5.4</v>
      </c>
      <c r="L78" s="10">
        <v>858</v>
      </c>
      <c r="M78" s="10">
        <v>247</v>
      </c>
    </row>
    <row r="79" spans="1:13" x14ac:dyDescent="0.2">
      <c r="A79" s="5">
        <v>75</v>
      </c>
      <c r="B79" s="5" t="s">
        <v>143</v>
      </c>
      <c r="C79" s="6" t="s">
        <v>46</v>
      </c>
      <c r="D79" s="6" t="s">
        <v>18</v>
      </c>
      <c r="E79" s="6" t="str">
        <f>org_table[[#This Row],[商品名]]&amp;" "&amp;org_table[[#This Row],[盛]]</f>
        <v>しょうが焼き弁当 ライス普通盛</v>
      </c>
      <c r="F79" s="6" t="s">
        <v>146</v>
      </c>
      <c r="G79" s="10">
        <v>888</v>
      </c>
      <c r="H79" s="10">
        <v>26.6</v>
      </c>
      <c r="I79" s="10">
        <v>38.6</v>
      </c>
      <c r="J79" s="10">
        <v>108.1</v>
      </c>
      <c r="K79" s="10">
        <v>2.9</v>
      </c>
      <c r="L79" s="10">
        <v>517</v>
      </c>
      <c r="M79" s="10">
        <v>205</v>
      </c>
    </row>
    <row r="80" spans="1:13" x14ac:dyDescent="0.2">
      <c r="A80" s="5">
        <v>76</v>
      </c>
      <c r="B80" s="5" t="s">
        <v>143</v>
      </c>
      <c r="C80" s="6" t="s">
        <v>46</v>
      </c>
      <c r="D80" s="6" t="s">
        <v>19</v>
      </c>
      <c r="E80" s="6" t="str">
        <f>org_table[[#This Row],[商品名]]&amp;" "&amp;org_table[[#This Row],[盛]]</f>
        <v>しょうが焼き弁当 ライス大盛</v>
      </c>
      <c r="F80" s="6" t="s">
        <v>145</v>
      </c>
      <c r="G80" s="10">
        <v>1039</v>
      </c>
      <c r="H80" s="10">
        <v>28.6</v>
      </c>
      <c r="I80" s="10">
        <v>38.9</v>
      </c>
      <c r="J80" s="10">
        <v>143.1</v>
      </c>
      <c r="K80" s="10">
        <v>2.9</v>
      </c>
      <c r="L80" s="10">
        <v>538</v>
      </c>
      <c r="M80" s="10">
        <v>231</v>
      </c>
    </row>
    <row r="81" spans="1:13" x14ac:dyDescent="0.2">
      <c r="A81" s="5">
        <v>77</v>
      </c>
      <c r="B81" s="5" t="s">
        <v>143</v>
      </c>
      <c r="C81" s="6" t="s">
        <v>46</v>
      </c>
      <c r="D81" s="6" t="s">
        <v>20</v>
      </c>
      <c r="E81" s="6" t="str">
        <f>org_table[[#This Row],[商品名]]&amp;" "&amp;org_table[[#This Row],[盛]]</f>
        <v>しょうが焼き弁当 ライス小盛</v>
      </c>
      <c r="F81" s="6" t="s">
        <v>147</v>
      </c>
      <c r="G81" s="10">
        <v>782</v>
      </c>
      <c r="H81" s="10">
        <v>25.2</v>
      </c>
      <c r="I81" s="10">
        <v>38.4</v>
      </c>
      <c r="J81" s="10">
        <v>83.6</v>
      </c>
      <c r="K81" s="10">
        <v>2.9</v>
      </c>
      <c r="L81" s="10">
        <v>502</v>
      </c>
      <c r="M81" s="10">
        <v>187</v>
      </c>
    </row>
    <row r="82" spans="1:13" x14ac:dyDescent="0.2">
      <c r="A82" s="5">
        <v>78</v>
      </c>
      <c r="B82" s="5" t="s">
        <v>143</v>
      </c>
      <c r="C82" s="6" t="s">
        <v>47</v>
      </c>
      <c r="D82" s="6" t="s">
        <v>18</v>
      </c>
      <c r="E82" s="6" t="str">
        <f>org_table[[#This Row],[商品名]]&amp;" "&amp;org_table[[#This Row],[盛]]</f>
        <v>デミグラスハンバーグステーキ弁当 ライス普通盛</v>
      </c>
      <c r="F82" s="6" t="s">
        <v>146</v>
      </c>
      <c r="G82" s="10">
        <v>764</v>
      </c>
      <c r="H82" s="10">
        <v>24.1</v>
      </c>
      <c r="I82" s="10">
        <v>24.7</v>
      </c>
      <c r="J82" s="10">
        <v>110.8</v>
      </c>
      <c r="K82" s="10">
        <v>2.6</v>
      </c>
      <c r="L82" s="10">
        <v>562</v>
      </c>
      <c r="M82" s="10">
        <v>222</v>
      </c>
    </row>
    <row r="83" spans="1:13" x14ac:dyDescent="0.2">
      <c r="A83" s="5">
        <v>79</v>
      </c>
      <c r="B83" s="5" t="s">
        <v>143</v>
      </c>
      <c r="C83" s="6" t="s">
        <v>47</v>
      </c>
      <c r="D83" s="6" t="s">
        <v>19</v>
      </c>
      <c r="E83" s="6" t="str">
        <f>org_table[[#This Row],[商品名]]&amp;" "&amp;org_table[[#This Row],[盛]]</f>
        <v>デミグラスハンバーグステーキ弁当 ライス大盛</v>
      </c>
      <c r="F83" s="6" t="s">
        <v>145</v>
      </c>
      <c r="G83" s="10">
        <v>915</v>
      </c>
      <c r="H83" s="10">
        <v>26.1</v>
      </c>
      <c r="I83" s="10">
        <v>25</v>
      </c>
      <c r="J83" s="10">
        <v>145.80000000000001</v>
      </c>
      <c r="K83" s="10">
        <v>2.6</v>
      </c>
      <c r="L83" s="10">
        <v>583</v>
      </c>
      <c r="M83" s="10">
        <v>248</v>
      </c>
    </row>
    <row r="84" spans="1:13" x14ac:dyDescent="0.2">
      <c r="A84" s="5">
        <v>80</v>
      </c>
      <c r="B84" s="5" t="s">
        <v>143</v>
      </c>
      <c r="C84" s="6" t="s">
        <v>47</v>
      </c>
      <c r="D84" s="6" t="s">
        <v>20</v>
      </c>
      <c r="E84" s="6" t="str">
        <f>org_table[[#This Row],[商品名]]&amp;" "&amp;org_table[[#This Row],[盛]]</f>
        <v>デミグラスハンバーグステーキ弁当 ライス小盛</v>
      </c>
      <c r="F84" s="6" t="s">
        <v>147</v>
      </c>
      <c r="G84" s="10">
        <v>658</v>
      </c>
      <c r="H84" s="10">
        <v>22.7</v>
      </c>
      <c r="I84" s="10">
        <v>24.5</v>
      </c>
      <c r="J84" s="10">
        <v>86.3</v>
      </c>
      <c r="K84" s="10">
        <v>2.6</v>
      </c>
      <c r="L84" s="10">
        <v>547</v>
      </c>
      <c r="M84" s="10">
        <v>204</v>
      </c>
    </row>
    <row r="85" spans="1:13" x14ac:dyDescent="0.2">
      <c r="A85" s="5">
        <v>81</v>
      </c>
      <c r="B85" s="5" t="s">
        <v>143</v>
      </c>
      <c r="C85" s="6" t="s">
        <v>48</v>
      </c>
      <c r="D85" s="6" t="s">
        <v>18</v>
      </c>
      <c r="E85" s="6" t="str">
        <f>org_table[[#This Row],[商品名]]&amp;" "&amp;org_table[[#This Row],[盛]]</f>
        <v>4種のこぼれチーズハンバーグステーキ弁当 ライス普通盛</v>
      </c>
      <c r="F85" s="6" t="s">
        <v>146</v>
      </c>
      <c r="G85" s="10">
        <v>881</v>
      </c>
      <c r="H85" s="10">
        <v>30</v>
      </c>
      <c r="I85" s="10">
        <v>34.5</v>
      </c>
      <c r="J85" s="10">
        <v>111.7</v>
      </c>
      <c r="K85" s="10">
        <v>3.5</v>
      </c>
      <c r="L85" s="10">
        <v>582</v>
      </c>
      <c r="M85" s="10">
        <v>414</v>
      </c>
    </row>
    <row r="86" spans="1:13" x14ac:dyDescent="0.2">
      <c r="A86" s="5">
        <v>82</v>
      </c>
      <c r="B86" s="5" t="s">
        <v>143</v>
      </c>
      <c r="C86" s="6" t="s">
        <v>48</v>
      </c>
      <c r="D86" s="6" t="s">
        <v>19</v>
      </c>
      <c r="E86" s="6" t="str">
        <f>org_table[[#This Row],[商品名]]&amp;" "&amp;org_table[[#This Row],[盛]]</f>
        <v>4種のこぼれチーズハンバーグステーキ弁当 ライス大盛</v>
      </c>
      <c r="F86" s="6" t="s">
        <v>145</v>
      </c>
      <c r="G86" s="10">
        <v>1032</v>
      </c>
      <c r="H86" s="10">
        <v>32</v>
      </c>
      <c r="I86" s="10">
        <v>34.799999999999997</v>
      </c>
      <c r="J86" s="10">
        <v>146.69999999999999</v>
      </c>
      <c r="K86" s="10">
        <v>3.5</v>
      </c>
      <c r="L86" s="10">
        <v>603</v>
      </c>
      <c r="M86" s="10">
        <v>440</v>
      </c>
    </row>
    <row r="87" spans="1:13" x14ac:dyDescent="0.2">
      <c r="A87" s="5">
        <v>83</v>
      </c>
      <c r="B87" s="5" t="s">
        <v>143</v>
      </c>
      <c r="C87" s="6" t="s">
        <v>48</v>
      </c>
      <c r="D87" s="6" t="s">
        <v>20</v>
      </c>
      <c r="E87" s="6" t="str">
        <f>org_table[[#This Row],[商品名]]&amp;" "&amp;org_table[[#This Row],[盛]]</f>
        <v>4種のこぼれチーズハンバーグステーキ弁当 ライス小盛</v>
      </c>
      <c r="F87" s="6" t="s">
        <v>147</v>
      </c>
      <c r="G87" s="10">
        <v>775</v>
      </c>
      <c r="H87" s="10">
        <v>28.6</v>
      </c>
      <c r="I87" s="10">
        <v>34.299999999999997</v>
      </c>
      <c r="J87" s="10">
        <v>87.2</v>
      </c>
      <c r="K87" s="10">
        <v>3.5</v>
      </c>
      <c r="L87" s="10">
        <v>567</v>
      </c>
      <c r="M87" s="10">
        <v>396</v>
      </c>
    </row>
    <row r="88" spans="1:13" x14ac:dyDescent="0.2">
      <c r="A88" s="5">
        <v>84</v>
      </c>
      <c r="B88" s="5" t="s">
        <v>143</v>
      </c>
      <c r="C88" s="6" t="s">
        <v>49</v>
      </c>
      <c r="D88" s="6" t="s">
        <v>18</v>
      </c>
      <c r="E88" s="6" t="str">
        <f>org_table[[#This Row],[商品名]]&amp;" "&amp;org_table[[#This Row],[盛]]</f>
        <v>和風おろしハンバーグステーキ弁当 ライス普通盛</v>
      </c>
      <c r="F88" s="6" t="s">
        <v>146</v>
      </c>
      <c r="G88" s="10">
        <v>759</v>
      </c>
      <c r="H88" s="10">
        <v>24.1</v>
      </c>
      <c r="I88" s="10">
        <v>23.2</v>
      </c>
      <c r="J88" s="10">
        <v>113</v>
      </c>
      <c r="K88" s="10">
        <v>3.8</v>
      </c>
      <c r="L88" s="10">
        <v>634</v>
      </c>
      <c r="M88" s="10">
        <v>232</v>
      </c>
    </row>
    <row r="89" spans="1:13" x14ac:dyDescent="0.2">
      <c r="A89" s="5">
        <v>85</v>
      </c>
      <c r="B89" s="5" t="s">
        <v>143</v>
      </c>
      <c r="C89" s="6" t="s">
        <v>49</v>
      </c>
      <c r="D89" s="6" t="s">
        <v>19</v>
      </c>
      <c r="E89" s="6" t="str">
        <f>org_table[[#This Row],[商品名]]&amp;" "&amp;org_table[[#This Row],[盛]]</f>
        <v>和風おろしハンバーグステーキ弁当 ライス大盛</v>
      </c>
      <c r="F89" s="6" t="s">
        <v>145</v>
      </c>
      <c r="G89" s="10">
        <v>910</v>
      </c>
      <c r="H89" s="10">
        <v>26.1</v>
      </c>
      <c r="I89" s="10">
        <v>23.5</v>
      </c>
      <c r="J89" s="10">
        <v>148</v>
      </c>
      <c r="K89" s="10">
        <v>3.8</v>
      </c>
      <c r="L89" s="10">
        <v>655</v>
      </c>
      <c r="M89" s="10">
        <v>258</v>
      </c>
    </row>
    <row r="90" spans="1:13" x14ac:dyDescent="0.2">
      <c r="A90" s="5">
        <v>86</v>
      </c>
      <c r="B90" s="5" t="s">
        <v>143</v>
      </c>
      <c r="C90" s="6" t="s">
        <v>49</v>
      </c>
      <c r="D90" s="6" t="s">
        <v>20</v>
      </c>
      <c r="E90" s="6" t="str">
        <f>org_table[[#This Row],[商品名]]&amp;" "&amp;org_table[[#This Row],[盛]]</f>
        <v>和風おろしハンバーグステーキ弁当 ライス小盛</v>
      </c>
      <c r="F90" s="6" t="s">
        <v>147</v>
      </c>
      <c r="G90" s="10">
        <v>653</v>
      </c>
      <c r="H90" s="10">
        <v>22.7</v>
      </c>
      <c r="I90" s="10">
        <v>23</v>
      </c>
      <c r="J90" s="10">
        <v>88.5</v>
      </c>
      <c r="K90" s="10">
        <v>3.8</v>
      </c>
      <c r="L90" s="10">
        <v>619</v>
      </c>
      <c r="M90" s="10">
        <v>214</v>
      </c>
    </row>
    <row r="91" spans="1:13" x14ac:dyDescent="0.2">
      <c r="A91" s="5">
        <v>87</v>
      </c>
      <c r="B91" s="5" t="s">
        <v>143</v>
      </c>
      <c r="C91" s="6" t="s">
        <v>50</v>
      </c>
      <c r="D91" s="6" t="s">
        <v>18</v>
      </c>
      <c r="E91" s="6" t="str">
        <f>org_table[[#This Row],[商品名]]&amp;" "&amp;org_table[[#This Row],[盛]]</f>
        <v>ロースとんかつ弁当 ライス普通盛</v>
      </c>
      <c r="F91" s="6" t="s">
        <v>146</v>
      </c>
      <c r="G91" s="10">
        <v>875</v>
      </c>
      <c r="H91" s="10">
        <v>23.3</v>
      </c>
      <c r="I91" s="10">
        <v>27.7</v>
      </c>
      <c r="J91" s="10">
        <v>132.5</v>
      </c>
      <c r="K91" s="10">
        <v>2.6</v>
      </c>
      <c r="L91" s="10">
        <v>480</v>
      </c>
      <c r="M91" s="10">
        <v>268</v>
      </c>
    </row>
    <row r="92" spans="1:13" x14ac:dyDescent="0.2">
      <c r="A92" s="5">
        <v>88</v>
      </c>
      <c r="B92" s="5" t="s">
        <v>143</v>
      </c>
      <c r="C92" s="6" t="s">
        <v>50</v>
      </c>
      <c r="D92" s="6" t="s">
        <v>19</v>
      </c>
      <c r="E92" s="6" t="str">
        <f>org_table[[#This Row],[商品名]]&amp;" "&amp;org_table[[#This Row],[盛]]</f>
        <v>ロースとんかつ弁当 ライス大盛</v>
      </c>
      <c r="F92" s="6" t="s">
        <v>145</v>
      </c>
      <c r="G92" s="10">
        <v>1026</v>
      </c>
      <c r="H92" s="10">
        <v>25.3</v>
      </c>
      <c r="I92" s="10">
        <v>28</v>
      </c>
      <c r="J92" s="10">
        <v>167.5</v>
      </c>
      <c r="K92" s="10">
        <v>2.6</v>
      </c>
      <c r="L92" s="10">
        <v>501</v>
      </c>
      <c r="M92" s="10">
        <v>294</v>
      </c>
    </row>
    <row r="93" spans="1:13" x14ac:dyDescent="0.2">
      <c r="A93" s="5">
        <v>89</v>
      </c>
      <c r="B93" s="5" t="s">
        <v>143</v>
      </c>
      <c r="C93" s="6" t="s">
        <v>50</v>
      </c>
      <c r="D93" s="6" t="s">
        <v>20</v>
      </c>
      <c r="E93" s="6" t="str">
        <f>org_table[[#This Row],[商品名]]&amp;" "&amp;org_table[[#This Row],[盛]]</f>
        <v>ロースとんかつ弁当 ライス小盛</v>
      </c>
      <c r="F93" s="6" t="s">
        <v>147</v>
      </c>
      <c r="G93" s="10">
        <v>769</v>
      </c>
      <c r="H93" s="10">
        <v>21.9</v>
      </c>
      <c r="I93" s="10">
        <v>27.5</v>
      </c>
      <c r="J93" s="10">
        <v>108</v>
      </c>
      <c r="K93" s="10">
        <v>2.6</v>
      </c>
      <c r="L93" s="10">
        <v>465</v>
      </c>
      <c r="M93" s="10">
        <v>250</v>
      </c>
    </row>
    <row r="94" spans="1:13" x14ac:dyDescent="0.2">
      <c r="A94" s="5">
        <v>90</v>
      </c>
      <c r="B94" s="5" t="s">
        <v>143</v>
      </c>
      <c r="C94" s="6" t="s">
        <v>51</v>
      </c>
      <c r="D94" s="6" t="s">
        <v>18</v>
      </c>
      <c r="E94" s="6" t="str">
        <f>org_table[[#This Row],[商品名]]&amp;" "&amp;org_table[[#This Row],[盛]]</f>
        <v>ロースかつとじ弁当 ライス普通盛</v>
      </c>
      <c r="F94" s="6" t="s">
        <v>146</v>
      </c>
      <c r="G94" s="10">
        <v>882</v>
      </c>
      <c r="H94" s="10">
        <v>27.3</v>
      </c>
      <c r="I94" s="10">
        <v>29.4</v>
      </c>
      <c r="J94" s="10">
        <v>126.9</v>
      </c>
      <c r="K94" s="10">
        <v>3.3</v>
      </c>
      <c r="L94" s="10">
        <v>513</v>
      </c>
      <c r="M94" s="10">
        <v>325</v>
      </c>
    </row>
    <row r="95" spans="1:13" x14ac:dyDescent="0.2">
      <c r="A95" s="5">
        <v>91</v>
      </c>
      <c r="B95" s="5" t="s">
        <v>143</v>
      </c>
      <c r="C95" s="6" t="s">
        <v>51</v>
      </c>
      <c r="D95" s="6" t="s">
        <v>19</v>
      </c>
      <c r="E95" s="6" t="str">
        <f>org_table[[#This Row],[商品名]]&amp;" "&amp;org_table[[#This Row],[盛]]</f>
        <v>ロースかつとじ弁当 ライス大盛</v>
      </c>
      <c r="F95" s="6" t="s">
        <v>145</v>
      </c>
      <c r="G95" s="10">
        <v>1033</v>
      </c>
      <c r="H95" s="10">
        <v>29.3</v>
      </c>
      <c r="I95" s="10">
        <v>29.7</v>
      </c>
      <c r="J95" s="10">
        <v>161.9</v>
      </c>
      <c r="K95" s="10">
        <v>3.3</v>
      </c>
      <c r="L95" s="10">
        <v>534</v>
      </c>
      <c r="M95" s="10">
        <v>351</v>
      </c>
    </row>
    <row r="96" spans="1:13" x14ac:dyDescent="0.2">
      <c r="A96" s="5">
        <v>92</v>
      </c>
      <c r="B96" s="5" t="s">
        <v>143</v>
      </c>
      <c r="C96" s="6" t="s">
        <v>51</v>
      </c>
      <c r="D96" s="6" t="s">
        <v>20</v>
      </c>
      <c r="E96" s="6" t="str">
        <f>org_table[[#This Row],[商品名]]&amp;" "&amp;org_table[[#This Row],[盛]]</f>
        <v>ロースかつとじ弁当 ライス小盛</v>
      </c>
      <c r="F96" s="6" t="s">
        <v>147</v>
      </c>
      <c r="G96" s="10">
        <v>776</v>
      </c>
      <c r="H96" s="10">
        <v>25.9</v>
      </c>
      <c r="I96" s="10">
        <v>29.2</v>
      </c>
      <c r="J96" s="10">
        <v>102.4</v>
      </c>
      <c r="K96" s="10">
        <v>3.3</v>
      </c>
      <c r="L96" s="10">
        <v>498</v>
      </c>
      <c r="M96" s="10">
        <v>307</v>
      </c>
    </row>
    <row r="97" spans="1:13" x14ac:dyDescent="0.2">
      <c r="A97" s="5">
        <v>93</v>
      </c>
      <c r="B97" s="5" t="s">
        <v>143</v>
      </c>
      <c r="C97" s="6" t="s">
        <v>52</v>
      </c>
      <c r="D97" s="6" t="s">
        <v>18</v>
      </c>
      <c r="E97" s="6" t="str">
        <f>org_table[[#This Row],[商品名]]&amp;" "&amp;org_table[[#This Row],[盛]]</f>
        <v>カルビ焼肉弁当 ライス普通盛</v>
      </c>
      <c r="F97" s="6" t="s">
        <v>146</v>
      </c>
      <c r="G97" s="10">
        <v>869</v>
      </c>
      <c r="H97" s="10">
        <v>24.3</v>
      </c>
      <c r="I97" s="10">
        <v>36.6</v>
      </c>
      <c r="J97" s="10">
        <v>110.3</v>
      </c>
      <c r="K97" s="10">
        <v>3.9</v>
      </c>
      <c r="L97" s="10">
        <v>464</v>
      </c>
      <c r="M97" s="10">
        <v>232</v>
      </c>
    </row>
    <row r="98" spans="1:13" x14ac:dyDescent="0.2">
      <c r="A98" s="5">
        <v>94</v>
      </c>
      <c r="B98" s="5" t="s">
        <v>143</v>
      </c>
      <c r="C98" s="6" t="s">
        <v>52</v>
      </c>
      <c r="D98" s="6" t="s">
        <v>19</v>
      </c>
      <c r="E98" s="6" t="str">
        <f>org_table[[#This Row],[商品名]]&amp;" "&amp;org_table[[#This Row],[盛]]</f>
        <v>カルビ焼肉弁当 ライス大盛</v>
      </c>
      <c r="F98" s="6" t="s">
        <v>145</v>
      </c>
      <c r="G98" s="10">
        <v>1020</v>
      </c>
      <c r="H98" s="10">
        <v>26.3</v>
      </c>
      <c r="I98" s="10">
        <v>36.9</v>
      </c>
      <c r="J98" s="10">
        <v>145.30000000000001</v>
      </c>
      <c r="K98" s="10">
        <v>3.9</v>
      </c>
      <c r="L98" s="10">
        <v>485</v>
      </c>
      <c r="M98" s="10">
        <v>258</v>
      </c>
    </row>
    <row r="99" spans="1:13" x14ac:dyDescent="0.2">
      <c r="A99" s="5">
        <v>95</v>
      </c>
      <c r="B99" s="5" t="s">
        <v>143</v>
      </c>
      <c r="C99" s="6" t="s">
        <v>52</v>
      </c>
      <c r="D99" s="6" t="s">
        <v>20</v>
      </c>
      <c r="E99" s="6" t="str">
        <f>org_table[[#This Row],[商品名]]&amp;" "&amp;org_table[[#This Row],[盛]]</f>
        <v>カルビ焼肉弁当 ライス小盛</v>
      </c>
      <c r="F99" s="6" t="s">
        <v>147</v>
      </c>
      <c r="G99" s="10">
        <v>763</v>
      </c>
      <c r="H99" s="10">
        <v>22.9</v>
      </c>
      <c r="I99" s="10">
        <v>36.4</v>
      </c>
      <c r="J99" s="10">
        <v>85.8</v>
      </c>
      <c r="K99" s="10">
        <v>3.9</v>
      </c>
      <c r="L99" s="10">
        <v>449</v>
      </c>
      <c r="M99" s="10">
        <v>214</v>
      </c>
    </row>
    <row r="100" spans="1:13" x14ac:dyDescent="0.2">
      <c r="A100" s="5">
        <v>96</v>
      </c>
      <c r="B100" s="5" t="s">
        <v>143</v>
      </c>
      <c r="C100" s="6" t="s">
        <v>53</v>
      </c>
      <c r="D100" s="6" t="s">
        <v>18</v>
      </c>
      <c r="E100" s="6" t="str">
        <f>org_table[[#This Row],[商品名]]&amp;" "&amp;org_table[[#This Row],[盛]]</f>
        <v>Wカルビ焼肉弁当(肉2倍) ライス普通盛</v>
      </c>
      <c r="F100" s="6" t="s">
        <v>146</v>
      </c>
      <c r="G100" s="10">
        <v>1255</v>
      </c>
      <c r="H100" s="10">
        <v>40.1</v>
      </c>
      <c r="I100" s="10">
        <v>67</v>
      </c>
      <c r="J100" s="10">
        <v>122.5</v>
      </c>
      <c r="K100" s="10">
        <v>6.2</v>
      </c>
      <c r="L100" s="10">
        <v>764</v>
      </c>
      <c r="M100" s="10">
        <v>362</v>
      </c>
    </row>
    <row r="101" spans="1:13" x14ac:dyDescent="0.2">
      <c r="A101" s="5">
        <v>97</v>
      </c>
      <c r="B101" s="5" t="s">
        <v>143</v>
      </c>
      <c r="C101" s="6" t="s">
        <v>53</v>
      </c>
      <c r="D101" s="6" t="s">
        <v>19</v>
      </c>
      <c r="E101" s="6" t="str">
        <f>org_table[[#This Row],[商品名]]&amp;" "&amp;org_table[[#This Row],[盛]]</f>
        <v>Wカルビ焼肉弁当(肉2倍) ライス大盛</v>
      </c>
      <c r="F101" s="6" t="s">
        <v>145</v>
      </c>
      <c r="G101" s="10">
        <v>1406</v>
      </c>
      <c r="H101" s="10">
        <v>42.1</v>
      </c>
      <c r="I101" s="10">
        <v>67.3</v>
      </c>
      <c r="J101" s="10">
        <v>157.5</v>
      </c>
      <c r="K101" s="10">
        <v>6.2</v>
      </c>
      <c r="L101" s="10">
        <v>785</v>
      </c>
      <c r="M101" s="10">
        <v>388</v>
      </c>
    </row>
    <row r="102" spans="1:13" x14ac:dyDescent="0.2">
      <c r="A102" s="5">
        <v>98</v>
      </c>
      <c r="B102" s="5" t="s">
        <v>143</v>
      </c>
      <c r="C102" s="6" t="s">
        <v>53</v>
      </c>
      <c r="D102" s="6" t="s">
        <v>20</v>
      </c>
      <c r="E102" s="6" t="str">
        <f>org_table[[#This Row],[商品名]]&amp;" "&amp;org_table[[#This Row],[盛]]</f>
        <v>Wカルビ焼肉弁当(肉2倍) ライス小盛</v>
      </c>
      <c r="F102" s="6" t="s">
        <v>147</v>
      </c>
      <c r="G102" s="10">
        <v>1149</v>
      </c>
      <c r="H102" s="10">
        <v>38.700000000000003</v>
      </c>
      <c r="I102" s="10">
        <v>66.8</v>
      </c>
      <c r="J102" s="10">
        <v>98</v>
      </c>
      <c r="K102" s="10">
        <v>6.2</v>
      </c>
      <c r="L102" s="10">
        <v>749</v>
      </c>
      <c r="M102" s="10">
        <v>344</v>
      </c>
    </row>
    <row r="103" spans="1:13" x14ac:dyDescent="0.2">
      <c r="A103" s="5">
        <v>99</v>
      </c>
      <c r="B103" s="5" t="s">
        <v>143</v>
      </c>
      <c r="C103" s="6" t="s">
        <v>54</v>
      </c>
      <c r="D103" s="6" t="s">
        <v>18</v>
      </c>
      <c r="E103" s="6" t="str">
        <f>org_table[[#This Row],[商品名]]&amp;" "&amp;org_table[[#This Row],[盛]]</f>
        <v>おろしチキン竜田弁当(香味醤油) ライス普通盛</v>
      </c>
      <c r="F103" s="6" t="s">
        <v>146</v>
      </c>
      <c r="G103" s="10">
        <v>864</v>
      </c>
      <c r="H103" s="10">
        <v>19.8</v>
      </c>
      <c r="I103" s="10">
        <v>32.4</v>
      </c>
      <c r="J103" s="10">
        <v>120.5</v>
      </c>
      <c r="K103" s="10">
        <v>2.9</v>
      </c>
      <c r="L103" s="10">
        <v>472</v>
      </c>
      <c r="M103" s="10">
        <v>230</v>
      </c>
    </row>
    <row r="104" spans="1:13" x14ac:dyDescent="0.2">
      <c r="A104" s="5">
        <v>100</v>
      </c>
      <c r="B104" s="5" t="s">
        <v>143</v>
      </c>
      <c r="C104" s="6" t="s">
        <v>54</v>
      </c>
      <c r="D104" s="6" t="s">
        <v>19</v>
      </c>
      <c r="E104" s="6" t="str">
        <f>org_table[[#This Row],[商品名]]&amp;" "&amp;org_table[[#This Row],[盛]]</f>
        <v>おろしチキン竜田弁当(香味醤油) ライス大盛</v>
      </c>
      <c r="F104" s="6" t="s">
        <v>145</v>
      </c>
      <c r="G104" s="10">
        <v>1015</v>
      </c>
      <c r="H104" s="10">
        <v>21.8</v>
      </c>
      <c r="I104" s="10">
        <v>32.700000000000003</v>
      </c>
      <c r="J104" s="10">
        <v>155.5</v>
      </c>
      <c r="K104" s="10">
        <v>2.9</v>
      </c>
      <c r="L104" s="10">
        <v>493</v>
      </c>
      <c r="M104" s="10">
        <v>256</v>
      </c>
    </row>
    <row r="105" spans="1:13" x14ac:dyDescent="0.2">
      <c r="A105" s="5">
        <v>101</v>
      </c>
      <c r="B105" s="5" t="s">
        <v>143</v>
      </c>
      <c r="C105" s="6" t="s">
        <v>54</v>
      </c>
      <c r="D105" s="6" t="s">
        <v>20</v>
      </c>
      <c r="E105" s="6" t="str">
        <f>org_table[[#This Row],[商品名]]&amp;" "&amp;org_table[[#This Row],[盛]]</f>
        <v>おろしチキン竜田弁当(香味醤油) ライス小盛</v>
      </c>
      <c r="F105" s="6" t="s">
        <v>147</v>
      </c>
      <c r="G105" s="10">
        <v>758</v>
      </c>
      <c r="H105" s="10">
        <v>18.399999999999999</v>
      </c>
      <c r="I105" s="10">
        <v>32.200000000000003</v>
      </c>
      <c r="J105" s="10">
        <v>96</v>
      </c>
      <c r="K105" s="10">
        <v>2.9</v>
      </c>
      <c r="L105" s="10">
        <v>457</v>
      </c>
      <c r="M105" s="10">
        <v>212</v>
      </c>
    </row>
    <row r="106" spans="1:13" x14ac:dyDescent="0.2">
      <c r="A106" s="5">
        <v>102</v>
      </c>
      <c r="B106" s="5" t="s">
        <v>143</v>
      </c>
      <c r="C106" s="6" t="s">
        <v>55</v>
      </c>
      <c r="D106" s="6" t="s">
        <v>18</v>
      </c>
      <c r="E106" s="6" t="str">
        <f>org_table[[#This Row],[商品名]]&amp;" "&amp;org_table[[#This Row],[盛]]</f>
        <v>おろしチキン竜田弁当(和風ぽん酢) ライス普通盛</v>
      </c>
      <c r="F106" s="6" t="s">
        <v>146</v>
      </c>
      <c r="G106" s="10">
        <v>851</v>
      </c>
      <c r="H106" s="10">
        <v>20</v>
      </c>
      <c r="I106" s="10">
        <v>30.8</v>
      </c>
      <c r="J106" s="10">
        <v>120.6</v>
      </c>
      <c r="K106" s="10">
        <v>3.8</v>
      </c>
      <c r="L106" s="10">
        <v>474</v>
      </c>
      <c r="M106" s="10">
        <v>230</v>
      </c>
    </row>
    <row r="107" spans="1:13" x14ac:dyDescent="0.2">
      <c r="A107" s="5">
        <v>103</v>
      </c>
      <c r="B107" s="5" t="s">
        <v>143</v>
      </c>
      <c r="C107" s="6" t="s">
        <v>55</v>
      </c>
      <c r="D107" s="6" t="s">
        <v>19</v>
      </c>
      <c r="E107" s="6" t="str">
        <f>org_table[[#This Row],[商品名]]&amp;" "&amp;org_table[[#This Row],[盛]]</f>
        <v>おろしチキン竜田弁当(和風ぽん酢) ライス大盛</v>
      </c>
      <c r="F107" s="6" t="s">
        <v>145</v>
      </c>
      <c r="G107" s="10">
        <v>1002</v>
      </c>
      <c r="H107" s="10">
        <v>22</v>
      </c>
      <c r="I107" s="10">
        <v>31.1</v>
      </c>
      <c r="J107" s="10">
        <v>155.6</v>
      </c>
      <c r="K107" s="10">
        <v>3.8</v>
      </c>
      <c r="L107" s="10">
        <v>495</v>
      </c>
      <c r="M107" s="10">
        <v>256</v>
      </c>
    </row>
    <row r="108" spans="1:13" x14ac:dyDescent="0.2">
      <c r="A108" s="5">
        <v>104</v>
      </c>
      <c r="B108" s="5" t="s">
        <v>143</v>
      </c>
      <c r="C108" s="6" t="s">
        <v>55</v>
      </c>
      <c r="D108" s="6" t="s">
        <v>20</v>
      </c>
      <c r="E108" s="6" t="str">
        <f>org_table[[#This Row],[商品名]]&amp;" "&amp;org_table[[#This Row],[盛]]</f>
        <v>おろしチキン竜田弁当(和風ぽん酢) ライス小盛</v>
      </c>
      <c r="F108" s="6" t="s">
        <v>147</v>
      </c>
      <c r="G108" s="10">
        <v>745</v>
      </c>
      <c r="H108" s="10">
        <v>18.600000000000001</v>
      </c>
      <c r="I108" s="10">
        <v>30.6</v>
      </c>
      <c r="J108" s="10">
        <v>96.1</v>
      </c>
      <c r="K108" s="10">
        <v>3.8</v>
      </c>
      <c r="L108" s="10">
        <v>459</v>
      </c>
      <c r="M108" s="10">
        <v>212</v>
      </c>
    </row>
    <row r="109" spans="1:13" x14ac:dyDescent="0.2">
      <c r="A109" s="5">
        <v>105</v>
      </c>
      <c r="B109" s="5" t="s">
        <v>143</v>
      </c>
      <c r="C109" s="6" t="s">
        <v>56</v>
      </c>
      <c r="D109" s="6" t="s">
        <v>18</v>
      </c>
      <c r="E109" s="6" t="str">
        <f>org_table[[#This Row],[商品名]]&amp;" "&amp;org_table[[#This Row],[盛]]</f>
        <v>幕の内弁当 ライス普通盛</v>
      </c>
      <c r="F109" s="6" t="s">
        <v>146</v>
      </c>
      <c r="G109" s="10">
        <v>748</v>
      </c>
      <c r="H109" s="10">
        <v>27.1</v>
      </c>
      <c r="I109" s="10">
        <v>20.100000000000001</v>
      </c>
      <c r="J109" s="10">
        <v>114.6</v>
      </c>
      <c r="K109" s="10">
        <v>3.3</v>
      </c>
      <c r="L109" s="10">
        <v>408</v>
      </c>
      <c r="M109" s="10">
        <v>330</v>
      </c>
    </row>
    <row r="110" spans="1:13" x14ac:dyDescent="0.2">
      <c r="A110" s="5">
        <v>106</v>
      </c>
      <c r="B110" s="5" t="s">
        <v>143</v>
      </c>
      <c r="C110" s="6" t="s">
        <v>56</v>
      </c>
      <c r="D110" s="6" t="s">
        <v>19</v>
      </c>
      <c r="E110" s="6" t="str">
        <f>org_table[[#This Row],[商品名]]&amp;" "&amp;org_table[[#This Row],[盛]]</f>
        <v>幕の内弁当 ライス大盛</v>
      </c>
      <c r="F110" s="6" t="s">
        <v>145</v>
      </c>
      <c r="G110" s="10">
        <v>899</v>
      </c>
      <c r="H110" s="10">
        <v>29.1</v>
      </c>
      <c r="I110" s="10">
        <v>20.399999999999999</v>
      </c>
      <c r="J110" s="10">
        <v>149.6</v>
      </c>
      <c r="K110" s="10">
        <v>3.3</v>
      </c>
      <c r="L110" s="10">
        <v>429</v>
      </c>
      <c r="M110" s="10">
        <v>356</v>
      </c>
    </row>
    <row r="111" spans="1:13" x14ac:dyDescent="0.2">
      <c r="A111" s="5">
        <v>107</v>
      </c>
      <c r="B111" s="5" t="s">
        <v>143</v>
      </c>
      <c r="C111" s="6" t="s">
        <v>57</v>
      </c>
      <c r="D111" s="6" t="s">
        <v>18</v>
      </c>
      <c r="E111" s="6" t="str">
        <f>org_table[[#This Row],[商品名]]&amp;" "&amp;org_table[[#This Row],[盛]]</f>
        <v>特撰幕の内弁当 ライス普通盛</v>
      </c>
      <c r="F111" s="6" t="s">
        <v>146</v>
      </c>
      <c r="G111" s="10">
        <v>817</v>
      </c>
      <c r="H111" s="10">
        <v>26.9</v>
      </c>
      <c r="I111" s="10">
        <v>32.200000000000003</v>
      </c>
      <c r="J111" s="10">
        <v>104.9</v>
      </c>
      <c r="K111" s="10">
        <v>4.3</v>
      </c>
      <c r="L111" s="10">
        <v>358</v>
      </c>
      <c r="M111" s="10">
        <v>320</v>
      </c>
    </row>
    <row r="112" spans="1:13" x14ac:dyDescent="0.2">
      <c r="A112" s="5">
        <v>108</v>
      </c>
      <c r="B112" s="5" t="s">
        <v>143</v>
      </c>
      <c r="C112" s="6" t="s">
        <v>57</v>
      </c>
      <c r="D112" s="6" t="s">
        <v>19</v>
      </c>
      <c r="E112" s="6" t="str">
        <f>org_table[[#This Row],[商品名]]&amp;" "&amp;org_table[[#This Row],[盛]]</f>
        <v>特撰幕の内弁当 ライス大盛</v>
      </c>
      <c r="F112" s="6" t="s">
        <v>145</v>
      </c>
      <c r="G112" s="10">
        <v>968</v>
      </c>
      <c r="H112" s="10">
        <v>28.9</v>
      </c>
      <c r="I112" s="10">
        <v>32.5</v>
      </c>
      <c r="J112" s="10">
        <v>139.9</v>
      </c>
      <c r="K112" s="10">
        <v>4.3</v>
      </c>
      <c r="L112" s="10">
        <v>379</v>
      </c>
      <c r="M112" s="10">
        <v>346</v>
      </c>
    </row>
    <row r="113" spans="1:13" x14ac:dyDescent="0.2">
      <c r="A113" s="5">
        <v>109</v>
      </c>
      <c r="B113" s="5" t="s">
        <v>143</v>
      </c>
      <c r="C113" s="6" t="s">
        <v>58</v>
      </c>
      <c r="D113" s="6" t="s">
        <v>18</v>
      </c>
      <c r="E113" s="6" t="str">
        <f>org_table[[#This Row],[商品名]]&amp;" "&amp;org_table[[#This Row],[盛]]</f>
        <v>華・幕の内弁当 ライス普通盛</v>
      </c>
      <c r="F113" s="6" t="s">
        <v>146</v>
      </c>
      <c r="G113" s="10">
        <v>482</v>
      </c>
      <c r="H113" s="10">
        <v>16.2</v>
      </c>
      <c r="I113" s="10">
        <v>12.3</v>
      </c>
      <c r="J113" s="10">
        <v>77.599999999999994</v>
      </c>
      <c r="K113" s="10">
        <v>2.5</v>
      </c>
      <c r="L113" s="10">
        <v>314</v>
      </c>
      <c r="M113" s="10">
        <v>203</v>
      </c>
    </row>
    <row r="114" spans="1:13" x14ac:dyDescent="0.2">
      <c r="A114" s="5">
        <v>110</v>
      </c>
      <c r="B114" s="5" t="s">
        <v>149</v>
      </c>
      <c r="C114" s="6" t="s">
        <v>59</v>
      </c>
      <c r="D114" s="6" t="s">
        <v>18</v>
      </c>
      <c r="E114" s="6" t="str">
        <f>org_table[[#This Row],[商品名]]&amp;" "&amp;org_table[[#This Row],[盛]]</f>
        <v>カットステーキ重 ライス普通盛</v>
      </c>
      <c r="F114" s="6" t="s">
        <v>146</v>
      </c>
      <c r="G114" s="10">
        <v>652</v>
      </c>
      <c r="H114" s="10">
        <v>34.200000000000003</v>
      </c>
      <c r="I114" s="10">
        <v>14.2</v>
      </c>
      <c r="J114" s="10">
        <v>96.6</v>
      </c>
      <c r="K114" s="10">
        <v>3.3</v>
      </c>
      <c r="L114" s="10">
        <v>603</v>
      </c>
      <c r="M114" s="10">
        <v>285</v>
      </c>
    </row>
    <row r="115" spans="1:13" x14ac:dyDescent="0.2">
      <c r="A115" s="5">
        <v>111</v>
      </c>
      <c r="B115" s="5" t="s">
        <v>149</v>
      </c>
      <c r="C115" s="6" t="s">
        <v>59</v>
      </c>
      <c r="D115" s="6" t="s">
        <v>19</v>
      </c>
      <c r="E115" s="6" t="str">
        <f>org_table[[#This Row],[商品名]]&amp;" "&amp;org_table[[#This Row],[盛]]</f>
        <v>カットステーキ重 ライス大盛</v>
      </c>
      <c r="F115" s="6" t="s">
        <v>145</v>
      </c>
      <c r="G115" s="10">
        <v>803</v>
      </c>
      <c r="H115" s="10">
        <v>36.200000000000003</v>
      </c>
      <c r="I115" s="10">
        <v>14.5</v>
      </c>
      <c r="J115" s="10">
        <v>131.6</v>
      </c>
      <c r="K115" s="10">
        <v>3.3</v>
      </c>
      <c r="L115" s="10">
        <v>624</v>
      </c>
      <c r="M115" s="10">
        <v>311</v>
      </c>
    </row>
    <row r="116" spans="1:13" x14ac:dyDescent="0.2">
      <c r="A116" s="5">
        <v>112</v>
      </c>
      <c r="B116" s="5" t="s">
        <v>149</v>
      </c>
      <c r="C116" s="6" t="s">
        <v>60</v>
      </c>
      <c r="D116" s="6" t="s">
        <v>18</v>
      </c>
      <c r="E116" s="6" t="str">
        <f>org_table[[#This Row],[商品名]]&amp;" "&amp;org_table[[#This Row],[盛]]</f>
        <v>Wカットステーキ重(肉2倍) ライス普通盛</v>
      </c>
      <c r="F116" s="6" t="s">
        <v>146</v>
      </c>
      <c r="G116" s="10">
        <v>884</v>
      </c>
      <c r="H116" s="10">
        <v>61.3</v>
      </c>
      <c r="I116" s="10">
        <v>27.6</v>
      </c>
      <c r="J116" s="10">
        <v>97.2</v>
      </c>
      <c r="K116" s="10">
        <v>4.3</v>
      </c>
      <c r="L116" s="10">
        <v>1023</v>
      </c>
      <c r="M116" s="10">
        <v>477</v>
      </c>
    </row>
    <row r="117" spans="1:13" x14ac:dyDescent="0.2">
      <c r="A117" s="5">
        <v>113</v>
      </c>
      <c r="B117" s="5" t="s">
        <v>149</v>
      </c>
      <c r="C117" s="6" t="s">
        <v>60</v>
      </c>
      <c r="D117" s="6" t="s">
        <v>19</v>
      </c>
      <c r="E117" s="6" t="str">
        <f>org_table[[#This Row],[商品名]]&amp;" "&amp;org_table[[#This Row],[盛]]</f>
        <v>Wカットステーキ重(肉2倍) ライス大盛</v>
      </c>
      <c r="F117" s="6" t="s">
        <v>145</v>
      </c>
      <c r="G117" s="10">
        <v>1035</v>
      </c>
      <c r="H117" s="10">
        <v>63.3</v>
      </c>
      <c r="I117" s="10">
        <v>27.9</v>
      </c>
      <c r="J117" s="10">
        <v>132.19999999999999</v>
      </c>
      <c r="K117" s="10">
        <v>4.3</v>
      </c>
      <c r="L117" s="10">
        <v>1044</v>
      </c>
      <c r="M117" s="10">
        <v>503</v>
      </c>
    </row>
    <row r="118" spans="1:13" x14ac:dyDescent="0.2">
      <c r="A118" s="5">
        <v>114</v>
      </c>
      <c r="B118" s="5" t="s">
        <v>149</v>
      </c>
      <c r="C118" s="6" t="s">
        <v>61</v>
      </c>
      <c r="D118" s="6" t="s">
        <v>18</v>
      </c>
      <c r="E118" s="6" t="str">
        <f>org_table[[#This Row],[商品名]]&amp;" "&amp;org_table[[#This Row],[盛]]</f>
        <v>カットステーキコンボ ライス普通盛</v>
      </c>
      <c r="F118" s="6" t="s">
        <v>146</v>
      </c>
      <c r="G118" s="10">
        <v>1088</v>
      </c>
      <c r="H118" s="10">
        <v>58.7</v>
      </c>
      <c r="I118" s="10">
        <v>36.700000000000003</v>
      </c>
      <c r="J118" s="10">
        <v>129.1</v>
      </c>
      <c r="K118" s="10">
        <v>6</v>
      </c>
      <c r="L118" s="10">
        <v>1120</v>
      </c>
      <c r="M118" s="10">
        <v>601</v>
      </c>
    </row>
    <row r="119" spans="1:13" x14ac:dyDescent="0.2">
      <c r="A119" s="5">
        <v>115</v>
      </c>
      <c r="B119" s="5" t="s">
        <v>149</v>
      </c>
      <c r="C119" s="6" t="s">
        <v>61</v>
      </c>
      <c r="D119" s="6" t="s">
        <v>19</v>
      </c>
      <c r="E119" s="6" t="str">
        <f>org_table[[#This Row],[商品名]]&amp;" "&amp;org_table[[#This Row],[盛]]</f>
        <v>カットステーキコンボ ライス大盛</v>
      </c>
      <c r="F119" s="6" t="s">
        <v>145</v>
      </c>
      <c r="G119" s="10">
        <v>1239</v>
      </c>
      <c r="H119" s="10">
        <v>60.7</v>
      </c>
      <c r="I119" s="10">
        <v>37</v>
      </c>
      <c r="J119" s="10">
        <v>164.1</v>
      </c>
      <c r="K119" s="10">
        <v>6</v>
      </c>
      <c r="L119" s="10">
        <v>1141</v>
      </c>
      <c r="M119" s="10">
        <v>627</v>
      </c>
    </row>
    <row r="120" spans="1:13" x14ac:dyDescent="0.2">
      <c r="A120" s="5">
        <v>116</v>
      </c>
      <c r="B120" s="5" t="s">
        <v>149</v>
      </c>
      <c r="C120" s="6" t="s">
        <v>62</v>
      </c>
      <c r="D120" s="6" t="s">
        <v>18</v>
      </c>
      <c r="E120" s="6" t="str">
        <f>org_table[[#This Row],[商品名]]&amp;" "&amp;org_table[[#This Row],[盛]]</f>
        <v>親子丼 ライス普通盛</v>
      </c>
      <c r="F120" s="6" t="s">
        <v>146</v>
      </c>
      <c r="G120" s="10">
        <v>672</v>
      </c>
      <c r="H120" s="10">
        <v>30.5</v>
      </c>
      <c r="I120" s="10">
        <v>12.9</v>
      </c>
      <c r="J120" s="10">
        <v>108.3</v>
      </c>
      <c r="K120" s="10">
        <v>4.5999999999999996</v>
      </c>
      <c r="L120" s="10">
        <v>510</v>
      </c>
      <c r="M120" s="10">
        <v>267</v>
      </c>
    </row>
    <row r="121" spans="1:13" x14ac:dyDescent="0.2">
      <c r="A121" s="5">
        <v>117</v>
      </c>
      <c r="B121" s="5" t="s">
        <v>149</v>
      </c>
      <c r="C121" s="6" t="s">
        <v>62</v>
      </c>
      <c r="D121" s="6" t="s">
        <v>19</v>
      </c>
      <c r="E121" s="6" t="str">
        <f>org_table[[#This Row],[商品名]]&amp;" "&amp;org_table[[#This Row],[盛]]</f>
        <v>親子丼 ライス大盛</v>
      </c>
      <c r="F121" s="6" t="s">
        <v>145</v>
      </c>
      <c r="G121" s="10">
        <v>823</v>
      </c>
      <c r="H121" s="10">
        <v>32.5</v>
      </c>
      <c r="I121" s="10">
        <v>13.2</v>
      </c>
      <c r="J121" s="10">
        <v>143.30000000000001</v>
      </c>
      <c r="K121" s="10">
        <v>4.5999999999999996</v>
      </c>
      <c r="L121" s="10">
        <v>531</v>
      </c>
      <c r="M121" s="10">
        <v>293</v>
      </c>
    </row>
    <row r="122" spans="1:13" x14ac:dyDescent="0.2">
      <c r="A122" s="5">
        <v>118</v>
      </c>
      <c r="B122" s="5" t="s">
        <v>150</v>
      </c>
      <c r="C122" s="6" t="s">
        <v>63</v>
      </c>
      <c r="D122" s="6" t="s">
        <v>18</v>
      </c>
      <c r="E122" s="6" t="str">
        <f>org_table[[#This Row],[商品名]]&amp;" "&amp;org_table[[#This Row],[盛]]</f>
        <v>ビーフカレー ライス普通盛</v>
      </c>
      <c r="F122" s="6" t="s">
        <v>146</v>
      </c>
      <c r="G122" s="10">
        <v>590</v>
      </c>
      <c r="H122" s="10">
        <v>15.5</v>
      </c>
      <c r="I122" s="10">
        <v>8.8000000000000007</v>
      </c>
      <c r="J122" s="10">
        <v>111.9</v>
      </c>
      <c r="K122" s="10">
        <v>3.1</v>
      </c>
      <c r="L122" s="10">
        <v>370</v>
      </c>
      <c r="M122" s="10">
        <v>120</v>
      </c>
    </row>
    <row r="123" spans="1:13" x14ac:dyDescent="0.2">
      <c r="A123" s="5">
        <v>119</v>
      </c>
      <c r="B123" s="5" t="s">
        <v>150</v>
      </c>
      <c r="C123" s="6" t="s">
        <v>63</v>
      </c>
      <c r="D123" s="6" t="s">
        <v>19</v>
      </c>
      <c r="E123" s="6" t="str">
        <f>org_table[[#This Row],[商品名]]&amp;" "&amp;org_table[[#This Row],[盛]]</f>
        <v>ビーフカレー ライス大盛</v>
      </c>
      <c r="F123" s="6" t="s">
        <v>145</v>
      </c>
      <c r="G123" s="10">
        <v>741</v>
      </c>
      <c r="H123" s="10">
        <v>17.5</v>
      </c>
      <c r="I123" s="10">
        <v>9.1</v>
      </c>
      <c r="J123" s="10">
        <v>146.9</v>
      </c>
      <c r="K123" s="10">
        <v>3.1</v>
      </c>
      <c r="L123" s="10">
        <v>391</v>
      </c>
      <c r="M123" s="10">
        <v>146</v>
      </c>
    </row>
    <row r="124" spans="1:13" x14ac:dyDescent="0.2">
      <c r="A124" s="5">
        <v>120</v>
      </c>
      <c r="B124" s="5" t="s">
        <v>150</v>
      </c>
      <c r="C124" s="6" t="s">
        <v>64</v>
      </c>
      <c r="D124" s="6" t="s">
        <v>18</v>
      </c>
      <c r="E124" s="6" t="str">
        <f>org_table[[#This Row],[商品名]]&amp;" "&amp;org_table[[#This Row],[盛]]</f>
        <v>から揚カレー ライス普通盛</v>
      </c>
      <c r="F124" s="6" t="s">
        <v>146</v>
      </c>
      <c r="G124" s="10">
        <v>750</v>
      </c>
      <c r="H124" s="10">
        <v>28.1</v>
      </c>
      <c r="I124" s="10">
        <v>17</v>
      </c>
      <c r="J124" s="10">
        <v>120.9</v>
      </c>
      <c r="K124" s="10">
        <v>4</v>
      </c>
      <c r="L124" s="10">
        <v>590</v>
      </c>
      <c r="M124" s="10">
        <v>210</v>
      </c>
    </row>
    <row r="125" spans="1:13" x14ac:dyDescent="0.2">
      <c r="A125" s="5">
        <v>121</v>
      </c>
      <c r="B125" s="5" t="s">
        <v>150</v>
      </c>
      <c r="C125" s="6" t="s">
        <v>64</v>
      </c>
      <c r="D125" s="6" t="s">
        <v>19</v>
      </c>
      <c r="E125" s="6" t="str">
        <f>org_table[[#This Row],[商品名]]&amp;" "&amp;org_table[[#This Row],[盛]]</f>
        <v>から揚カレー ライス大盛</v>
      </c>
      <c r="F125" s="6" t="s">
        <v>145</v>
      </c>
      <c r="G125" s="10">
        <v>901</v>
      </c>
      <c r="H125" s="10">
        <v>30.1</v>
      </c>
      <c r="I125" s="10">
        <v>17.3</v>
      </c>
      <c r="J125" s="10">
        <v>155.9</v>
      </c>
      <c r="K125" s="10">
        <v>4</v>
      </c>
      <c r="L125" s="10">
        <v>611</v>
      </c>
      <c r="M125" s="10">
        <v>236</v>
      </c>
    </row>
    <row r="126" spans="1:13" x14ac:dyDescent="0.2">
      <c r="A126" s="5">
        <v>122</v>
      </c>
      <c r="B126" s="5" t="s">
        <v>150</v>
      </c>
      <c r="C126" s="6" t="s">
        <v>65</v>
      </c>
      <c r="D126" s="6" t="s">
        <v>18</v>
      </c>
      <c r="E126" s="6" t="str">
        <f>org_table[[#This Row],[商品名]]&amp;" "&amp;org_table[[#This Row],[盛]]</f>
        <v>ロースカツカレー ライス普通盛</v>
      </c>
      <c r="F126" s="6" t="s">
        <v>146</v>
      </c>
      <c r="G126" s="10">
        <v>990</v>
      </c>
      <c r="H126" s="10">
        <v>32.299999999999997</v>
      </c>
      <c r="I126" s="10">
        <v>34</v>
      </c>
      <c r="J126" s="10">
        <v>138.4</v>
      </c>
      <c r="K126" s="10">
        <v>3.5</v>
      </c>
      <c r="L126" s="10">
        <v>680</v>
      </c>
      <c r="M126" s="10">
        <v>300</v>
      </c>
    </row>
    <row r="127" spans="1:13" x14ac:dyDescent="0.2">
      <c r="A127" s="5">
        <v>123</v>
      </c>
      <c r="B127" s="5" t="s">
        <v>150</v>
      </c>
      <c r="C127" s="6" t="s">
        <v>65</v>
      </c>
      <c r="D127" s="6" t="s">
        <v>19</v>
      </c>
      <c r="E127" s="6" t="str">
        <f>org_table[[#This Row],[商品名]]&amp;" "&amp;org_table[[#This Row],[盛]]</f>
        <v>ロースカツカレー ライス大盛</v>
      </c>
      <c r="F127" s="6" t="s">
        <v>145</v>
      </c>
      <c r="G127" s="10">
        <v>1141</v>
      </c>
      <c r="H127" s="10">
        <v>34.299999999999997</v>
      </c>
      <c r="I127" s="10">
        <v>34.299999999999997</v>
      </c>
      <c r="J127" s="10">
        <v>173.4</v>
      </c>
      <c r="K127" s="10">
        <v>3.5</v>
      </c>
      <c r="L127" s="10">
        <v>701</v>
      </c>
      <c r="M127" s="10">
        <v>326</v>
      </c>
    </row>
    <row r="128" spans="1:13" x14ac:dyDescent="0.2">
      <c r="A128" s="5">
        <v>124</v>
      </c>
      <c r="B128" s="5" t="s">
        <v>143</v>
      </c>
      <c r="C128" s="6" t="s">
        <v>66</v>
      </c>
      <c r="D128" s="6" t="s">
        <v>18</v>
      </c>
      <c r="E128" s="6" t="str">
        <f>org_table[[#This Row],[商品名]]&amp;" "&amp;org_table[[#This Row],[盛]]</f>
        <v>さば塩焼き弁当 ライス普通盛</v>
      </c>
      <c r="F128" s="6" t="s">
        <v>146</v>
      </c>
      <c r="G128" s="10">
        <v>831</v>
      </c>
      <c r="H128" s="10">
        <v>36.799999999999997</v>
      </c>
      <c r="I128" s="10">
        <v>34.6</v>
      </c>
      <c r="J128" s="10">
        <v>93</v>
      </c>
      <c r="K128" s="10">
        <v>3.7</v>
      </c>
      <c r="L128" s="10">
        <v>668</v>
      </c>
      <c r="M128" s="10">
        <v>410</v>
      </c>
    </row>
    <row r="129" spans="1:13" x14ac:dyDescent="0.2">
      <c r="A129" s="5">
        <v>125</v>
      </c>
      <c r="B129" s="5" t="s">
        <v>143</v>
      </c>
      <c r="C129" s="6" t="s">
        <v>66</v>
      </c>
      <c r="D129" s="6" t="s">
        <v>19</v>
      </c>
      <c r="E129" s="6" t="str">
        <f>org_table[[#This Row],[商品名]]&amp;" "&amp;org_table[[#This Row],[盛]]</f>
        <v>さば塩焼き弁当 ライス大盛</v>
      </c>
      <c r="F129" s="6" t="s">
        <v>145</v>
      </c>
      <c r="G129" s="10">
        <v>982</v>
      </c>
      <c r="H129" s="10">
        <v>38.799999999999997</v>
      </c>
      <c r="I129" s="10">
        <v>34.9</v>
      </c>
      <c r="J129" s="10">
        <v>128</v>
      </c>
      <c r="K129" s="10">
        <v>3.7</v>
      </c>
      <c r="L129" s="10">
        <v>689</v>
      </c>
      <c r="M129" s="10">
        <v>436</v>
      </c>
    </row>
    <row r="130" spans="1:13" x14ac:dyDescent="0.2">
      <c r="A130" s="5">
        <v>126</v>
      </c>
      <c r="B130" s="5" t="s">
        <v>143</v>
      </c>
      <c r="C130" s="6" t="s">
        <v>67</v>
      </c>
      <c r="D130" s="6" t="s">
        <v>18</v>
      </c>
      <c r="E130" s="6" t="str">
        <f>org_table[[#This Row],[商品名]]&amp;" "&amp;org_table[[#This Row],[盛]]</f>
        <v>しゃけ塩焼き弁当 ライス普通盛</v>
      </c>
      <c r="F130" s="6" t="s">
        <v>146</v>
      </c>
      <c r="G130" s="10">
        <v>691</v>
      </c>
      <c r="H130" s="10">
        <v>29.7</v>
      </c>
      <c r="I130" s="10">
        <v>22.1</v>
      </c>
      <c r="J130" s="10">
        <v>93.1</v>
      </c>
      <c r="K130" s="10">
        <v>3.2</v>
      </c>
      <c r="L130" s="10">
        <v>518</v>
      </c>
      <c r="M130" s="10">
        <v>351</v>
      </c>
    </row>
    <row r="131" spans="1:13" x14ac:dyDescent="0.2">
      <c r="A131" s="5">
        <v>127</v>
      </c>
      <c r="B131" s="5" t="s">
        <v>143</v>
      </c>
      <c r="C131" s="6" t="s">
        <v>67</v>
      </c>
      <c r="D131" s="6" t="s">
        <v>19</v>
      </c>
      <c r="E131" s="6" t="str">
        <f>org_table[[#This Row],[商品名]]&amp;" "&amp;org_table[[#This Row],[盛]]</f>
        <v>しゃけ塩焼き弁当 ライス大盛</v>
      </c>
      <c r="F131" s="6" t="s">
        <v>145</v>
      </c>
      <c r="G131" s="10">
        <v>842</v>
      </c>
      <c r="H131" s="10">
        <v>31.7</v>
      </c>
      <c r="I131" s="10">
        <v>22.4</v>
      </c>
      <c r="J131" s="10">
        <v>128.1</v>
      </c>
      <c r="K131" s="10">
        <v>3.2</v>
      </c>
      <c r="L131" s="10">
        <v>539</v>
      </c>
      <c r="M131" s="10">
        <v>377</v>
      </c>
    </row>
    <row r="132" spans="1:13" x14ac:dyDescent="0.2">
      <c r="A132" s="5">
        <v>128</v>
      </c>
      <c r="B132" s="5" t="s">
        <v>143</v>
      </c>
      <c r="C132" s="6" t="s">
        <v>68</v>
      </c>
      <c r="D132" s="6" t="s">
        <v>18</v>
      </c>
      <c r="E132" s="6" t="str">
        <f>org_table[[#This Row],[商品名]]&amp;" "&amp;org_table[[#This Row],[盛]]</f>
        <v>ＢＩＧのり弁（コロッケ） ライス普通盛</v>
      </c>
      <c r="F132" s="6" t="s">
        <v>146</v>
      </c>
      <c r="G132" s="10">
        <v>1122</v>
      </c>
      <c r="H132" s="10">
        <v>29.6</v>
      </c>
      <c r="I132" s="10">
        <v>45.1</v>
      </c>
      <c r="J132" s="10">
        <v>149.19999999999999</v>
      </c>
      <c r="K132" s="10">
        <v>3.7</v>
      </c>
      <c r="L132" s="10">
        <v>510</v>
      </c>
      <c r="M132" s="10">
        <v>371</v>
      </c>
    </row>
    <row r="133" spans="1:13" x14ac:dyDescent="0.2">
      <c r="A133" s="5">
        <v>129</v>
      </c>
      <c r="B133" s="5" t="s">
        <v>143</v>
      </c>
      <c r="C133" s="6" t="s">
        <v>68</v>
      </c>
      <c r="D133" s="6" t="s">
        <v>19</v>
      </c>
      <c r="E133" s="6" t="str">
        <f>org_table[[#This Row],[商品名]]&amp;" "&amp;org_table[[#This Row],[盛]]</f>
        <v>ＢＩＧのり弁（コロッケ） ライス大盛</v>
      </c>
      <c r="F133" s="6" t="s">
        <v>145</v>
      </c>
      <c r="G133" s="10">
        <v>1273</v>
      </c>
      <c r="H133" s="10">
        <v>31.6</v>
      </c>
      <c r="I133" s="10">
        <v>45.4</v>
      </c>
      <c r="J133" s="10">
        <v>184.2</v>
      </c>
      <c r="K133" s="10">
        <v>3.7</v>
      </c>
      <c r="L133" s="10">
        <v>531</v>
      </c>
      <c r="M133" s="10">
        <v>397</v>
      </c>
    </row>
    <row r="134" spans="1:13" x14ac:dyDescent="0.2">
      <c r="A134" s="5">
        <v>130</v>
      </c>
      <c r="B134" s="5" t="s">
        <v>143</v>
      </c>
      <c r="C134" s="6" t="s">
        <v>69</v>
      </c>
      <c r="D134" s="6" t="s">
        <v>18</v>
      </c>
      <c r="E134" s="6" t="str">
        <f>org_table[[#This Row],[商品名]]&amp;" "&amp;org_table[[#This Row],[盛]]</f>
        <v>ＢＩＧのり弁（白身フライ） ライス普通盛</v>
      </c>
      <c r="F134" s="6" t="s">
        <v>146</v>
      </c>
      <c r="G134" s="10">
        <v>1080</v>
      </c>
      <c r="H134" s="10">
        <v>32.6</v>
      </c>
      <c r="I134" s="10">
        <v>42.6</v>
      </c>
      <c r="J134" s="10">
        <v>140.9</v>
      </c>
      <c r="K134" s="10">
        <v>3.6</v>
      </c>
      <c r="L134" s="10">
        <v>454</v>
      </c>
      <c r="M134" s="10">
        <v>391</v>
      </c>
    </row>
    <row r="135" spans="1:13" x14ac:dyDescent="0.2">
      <c r="A135" s="5">
        <v>131</v>
      </c>
      <c r="B135" s="5" t="s">
        <v>143</v>
      </c>
      <c r="C135" s="6" t="s">
        <v>69</v>
      </c>
      <c r="D135" s="6" t="s">
        <v>19</v>
      </c>
      <c r="E135" s="6" t="str">
        <f>org_table[[#This Row],[商品名]]&amp;" "&amp;org_table[[#This Row],[盛]]</f>
        <v>ＢＩＧのり弁（白身フライ） ライス大盛</v>
      </c>
      <c r="F135" s="6" t="s">
        <v>145</v>
      </c>
      <c r="G135" s="10">
        <v>1231</v>
      </c>
      <c r="H135" s="10">
        <v>34.6</v>
      </c>
      <c r="I135" s="10">
        <v>42.9</v>
      </c>
      <c r="J135" s="10">
        <v>175.9</v>
      </c>
      <c r="K135" s="10">
        <v>3.6</v>
      </c>
      <c r="L135" s="10">
        <v>475</v>
      </c>
      <c r="M135" s="10">
        <v>417</v>
      </c>
    </row>
    <row r="136" spans="1:13" x14ac:dyDescent="0.2">
      <c r="A136" s="5">
        <v>132</v>
      </c>
      <c r="B136" s="5" t="s">
        <v>151</v>
      </c>
      <c r="C136" s="6" t="s">
        <v>70</v>
      </c>
      <c r="D136" s="6" t="s">
        <v>18</v>
      </c>
      <c r="E136" s="6" t="str">
        <f>org_table[[#This Row],[商品名]]&amp;" "&amp;org_table[[#This Row],[盛]]</f>
        <v>ドラえもんランチ/ドラミちゃんランチ（おにぎり）　　　　　 ライス普通盛</v>
      </c>
      <c r="F136" s="6" t="s">
        <v>146</v>
      </c>
      <c r="G136" s="10">
        <v>453</v>
      </c>
      <c r="H136" s="10">
        <v>14.9</v>
      </c>
      <c r="I136" s="10">
        <v>17</v>
      </c>
      <c r="J136" s="10">
        <v>60.1</v>
      </c>
      <c r="K136" s="10">
        <v>1</v>
      </c>
      <c r="L136" s="10">
        <v>382</v>
      </c>
      <c r="M136" s="10">
        <v>177</v>
      </c>
    </row>
    <row r="137" spans="1:13" x14ac:dyDescent="0.2">
      <c r="A137" s="5">
        <v>133</v>
      </c>
      <c r="B137" s="5" t="s">
        <v>151</v>
      </c>
      <c r="C137" s="6" t="s">
        <v>71</v>
      </c>
      <c r="D137" s="6" t="s">
        <v>18</v>
      </c>
      <c r="E137" s="6" t="str">
        <f>org_table[[#This Row],[商品名]]&amp;" "&amp;org_table[[#This Row],[盛]]</f>
        <v>ドラえもんランチ/ドラミちゃんランチ（カレー）　　　　　 ライス普通盛</v>
      </c>
      <c r="F137" s="6" t="s">
        <v>146</v>
      </c>
      <c r="G137" s="10">
        <v>441</v>
      </c>
      <c r="H137" s="10">
        <v>14.3</v>
      </c>
      <c r="I137" s="10">
        <v>15.6</v>
      </c>
      <c r="J137" s="10">
        <v>60.3</v>
      </c>
      <c r="K137" s="10">
        <v>1.6</v>
      </c>
      <c r="L137" s="10">
        <v>320</v>
      </c>
      <c r="M137" s="10">
        <v>155</v>
      </c>
    </row>
    <row r="138" spans="1:13" x14ac:dyDescent="0.2">
      <c r="A138" s="5">
        <v>134</v>
      </c>
      <c r="B138" s="5" t="s">
        <v>152</v>
      </c>
      <c r="C138" s="6" t="s">
        <v>72</v>
      </c>
      <c r="D138" s="6"/>
      <c r="E138" s="6" t="str">
        <f>org_table[[#This Row],[商品名]]&amp;" "&amp;org_table[[#This Row],[盛]]</f>
        <v xml:space="preserve">プラスべジから揚おかずのみ（4コ入り） </v>
      </c>
      <c r="F138" s="6"/>
      <c r="G138" s="10">
        <v>387</v>
      </c>
      <c r="H138" s="10">
        <v>26.8</v>
      </c>
      <c r="I138" s="10">
        <v>20.3</v>
      </c>
      <c r="J138" s="10">
        <v>24.5</v>
      </c>
      <c r="K138" s="10">
        <v>2.7</v>
      </c>
      <c r="L138" s="10">
        <v>577</v>
      </c>
      <c r="M138" s="10">
        <v>205</v>
      </c>
    </row>
    <row r="139" spans="1:13" x14ac:dyDescent="0.2">
      <c r="A139" s="5">
        <v>135</v>
      </c>
      <c r="B139" s="5" t="s">
        <v>152</v>
      </c>
      <c r="C139" s="6" t="s">
        <v>73</v>
      </c>
      <c r="D139" s="6"/>
      <c r="E139" s="6" t="str">
        <f>org_table[[#This Row],[商品名]]&amp;" "&amp;org_table[[#This Row],[盛]]</f>
        <v xml:space="preserve">プラスべジ特から揚おかずのみ（6コ入り） </v>
      </c>
      <c r="F139" s="6"/>
      <c r="G139" s="10">
        <v>547</v>
      </c>
      <c r="H139" s="10">
        <v>39.4</v>
      </c>
      <c r="I139" s="10">
        <v>28.5</v>
      </c>
      <c r="J139" s="10">
        <v>33.5</v>
      </c>
      <c r="K139" s="10">
        <v>3.5</v>
      </c>
      <c r="L139" s="10">
        <v>797</v>
      </c>
      <c r="M139" s="10">
        <v>295</v>
      </c>
    </row>
    <row r="140" spans="1:13" x14ac:dyDescent="0.2">
      <c r="A140" s="5">
        <v>136</v>
      </c>
      <c r="B140" s="5" t="s">
        <v>152</v>
      </c>
      <c r="C140" s="6" t="s">
        <v>74</v>
      </c>
      <c r="D140" s="6"/>
      <c r="E140" s="6" t="str">
        <f>org_table[[#This Row],[商品名]]&amp;" "&amp;org_table[[#This Row],[盛]]</f>
        <v xml:space="preserve">プラスべジカルビ焼肉おかずのみ </v>
      </c>
      <c r="F140" s="6"/>
      <c r="G140" s="10">
        <v>506</v>
      </c>
      <c r="H140" s="10">
        <v>19.600000000000001</v>
      </c>
      <c r="I140" s="10">
        <v>37.9</v>
      </c>
      <c r="J140" s="10">
        <v>21.7</v>
      </c>
      <c r="K140" s="10">
        <v>3.7</v>
      </c>
      <c r="L140" s="10">
        <v>490</v>
      </c>
      <c r="M140" s="10">
        <v>178</v>
      </c>
    </row>
    <row r="141" spans="1:13" x14ac:dyDescent="0.2">
      <c r="A141" s="5">
        <v>137</v>
      </c>
      <c r="B141" s="5" t="s">
        <v>152</v>
      </c>
      <c r="C141" s="6" t="s">
        <v>75</v>
      </c>
      <c r="D141" s="6"/>
      <c r="E141" s="6" t="str">
        <f>org_table[[#This Row],[商品名]]&amp;" "&amp;org_table[[#This Row],[盛]]</f>
        <v xml:space="preserve">プラスベジWカルビ焼肉おかずのみ </v>
      </c>
      <c r="F141" s="6"/>
      <c r="G141" s="10">
        <v>892</v>
      </c>
      <c r="H141" s="10">
        <v>35.4</v>
      </c>
      <c r="I141" s="10">
        <v>68.3</v>
      </c>
      <c r="J141" s="10">
        <v>33.9</v>
      </c>
      <c r="K141" s="10">
        <v>6.1</v>
      </c>
      <c r="L141" s="10">
        <v>790</v>
      </c>
      <c r="M141" s="10">
        <v>308</v>
      </c>
    </row>
    <row r="142" spans="1:13" x14ac:dyDescent="0.2">
      <c r="A142" s="5">
        <v>138</v>
      </c>
      <c r="B142" s="5" t="s">
        <v>152</v>
      </c>
      <c r="C142" s="6" t="s">
        <v>76</v>
      </c>
      <c r="D142" s="6"/>
      <c r="E142" s="6" t="str">
        <f>org_table[[#This Row],[商品名]]&amp;" "&amp;org_table[[#This Row],[盛]]</f>
        <v xml:space="preserve">プラスべジチキン南蛮おかずのみ </v>
      </c>
      <c r="F142" s="6"/>
      <c r="G142" s="10">
        <v>489</v>
      </c>
      <c r="H142" s="10">
        <v>20.399999999999999</v>
      </c>
      <c r="I142" s="10">
        <v>29.1</v>
      </c>
      <c r="J142" s="10">
        <v>35.4</v>
      </c>
      <c r="K142" s="10">
        <v>2.7</v>
      </c>
      <c r="L142" s="10">
        <v>514</v>
      </c>
      <c r="M142" s="10">
        <v>298</v>
      </c>
    </row>
    <row r="143" spans="1:13" x14ac:dyDescent="0.2">
      <c r="A143" s="5">
        <v>139</v>
      </c>
      <c r="B143" s="5" t="s">
        <v>152</v>
      </c>
      <c r="C143" s="6" t="s">
        <v>77</v>
      </c>
      <c r="D143" s="6"/>
      <c r="E143" s="6" t="str">
        <f>org_table[[#This Row],[商品名]]&amp;" "&amp;org_table[[#This Row],[盛]]</f>
        <v xml:space="preserve">プラスべジしょうが焼きおかずのみ </v>
      </c>
      <c r="F143" s="6"/>
      <c r="G143" s="10">
        <v>525</v>
      </c>
      <c r="H143" s="10">
        <v>21.9</v>
      </c>
      <c r="I143" s="10">
        <v>39.9</v>
      </c>
      <c r="J143" s="10">
        <v>19.5</v>
      </c>
      <c r="K143" s="10">
        <v>2.8</v>
      </c>
      <c r="L143" s="10">
        <v>543</v>
      </c>
      <c r="M143" s="10">
        <v>166</v>
      </c>
    </row>
    <row r="144" spans="1:13" x14ac:dyDescent="0.2">
      <c r="A144" s="5">
        <v>140</v>
      </c>
      <c r="B144" s="5" t="s">
        <v>152</v>
      </c>
      <c r="C144" s="6" t="s">
        <v>78</v>
      </c>
      <c r="D144" s="6"/>
      <c r="E144" s="6" t="str">
        <f>org_table[[#This Row],[商品名]]&amp;" "&amp;org_table[[#This Row],[盛]]</f>
        <v xml:space="preserve">プラスべジおろしチキン竜田おかずのみ（香味醤油） </v>
      </c>
      <c r="F144" s="6"/>
      <c r="G144" s="10">
        <v>501</v>
      </c>
      <c r="H144" s="10">
        <v>15.1</v>
      </c>
      <c r="I144" s="10">
        <v>33.700000000000003</v>
      </c>
      <c r="J144" s="10">
        <v>31.9</v>
      </c>
      <c r="K144" s="10">
        <v>2.7</v>
      </c>
      <c r="L144" s="10">
        <v>498</v>
      </c>
      <c r="M144" s="10">
        <v>176</v>
      </c>
    </row>
    <row r="145" spans="1:13" x14ac:dyDescent="0.2">
      <c r="A145" s="5">
        <v>141</v>
      </c>
      <c r="B145" s="5" t="s">
        <v>152</v>
      </c>
      <c r="C145" s="6" t="s">
        <v>79</v>
      </c>
      <c r="D145" s="6"/>
      <c r="E145" s="6" t="str">
        <f>org_table[[#This Row],[商品名]]&amp;" "&amp;org_table[[#This Row],[盛]]</f>
        <v xml:space="preserve">プラスべジおろしチキン竜田おかずのみ（和風ぽん酢） </v>
      </c>
      <c r="F145" s="6"/>
      <c r="G145" s="10">
        <v>488</v>
      </c>
      <c r="H145" s="10">
        <v>15.3</v>
      </c>
      <c r="I145" s="10">
        <v>32.1</v>
      </c>
      <c r="J145" s="10">
        <v>32</v>
      </c>
      <c r="K145" s="10">
        <v>3.6</v>
      </c>
      <c r="L145" s="10">
        <v>500</v>
      </c>
      <c r="M145" s="10">
        <v>176</v>
      </c>
    </row>
    <row r="146" spans="1:13" x14ac:dyDescent="0.2">
      <c r="A146" s="5">
        <v>142</v>
      </c>
      <c r="B146" s="5" t="s">
        <v>152</v>
      </c>
      <c r="C146" s="6" t="s">
        <v>80</v>
      </c>
      <c r="D146" s="6"/>
      <c r="E146" s="6" t="str">
        <f>org_table[[#This Row],[商品名]]&amp;" "&amp;org_table[[#This Row],[盛]]</f>
        <v xml:space="preserve">プラスべジロースとんかつおかずのみ </v>
      </c>
      <c r="F146" s="6"/>
      <c r="G146" s="10">
        <v>512</v>
      </c>
      <c r="H146" s="10">
        <v>18.600000000000001</v>
      </c>
      <c r="I146" s="10">
        <v>29</v>
      </c>
      <c r="J146" s="10">
        <v>43.9</v>
      </c>
      <c r="K146" s="10">
        <v>2.5</v>
      </c>
      <c r="L146" s="10">
        <v>506</v>
      </c>
      <c r="M146" s="10">
        <v>214</v>
      </c>
    </row>
    <row r="147" spans="1:13" x14ac:dyDescent="0.2">
      <c r="A147" s="5">
        <v>143</v>
      </c>
      <c r="B147" s="5" t="s">
        <v>152</v>
      </c>
      <c r="C147" s="6" t="s">
        <v>81</v>
      </c>
      <c r="D147" s="6"/>
      <c r="E147" s="6" t="str">
        <f>org_table[[#This Row],[商品名]]&amp;" "&amp;org_table[[#This Row],[盛]]</f>
        <v xml:space="preserve">プラスべジ4種のこぼれチーズハンバーグステーキおかずのみ </v>
      </c>
      <c r="F147" s="6"/>
      <c r="G147" s="10">
        <v>518</v>
      </c>
      <c r="H147" s="10">
        <v>25.3</v>
      </c>
      <c r="I147" s="10">
        <v>35.799999999999997</v>
      </c>
      <c r="J147" s="10">
        <v>23.1</v>
      </c>
      <c r="K147" s="10">
        <v>3.4</v>
      </c>
      <c r="L147" s="10">
        <v>608</v>
      </c>
      <c r="M147" s="10">
        <v>360</v>
      </c>
    </row>
    <row r="148" spans="1:13" x14ac:dyDescent="0.2">
      <c r="A148" s="5">
        <v>144</v>
      </c>
      <c r="B148" s="5" t="s">
        <v>152</v>
      </c>
      <c r="C148" s="6" t="s">
        <v>82</v>
      </c>
      <c r="D148" s="6"/>
      <c r="E148" s="6" t="str">
        <f>org_table[[#This Row],[商品名]]&amp;" "&amp;org_table[[#This Row],[盛]]</f>
        <v xml:space="preserve">プラスべジデミグラスハンバーグステーキおかずのみ </v>
      </c>
      <c r="F148" s="6"/>
      <c r="G148" s="10">
        <v>401</v>
      </c>
      <c r="H148" s="10">
        <v>19.399999999999999</v>
      </c>
      <c r="I148" s="10">
        <v>26</v>
      </c>
      <c r="J148" s="10">
        <v>22.2</v>
      </c>
      <c r="K148" s="10">
        <v>2.4</v>
      </c>
      <c r="L148" s="10">
        <v>588</v>
      </c>
      <c r="M148" s="10">
        <v>168</v>
      </c>
    </row>
    <row r="149" spans="1:13" x14ac:dyDescent="0.2">
      <c r="A149" s="5">
        <v>145</v>
      </c>
      <c r="B149" s="5" t="s">
        <v>152</v>
      </c>
      <c r="C149" s="6" t="s">
        <v>83</v>
      </c>
      <c r="D149" s="6"/>
      <c r="E149" s="6" t="str">
        <f>org_table[[#This Row],[商品名]]&amp;" "&amp;org_table[[#This Row],[盛]]</f>
        <v xml:space="preserve">プラスべジ和風おろしハンバーグステーキおかずのみ </v>
      </c>
      <c r="F149" s="6"/>
      <c r="G149" s="10">
        <v>396</v>
      </c>
      <c r="H149" s="10">
        <v>19.399999999999999</v>
      </c>
      <c r="I149" s="10">
        <v>24.5</v>
      </c>
      <c r="J149" s="10">
        <v>24.4</v>
      </c>
      <c r="K149" s="10">
        <v>3.6</v>
      </c>
      <c r="L149" s="10">
        <v>660</v>
      </c>
      <c r="M149" s="10">
        <v>178</v>
      </c>
    </row>
    <row r="150" spans="1:13" x14ac:dyDescent="0.2">
      <c r="A150" s="5">
        <v>146</v>
      </c>
      <c r="B150" s="5" t="s">
        <v>152</v>
      </c>
      <c r="C150" s="6" t="s">
        <v>84</v>
      </c>
      <c r="D150" s="6"/>
      <c r="E150" s="6" t="str">
        <f>org_table[[#This Row],[商品名]]&amp;" "&amp;org_table[[#This Row],[盛]]</f>
        <v xml:space="preserve">プラスべジしゃけ塩焼きおかずのみ </v>
      </c>
      <c r="F150" s="6"/>
      <c r="G150" s="10">
        <v>368</v>
      </c>
      <c r="H150" s="10">
        <v>23.2</v>
      </c>
      <c r="I150" s="10">
        <v>23.2</v>
      </c>
      <c r="J150" s="10">
        <v>16.7</v>
      </c>
      <c r="K150" s="10">
        <v>2.9</v>
      </c>
      <c r="L150" s="10">
        <v>564</v>
      </c>
      <c r="M150" s="10">
        <v>276</v>
      </c>
    </row>
    <row r="151" spans="1:13" x14ac:dyDescent="0.2">
      <c r="A151" s="5">
        <v>147</v>
      </c>
      <c r="B151" s="5" t="s">
        <v>152</v>
      </c>
      <c r="C151" s="6" t="s">
        <v>85</v>
      </c>
      <c r="D151" s="6"/>
      <c r="E151" s="6" t="str">
        <f>org_table[[#This Row],[商品名]]&amp;" "&amp;org_table[[#This Row],[盛]]</f>
        <v xml:space="preserve">プラスべジさば塩焼きおかずのみ </v>
      </c>
      <c r="F151" s="6"/>
      <c r="G151" s="10">
        <v>508</v>
      </c>
      <c r="H151" s="10">
        <v>30.3</v>
      </c>
      <c r="I151" s="10">
        <v>35.700000000000003</v>
      </c>
      <c r="J151" s="10">
        <v>16.600000000000001</v>
      </c>
      <c r="K151" s="10">
        <v>3.4</v>
      </c>
      <c r="L151" s="10">
        <v>714</v>
      </c>
      <c r="M151" s="10">
        <v>335</v>
      </c>
    </row>
    <row r="152" spans="1:13" x14ac:dyDescent="0.2">
      <c r="A152" s="5">
        <v>148</v>
      </c>
      <c r="B152" s="5" t="s">
        <v>152</v>
      </c>
      <c r="C152" s="6" t="s">
        <v>86</v>
      </c>
      <c r="D152" s="6"/>
      <c r="E152" s="6" t="str">
        <f>org_table[[#This Row],[商品名]]&amp;" "&amp;org_table[[#This Row],[盛]]</f>
        <v xml:space="preserve">4種のこぼれチーズハンバーグステーキおかずのみ </v>
      </c>
      <c r="F152" s="6"/>
      <c r="G152" s="10">
        <v>503</v>
      </c>
      <c r="H152" s="10">
        <v>25</v>
      </c>
      <c r="I152" s="10">
        <v>33.700000000000003</v>
      </c>
      <c r="J152" s="10">
        <v>24.2</v>
      </c>
      <c r="K152" s="10">
        <v>3.5</v>
      </c>
      <c r="L152" s="10">
        <v>529</v>
      </c>
      <c r="M152" s="10">
        <v>349</v>
      </c>
    </row>
    <row r="153" spans="1:13" x14ac:dyDescent="0.2">
      <c r="A153" s="5">
        <v>149</v>
      </c>
      <c r="B153" s="5" t="s">
        <v>152</v>
      </c>
      <c r="C153" s="6" t="s">
        <v>87</v>
      </c>
      <c r="D153" s="6"/>
      <c r="E153" s="6" t="str">
        <f>org_table[[#This Row],[商品名]]&amp;" "&amp;org_table[[#This Row],[盛]]</f>
        <v xml:space="preserve">デミグラスハンバーグステーキおかずのみ </v>
      </c>
      <c r="F153" s="6"/>
      <c r="G153" s="10">
        <v>386</v>
      </c>
      <c r="H153" s="10">
        <v>19.100000000000001</v>
      </c>
      <c r="I153" s="10">
        <v>23.9</v>
      </c>
      <c r="J153" s="10">
        <v>23.3</v>
      </c>
      <c r="K153" s="10">
        <v>2.5</v>
      </c>
      <c r="L153" s="10">
        <v>509</v>
      </c>
      <c r="M153" s="10">
        <v>157</v>
      </c>
    </row>
    <row r="154" spans="1:13" x14ac:dyDescent="0.2">
      <c r="A154" s="5">
        <v>150</v>
      </c>
      <c r="B154" s="5" t="s">
        <v>152</v>
      </c>
      <c r="C154" s="6" t="s">
        <v>88</v>
      </c>
      <c r="D154" s="6"/>
      <c r="E154" s="6" t="str">
        <f>org_table[[#This Row],[商品名]]&amp;" "&amp;org_table[[#This Row],[盛]]</f>
        <v xml:space="preserve">和風おろしハンバーグステーキおかずのみ </v>
      </c>
      <c r="F154" s="6"/>
      <c r="G154" s="10">
        <v>381</v>
      </c>
      <c r="H154" s="10">
        <v>19.100000000000001</v>
      </c>
      <c r="I154" s="10">
        <v>22.4</v>
      </c>
      <c r="J154" s="10">
        <v>25.5</v>
      </c>
      <c r="K154" s="10">
        <v>3.8</v>
      </c>
      <c r="L154" s="10">
        <v>581</v>
      </c>
      <c r="M154" s="10">
        <v>167</v>
      </c>
    </row>
    <row r="155" spans="1:13" x14ac:dyDescent="0.2">
      <c r="A155" s="5">
        <v>151</v>
      </c>
      <c r="B155" s="5" t="s">
        <v>152</v>
      </c>
      <c r="C155" s="6" t="s">
        <v>89</v>
      </c>
      <c r="D155" s="6"/>
      <c r="E155" s="6" t="str">
        <f>org_table[[#This Row],[商品名]]&amp;" "&amp;org_table[[#This Row],[盛]]</f>
        <v xml:space="preserve">ロースとんかつ　おかずのみ </v>
      </c>
      <c r="F155" s="6"/>
      <c r="G155" s="10">
        <v>497</v>
      </c>
      <c r="H155" s="10">
        <v>18.3</v>
      </c>
      <c r="I155" s="10">
        <v>26.9</v>
      </c>
      <c r="J155" s="10">
        <v>45</v>
      </c>
      <c r="K155" s="10">
        <v>2.6</v>
      </c>
      <c r="L155" s="10">
        <v>427</v>
      </c>
      <c r="M155" s="10">
        <v>203</v>
      </c>
    </row>
    <row r="156" spans="1:13" x14ac:dyDescent="0.2">
      <c r="A156" s="5">
        <v>152</v>
      </c>
      <c r="B156" s="5" t="s">
        <v>152</v>
      </c>
      <c r="C156" s="6" t="s">
        <v>90</v>
      </c>
      <c r="D156" s="6"/>
      <c r="E156" s="6" t="str">
        <f>org_table[[#This Row],[商品名]]&amp;" "&amp;org_table[[#This Row],[盛]]</f>
        <v xml:space="preserve">ロースかつとじ　おかずのみ </v>
      </c>
      <c r="F156" s="6"/>
      <c r="G156" s="10">
        <v>504</v>
      </c>
      <c r="H156" s="10">
        <v>22.3</v>
      </c>
      <c r="I156" s="10">
        <v>28.6</v>
      </c>
      <c r="J156" s="10">
        <v>39.4</v>
      </c>
      <c r="K156" s="10">
        <v>3.3</v>
      </c>
      <c r="L156" s="10">
        <v>460</v>
      </c>
      <c r="M156" s="10">
        <v>260</v>
      </c>
    </row>
    <row r="157" spans="1:13" x14ac:dyDescent="0.2">
      <c r="A157" s="5">
        <v>153</v>
      </c>
      <c r="B157" s="5" t="s">
        <v>152</v>
      </c>
      <c r="C157" s="6" t="s">
        <v>91</v>
      </c>
      <c r="D157" s="6"/>
      <c r="E157" s="6" t="str">
        <f>org_table[[#This Row],[商品名]]&amp;" "&amp;org_table[[#This Row],[盛]]</f>
        <v xml:space="preserve">チキン南蛮　おかずのみ </v>
      </c>
      <c r="F157" s="6"/>
      <c r="G157" s="10">
        <v>474</v>
      </c>
      <c r="H157" s="10">
        <v>20.100000000000001</v>
      </c>
      <c r="I157" s="10">
        <v>27</v>
      </c>
      <c r="J157" s="10">
        <v>36.5</v>
      </c>
      <c r="K157" s="10">
        <v>2.8</v>
      </c>
      <c r="L157" s="10">
        <v>435</v>
      </c>
      <c r="M157" s="10">
        <v>287</v>
      </c>
    </row>
    <row r="158" spans="1:13" x14ac:dyDescent="0.2">
      <c r="A158" s="5">
        <v>154</v>
      </c>
      <c r="B158" s="5" t="s">
        <v>152</v>
      </c>
      <c r="C158" s="6" t="s">
        <v>92</v>
      </c>
      <c r="D158" s="6"/>
      <c r="E158" s="6" t="str">
        <f>org_table[[#This Row],[商品名]]&amp;" "&amp;org_table[[#This Row],[盛]]</f>
        <v xml:space="preserve">肉野菜炒め　おかずのみ </v>
      </c>
      <c r="F158" s="6"/>
      <c r="G158" s="10">
        <v>365</v>
      </c>
      <c r="H158" s="10">
        <v>18.5</v>
      </c>
      <c r="I158" s="10">
        <v>20.2</v>
      </c>
      <c r="J158" s="10">
        <v>27.3</v>
      </c>
      <c r="K158" s="10">
        <v>5.3</v>
      </c>
      <c r="L158" s="10">
        <v>820</v>
      </c>
      <c r="M158" s="10">
        <v>200</v>
      </c>
    </row>
    <row r="159" spans="1:13" x14ac:dyDescent="0.2">
      <c r="A159" s="5">
        <v>155</v>
      </c>
      <c r="B159" s="5" t="s">
        <v>152</v>
      </c>
      <c r="C159" s="6" t="s">
        <v>93</v>
      </c>
      <c r="D159" s="6"/>
      <c r="E159" s="6" t="str">
        <f>org_table[[#This Row],[商品名]]&amp;" "&amp;org_table[[#This Row],[盛]]</f>
        <v xml:space="preserve">しゃけ塩焼きおかずのみ </v>
      </c>
      <c r="F159" s="6"/>
      <c r="G159" s="10">
        <v>353</v>
      </c>
      <c r="H159" s="10">
        <v>22.9</v>
      </c>
      <c r="I159" s="10">
        <v>21.1</v>
      </c>
      <c r="J159" s="10">
        <v>17.8</v>
      </c>
      <c r="K159" s="10">
        <v>3.1</v>
      </c>
      <c r="L159" s="10">
        <v>485</v>
      </c>
      <c r="M159" s="10">
        <v>265</v>
      </c>
    </row>
    <row r="160" spans="1:13" x14ac:dyDescent="0.2">
      <c r="A160" s="5">
        <v>156</v>
      </c>
      <c r="B160" s="5" t="s">
        <v>152</v>
      </c>
      <c r="C160" s="6" t="s">
        <v>94</v>
      </c>
      <c r="D160" s="6"/>
      <c r="E160" s="6" t="str">
        <f>org_table[[#This Row],[商品名]]&amp;" "&amp;org_table[[#This Row],[盛]]</f>
        <v xml:space="preserve">さば塩焼きおかずのみ </v>
      </c>
      <c r="F160" s="6"/>
      <c r="G160" s="10">
        <v>493</v>
      </c>
      <c r="H160" s="10">
        <v>30</v>
      </c>
      <c r="I160" s="10">
        <v>33.6</v>
      </c>
      <c r="J160" s="10">
        <v>17.7</v>
      </c>
      <c r="K160" s="10">
        <v>3.6</v>
      </c>
      <c r="L160" s="10">
        <v>635</v>
      </c>
      <c r="M160" s="10">
        <v>324</v>
      </c>
    </row>
    <row r="161" spans="1:13" x14ac:dyDescent="0.2">
      <c r="A161" s="5">
        <v>157</v>
      </c>
      <c r="B161" s="5" t="s">
        <v>152</v>
      </c>
      <c r="C161" s="6" t="s">
        <v>95</v>
      </c>
      <c r="D161" s="6"/>
      <c r="E161" s="6" t="str">
        <f>org_table[[#This Row],[商品名]]&amp;" "&amp;org_table[[#This Row],[盛]]</f>
        <v xml:space="preserve">カルビ焼肉　おかずのみ </v>
      </c>
      <c r="F161" s="6"/>
      <c r="G161" s="10">
        <v>491</v>
      </c>
      <c r="H161" s="10">
        <v>19.3</v>
      </c>
      <c r="I161" s="10">
        <v>35.799999999999997</v>
      </c>
      <c r="J161" s="10">
        <v>22.8</v>
      </c>
      <c r="K161" s="10">
        <v>3.8</v>
      </c>
      <c r="L161" s="10">
        <v>411</v>
      </c>
      <c r="M161" s="10">
        <v>167</v>
      </c>
    </row>
    <row r="162" spans="1:13" x14ac:dyDescent="0.2">
      <c r="A162" s="5">
        <v>158</v>
      </c>
      <c r="B162" s="5" t="s">
        <v>152</v>
      </c>
      <c r="C162" s="6" t="s">
        <v>96</v>
      </c>
      <c r="D162" s="6"/>
      <c r="E162" s="6" t="str">
        <f>org_table[[#This Row],[商品名]]&amp;" "&amp;org_table[[#This Row],[盛]]</f>
        <v xml:space="preserve">Wカルビ焼肉　おかずのみ </v>
      </c>
      <c r="F162" s="6"/>
      <c r="G162" s="10">
        <v>877</v>
      </c>
      <c r="H162" s="10">
        <v>35.1</v>
      </c>
      <c r="I162" s="10">
        <v>66.2</v>
      </c>
      <c r="J162" s="10">
        <v>35</v>
      </c>
      <c r="K162" s="10">
        <v>6.2</v>
      </c>
      <c r="L162" s="10">
        <v>711</v>
      </c>
      <c r="M162" s="10">
        <v>297</v>
      </c>
    </row>
    <row r="163" spans="1:13" x14ac:dyDescent="0.2">
      <c r="A163" s="5">
        <v>159</v>
      </c>
      <c r="B163" s="5" t="s">
        <v>152</v>
      </c>
      <c r="C163" s="6" t="s">
        <v>97</v>
      </c>
      <c r="D163" s="6"/>
      <c r="E163" s="6" t="str">
        <f>org_table[[#This Row],[商品名]]&amp;" "&amp;org_table[[#This Row],[盛]]</f>
        <v xml:space="preserve">おろしチキン竜田おかずのみ(香味醤油) </v>
      </c>
      <c r="F163" s="6"/>
      <c r="G163" s="10">
        <v>486</v>
      </c>
      <c r="H163" s="10">
        <v>14.8</v>
      </c>
      <c r="I163" s="10">
        <v>31.6</v>
      </c>
      <c r="J163" s="10">
        <v>33</v>
      </c>
      <c r="K163" s="10">
        <v>2.9</v>
      </c>
      <c r="L163" s="10">
        <v>419</v>
      </c>
      <c r="M163" s="10">
        <v>165</v>
      </c>
    </row>
    <row r="164" spans="1:13" x14ac:dyDescent="0.2">
      <c r="A164" s="5">
        <v>160</v>
      </c>
      <c r="B164" s="5" t="s">
        <v>152</v>
      </c>
      <c r="C164" s="6" t="s">
        <v>98</v>
      </c>
      <c r="D164" s="6"/>
      <c r="E164" s="6" t="str">
        <f>org_table[[#This Row],[商品名]]&amp;" "&amp;org_table[[#This Row],[盛]]</f>
        <v xml:space="preserve">おろしチキン竜田おかずのみ(和風ぽん酢) </v>
      </c>
      <c r="F164" s="6"/>
      <c r="G164" s="10">
        <v>473</v>
      </c>
      <c r="H164" s="10">
        <v>15</v>
      </c>
      <c r="I164" s="10">
        <v>30</v>
      </c>
      <c r="J164" s="10">
        <v>33.1</v>
      </c>
      <c r="K164" s="10">
        <v>3.8</v>
      </c>
      <c r="L164" s="10">
        <v>421</v>
      </c>
      <c r="M164" s="10">
        <v>165</v>
      </c>
    </row>
    <row r="165" spans="1:13" x14ac:dyDescent="0.2">
      <c r="A165" s="5">
        <v>161</v>
      </c>
      <c r="B165" s="5" t="s">
        <v>152</v>
      </c>
      <c r="C165" s="6" t="s">
        <v>99</v>
      </c>
      <c r="D165" s="6"/>
      <c r="E165" s="6" t="str">
        <f>org_table[[#This Row],[商品名]]&amp;" "&amp;org_table[[#This Row],[盛]]</f>
        <v xml:space="preserve">しょうが焼きおかずのみ </v>
      </c>
      <c r="F165" s="6"/>
      <c r="G165" s="10">
        <v>510</v>
      </c>
      <c r="H165" s="10">
        <v>21.6</v>
      </c>
      <c r="I165" s="10">
        <v>37.799999999999997</v>
      </c>
      <c r="J165" s="10">
        <v>20.6</v>
      </c>
      <c r="K165" s="10">
        <v>2.9</v>
      </c>
      <c r="L165" s="10">
        <v>464</v>
      </c>
      <c r="M165" s="10">
        <v>155</v>
      </c>
    </row>
    <row r="166" spans="1:13" x14ac:dyDescent="0.2">
      <c r="A166" s="5">
        <v>162</v>
      </c>
      <c r="B166" s="5" t="s">
        <v>152</v>
      </c>
      <c r="C166" s="6" t="s">
        <v>100</v>
      </c>
      <c r="D166" s="6"/>
      <c r="E166" s="6" t="str">
        <f>org_table[[#This Row],[商品名]]&amp;" "&amp;org_table[[#This Row],[盛]]</f>
        <v xml:space="preserve">から揚　おかずのみ(4コ入り) </v>
      </c>
      <c r="F166" s="6"/>
      <c r="G166" s="10">
        <v>372</v>
      </c>
      <c r="H166" s="10">
        <v>26.5</v>
      </c>
      <c r="I166" s="10">
        <v>18.2</v>
      </c>
      <c r="J166" s="10">
        <v>25.6</v>
      </c>
      <c r="K166" s="10">
        <v>2.8</v>
      </c>
      <c r="L166" s="10">
        <v>498</v>
      </c>
      <c r="M166" s="10">
        <v>194</v>
      </c>
    </row>
    <row r="167" spans="1:13" x14ac:dyDescent="0.2">
      <c r="A167" s="5">
        <v>163</v>
      </c>
      <c r="B167" s="5" t="s">
        <v>152</v>
      </c>
      <c r="C167" s="6" t="s">
        <v>101</v>
      </c>
      <c r="D167" s="6"/>
      <c r="E167" s="6" t="str">
        <f>org_table[[#This Row],[商品名]]&amp;" "&amp;org_table[[#This Row],[盛]]</f>
        <v xml:space="preserve">特から揚おかずのみ(6コ入り) </v>
      </c>
      <c r="F167" s="6"/>
      <c r="G167" s="10">
        <v>532</v>
      </c>
      <c r="H167" s="10">
        <v>39.1</v>
      </c>
      <c r="I167" s="10">
        <v>26.4</v>
      </c>
      <c r="J167" s="10">
        <v>34.6</v>
      </c>
      <c r="K167" s="10">
        <v>3.7</v>
      </c>
      <c r="L167" s="10">
        <v>718</v>
      </c>
      <c r="M167" s="10">
        <v>284</v>
      </c>
    </row>
    <row r="168" spans="1:13" x14ac:dyDescent="0.2">
      <c r="A168" s="5">
        <v>164</v>
      </c>
      <c r="B168" s="5" t="s">
        <v>152</v>
      </c>
      <c r="C168" s="6" t="s">
        <v>102</v>
      </c>
      <c r="D168" s="6"/>
      <c r="E168" s="6" t="str">
        <f>org_table[[#This Row],[商品名]]&amp;" "&amp;org_table[[#This Row],[盛]]</f>
        <v xml:space="preserve">カレールー </v>
      </c>
      <c r="F168" s="6"/>
      <c r="G168" s="10">
        <v>208</v>
      </c>
      <c r="H168" s="10">
        <v>10.4</v>
      </c>
      <c r="I168" s="10">
        <v>8</v>
      </c>
      <c r="J168" s="10">
        <v>23.6</v>
      </c>
      <c r="K168" s="10">
        <v>2.8</v>
      </c>
      <c r="L168" s="10">
        <v>300</v>
      </c>
      <c r="M168" s="10">
        <v>54</v>
      </c>
    </row>
    <row r="169" spans="1:13" x14ac:dyDescent="0.2">
      <c r="A169" s="5">
        <v>165</v>
      </c>
      <c r="B169" s="5" t="s">
        <v>152</v>
      </c>
      <c r="C169" s="6" t="s">
        <v>103</v>
      </c>
      <c r="D169" s="6"/>
      <c r="E169" s="6" t="str">
        <f>org_table[[#This Row],[商品名]]&amp;" "&amp;org_table[[#This Row],[盛]]</f>
        <v xml:space="preserve">もち麦ごはん単品（中） </v>
      </c>
      <c r="F169" s="6"/>
      <c r="G169" s="10">
        <v>390</v>
      </c>
      <c r="H169" s="10">
        <v>7</v>
      </c>
      <c r="I169" s="10">
        <v>1</v>
      </c>
      <c r="J169" s="10">
        <v>90.8</v>
      </c>
      <c r="K169" s="10">
        <v>0</v>
      </c>
      <c r="L169" s="10">
        <v>103</v>
      </c>
      <c r="M169" s="10">
        <v>108</v>
      </c>
    </row>
    <row r="170" spans="1:13" x14ac:dyDescent="0.2">
      <c r="A170" s="5">
        <v>166</v>
      </c>
      <c r="B170" s="5" t="s">
        <v>152</v>
      </c>
      <c r="C170" s="6" t="s">
        <v>104</v>
      </c>
      <c r="D170" s="6"/>
      <c r="E170" s="6" t="str">
        <f>org_table[[#This Row],[商品名]]&amp;" "&amp;org_table[[#This Row],[盛]]</f>
        <v xml:space="preserve">特製豚汁 </v>
      </c>
      <c r="F170" s="6"/>
      <c r="G170" s="10">
        <v>83</v>
      </c>
      <c r="H170" s="10">
        <v>6.7</v>
      </c>
      <c r="I170" s="10">
        <v>2.7</v>
      </c>
      <c r="J170" s="10">
        <v>7.8</v>
      </c>
      <c r="K170" s="10">
        <v>3</v>
      </c>
      <c r="L170" s="10">
        <v>220</v>
      </c>
      <c r="M170" s="10">
        <v>69</v>
      </c>
    </row>
    <row r="171" spans="1:13" x14ac:dyDescent="0.2">
      <c r="A171" s="5">
        <v>167</v>
      </c>
      <c r="B171" s="5" t="s">
        <v>152</v>
      </c>
      <c r="C171" s="6" t="s">
        <v>105</v>
      </c>
      <c r="D171" s="6"/>
      <c r="E171" s="6" t="str">
        <f>org_table[[#This Row],[商品名]]&amp;" "&amp;org_table[[#This Row],[盛]]</f>
        <v xml:space="preserve">(単品惣菜)豆もやしナムル </v>
      </c>
      <c r="F171" s="6"/>
      <c r="G171" s="10">
        <v>68</v>
      </c>
      <c r="H171" s="10">
        <v>3.1</v>
      </c>
      <c r="I171" s="10">
        <v>5.3</v>
      </c>
      <c r="J171" s="10">
        <v>1.8</v>
      </c>
      <c r="K171" s="10">
        <v>1</v>
      </c>
      <c r="L171" s="10">
        <v>68</v>
      </c>
      <c r="M171" s="10">
        <v>30</v>
      </c>
    </row>
    <row r="172" spans="1:13" x14ac:dyDescent="0.2">
      <c r="A172" s="5">
        <v>168</v>
      </c>
      <c r="B172" s="5" t="s">
        <v>152</v>
      </c>
      <c r="C172" s="6" t="s">
        <v>106</v>
      </c>
      <c r="D172" s="6"/>
      <c r="E172" s="6" t="str">
        <f>org_table[[#This Row],[商品名]]&amp;" "&amp;org_table[[#This Row],[盛]]</f>
        <v xml:space="preserve">ちくわ天 </v>
      </c>
      <c r="F172" s="6"/>
      <c r="G172" s="10">
        <v>52</v>
      </c>
      <c r="H172" s="10">
        <v>2.8</v>
      </c>
      <c r="I172" s="10">
        <v>2.6</v>
      </c>
      <c r="J172" s="10">
        <v>4.0999999999999996</v>
      </c>
      <c r="K172" s="10">
        <v>0.7</v>
      </c>
      <c r="L172" s="10">
        <v>37</v>
      </c>
      <c r="M172" s="10">
        <v>29</v>
      </c>
    </row>
    <row r="173" spans="1:13" x14ac:dyDescent="0.2">
      <c r="A173" s="5">
        <v>169</v>
      </c>
      <c r="B173" s="5" t="s">
        <v>152</v>
      </c>
      <c r="C173" s="6" t="s">
        <v>107</v>
      </c>
      <c r="D173" s="6"/>
      <c r="E173" s="6" t="str">
        <f>org_table[[#This Row],[商品名]]&amp;" "&amp;org_table[[#This Row],[盛]]</f>
        <v xml:space="preserve">ミニうどん（肉） </v>
      </c>
      <c r="F173" s="6"/>
      <c r="G173" s="10">
        <v>127</v>
      </c>
      <c r="H173" s="10">
        <v>4.8</v>
      </c>
      <c r="I173" s="10">
        <v>1.7</v>
      </c>
      <c r="J173" s="10">
        <v>23</v>
      </c>
      <c r="K173" s="10">
        <v>3.4</v>
      </c>
      <c r="L173" s="10">
        <v>88</v>
      </c>
      <c r="M173" s="10">
        <v>36</v>
      </c>
    </row>
    <row r="174" spans="1:13" x14ac:dyDescent="0.2">
      <c r="A174" s="5">
        <v>170</v>
      </c>
      <c r="B174" s="5" t="s">
        <v>152</v>
      </c>
      <c r="C174" s="6" t="s">
        <v>108</v>
      </c>
      <c r="D174" s="6"/>
      <c r="E174" s="6" t="str">
        <f>org_table[[#This Row],[商品名]]&amp;" "&amp;org_table[[#This Row],[盛]]</f>
        <v xml:space="preserve">ミニうどん（きつね） </v>
      </c>
      <c r="F174" s="6"/>
      <c r="G174" s="10">
        <v>123</v>
      </c>
      <c r="H174" s="10">
        <v>4</v>
      </c>
      <c r="I174" s="10">
        <v>1.2</v>
      </c>
      <c r="J174" s="10">
        <v>24</v>
      </c>
      <c r="K174" s="10">
        <v>3.5</v>
      </c>
      <c r="L174" s="10">
        <v>71</v>
      </c>
      <c r="M174" s="10">
        <v>32</v>
      </c>
    </row>
    <row r="175" spans="1:13" x14ac:dyDescent="0.2">
      <c r="A175" s="5">
        <v>171</v>
      </c>
      <c r="B175" s="5" t="s">
        <v>152</v>
      </c>
      <c r="C175" s="6" t="s">
        <v>109</v>
      </c>
      <c r="D175" s="6"/>
      <c r="E175" s="6" t="str">
        <f>org_table[[#This Row],[商品名]]&amp;" "&amp;org_table[[#This Row],[盛]]</f>
        <v xml:space="preserve">チキンバスケット(10コ入り) </v>
      </c>
      <c r="F175" s="6"/>
      <c r="G175" s="10">
        <v>802</v>
      </c>
      <c r="H175" s="10">
        <v>63.2</v>
      </c>
      <c r="I175" s="10">
        <v>41</v>
      </c>
      <c r="J175" s="10">
        <v>45.2</v>
      </c>
      <c r="K175" s="10">
        <v>5.4</v>
      </c>
      <c r="L175" s="10">
        <v>1106</v>
      </c>
      <c r="M175" s="10">
        <v>450</v>
      </c>
    </row>
    <row r="176" spans="1:13" x14ac:dyDescent="0.2">
      <c r="A176" s="5">
        <v>172</v>
      </c>
      <c r="B176" s="5" t="s">
        <v>153</v>
      </c>
      <c r="C176" s="6" t="s">
        <v>110</v>
      </c>
      <c r="D176" s="6"/>
      <c r="E176" s="6" t="str">
        <f>org_table[[#This Row],[商品名]]&amp;" "&amp;org_table[[#This Row],[盛]]</f>
        <v xml:space="preserve">（単品惣菜）　から揚 </v>
      </c>
      <c r="F176" s="6"/>
      <c r="G176" s="10">
        <v>80</v>
      </c>
      <c r="H176" s="10">
        <v>6.3</v>
      </c>
      <c r="I176" s="10">
        <v>4.0999999999999996</v>
      </c>
      <c r="J176" s="10">
        <v>4.5</v>
      </c>
      <c r="K176" s="10">
        <v>0.4</v>
      </c>
      <c r="L176" s="10">
        <v>110</v>
      </c>
      <c r="M176" s="10">
        <v>45</v>
      </c>
    </row>
    <row r="177" spans="1:13" x14ac:dyDescent="0.2">
      <c r="A177" s="5">
        <v>173</v>
      </c>
      <c r="B177" s="5" t="s">
        <v>153</v>
      </c>
      <c r="C177" s="6" t="s">
        <v>111</v>
      </c>
      <c r="D177" s="6"/>
      <c r="E177" s="6" t="str">
        <f>org_table[[#This Row],[商品名]]&amp;" "&amp;org_table[[#This Row],[盛]]</f>
        <v xml:space="preserve">（単品惣菜）　ポテトサラダ </v>
      </c>
      <c r="F177" s="6"/>
      <c r="G177" s="10">
        <v>65</v>
      </c>
      <c r="H177" s="10">
        <v>0.7</v>
      </c>
      <c r="I177" s="10">
        <v>3.6</v>
      </c>
      <c r="J177" s="10">
        <v>7.5</v>
      </c>
      <c r="K177" s="10">
        <v>0.4</v>
      </c>
      <c r="L177" s="10">
        <v>124</v>
      </c>
      <c r="M177" s="10">
        <v>19</v>
      </c>
    </row>
    <row r="178" spans="1:13" x14ac:dyDescent="0.2">
      <c r="A178" s="5">
        <v>174</v>
      </c>
      <c r="B178" s="5" t="s">
        <v>153</v>
      </c>
      <c r="C178" s="6" t="s">
        <v>112</v>
      </c>
      <c r="D178" s="6"/>
      <c r="E178" s="6" t="str">
        <f>org_table[[#This Row],[商品名]]&amp;" "&amp;org_table[[#This Row],[盛]]</f>
        <v xml:space="preserve">（単品惣菜）　コロッケ </v>
      </c>
      <c r="F178" s="6"/>
      <c r="G178" s="10">
        <v>202</v>
      </c>
      <c r="H178" s="10">
        <v>3.5</v>
      </c>
      <c r="I178" s="10">
        <v>11.6</v>
      </c>
      <c r="J178" s="10">
        <v>20.9</v>
      </c>
      <c r="K178" s="10">
        <v>0.9</v>
      </c>
      <c r="L178" s="10">
        <v>169</v>
      </c>
      <c r="M178" s="10">
        <v>41</v>
      </c>
    </row>
    <row r="179" spans="1:13" x14ac:dyDescent="0.2">
      <c r="A179" s="5">
        <v>175</v>
      </c>
      <c r="B179" s="5" t="s">
        <v>153</v>
      </c>
      <c r="C179" s="6" t="s">
        <v>113</v>
      </c>
      <c r="D179" s="6"/>
      <c r="E179" s="6" t="str">
        <f>org_table[[#This Row],[商品名]]&amp;" "&amp;org_table[[#This Row],[盛]]</f>
        <v xml:space="preserve">（単品惣菜）　メンチカツ </v>
      </c>
      <c r="F179" s="6"/>
      <c r="G179" s="10">
        <v>177</v>
      </c>
      <c r="H179" s="10">
        <v>4</v>
      </c>
      <c r="I179" s="10">
        <v>13.3</v>
      </c>
      <c r="J179" s="10">
        <v>10.4</v>
      </c>
      <c r="K179" s="10">
        <v>0.8</v>
      </c>
      <c r="L179" s="10">
        <v>111</v>
      </c>
      <c r="M179" s="10">
        <v>44</v>
      </c>
    </row>
    <row r="180" spans="1:13" x14ac:dyDescent="0.2">
      <c r="A180" s="5">
        <v>176</v>
      </c>
      <c r="B180" s="5" t="s">
        <v>153</v>
      </c>
      <c r="C180" s="6" t="s">
        <v>114</v>
      </c>
      <c r="D180" s="6"/>
      <c r="E180" s="6" t="str">
        <f>org_table[[#This Row],[商品名]]&amp;" "&amp;org_table[[#This Row],[盛]]</f>
        <v xml:space="preserve">（単品惣菜）　小松菜と油揚げの和え物 </v>
      </c>
      <c r="F180" s="6"/>
      <c r="G180" s="10">
        <v>39</v>
      </c>
      <c r="H180" s="10">
        <v>2.5</v>
      </c>
      <c r="I180" s="10">
        <v>2.5</v>
      </c>
      <c r="J180" s="10">
        <v>2.2999999999999998</v>
      </c>
      <c r="K180" s="10">
        <v>0.9</v>
      </c>
      <c r="L180" s="10">
        <v>47</v>
      </c>
      <c r="M180" s="10">
        <v>30</v>
      </c>
    </row>
    <row r="181" spans="1:13" x14ac:dyDescent="0.2">
      <c r="A181" s="5">
        <v>177</v>
      </c>
      <c r="B181" s="5" t="s">
        <v>153</v>
      </c>
      <c r="C181" s="6" t="s">
        <v>115</v>
      </c>
      <c r="D181" s="6"/>
      <c r="E181" s="6" t="str">
        <f>org_table[[#This Row],[商品名]]&amp;" "&amp;org_table[[#This Row],[盛]]</f>
        <v xml:space="preserve">（単品惣菜）　キンピラゴボウ </v>
      </c>
      <c r="F181" s="6"/>
      <c r="G181" s="10">
        <v>53</v>
      </c>
      <c r="H181" s="10">
        <v>1</v>
      </c>
      <c r="I181" s="10">
        <v>1.8</v>
      </c>
      <c r="J181" s="10">
        <v>8.4</v>
      </c>
      <c r="K181" s="10">
        <v>1.1000000000000001</v>
      </c>
      <c r="L181" s="10">
        <v>126</v>
      </c>
      <c r="M181" s="10">
        <v>24</v>
      </c>
    </row>
    <row r="182" spans="1:13" x14ac:dyDescent="0.2">
      <c r="A182" s="5">
        <v>178</v>
      </c>
      <c r="B182" s="5" t="s">
        <v>153</v>
      </c>
      <c r="C182" s="6" t="s">
        <v>116</v>
      </c>
      <c r="D182" s="6"/>
      <c r="E182" s="6" t="str">
        <f>org_table[[#This Row],[商品名]]&amp;" "&amp;org_table[[#This Row],[盛]]</f>
        <v xml:space="preserve">（単品惣菜）　白身フライ </v>
      </c>
      <c r="F182" s="6"/>
      <c r="G182" s="10">
        <v>160</v>
      </c>
      <c r="H182" s="10">
        <v>7.1</v>
      </c>
      <c r="I182" s="10">
        <v>9.5</v>
      </c>
      <c r="J182" s="10">
        <v>10.9</v>
      </c>
      <c r="K182" s="10">
        <v>0.9</v>
      </c>
      <c r="L182" s="10">
        <v>122</v>
      </c>
      <c r="M182" s="10">
        <v>64</v>
      </c>
    </row>
    <row r="183" spans="1:13" x14ac:dyDescent="0.2">
      <c r="A183" s="5">
        <v>179</v>
      </c>
      <c r="B183" s="5" t="s">
        <v>153</v>
      </c>
      <c r="C183" s="6" t="s">
        <v>117</v>
      </c>
      <c r="D183" s="6"/>
      <c r="E183" s="6" t="str">
        <f>org_table[[#This Row],[商品名]]&amp;" "&amp;org_table[[#This Row],[盛]]</f>
        <v xml:space="preserve">（単品惣菜）エビフライ </v>
      </c>
      <c r="F183" s="6"/>
      <c r="G183" s="10">
        <v>76</v>
      </c>
      <c r="H183" s="10">
        <v>3.3</v>
      </c>
      <c r="I183" s="10">
        <v>4.3</v>
      </c>
      <c r="J183" s="10">
        <v>6</v>
      </c>
      <c r="K183" s="10">
        <v>0.5</v>
      </c>
      <c r="L183" s="10">
        <v>42</v>
      </c>
      <c r="M183" s="10">
        <v>35</v>
      </c>
    </row>
    <row r="184" spans="1:13" x14ac:dyDescent="0.2">
      <c r="A184" s="5">
        <v>180</v>
      </c>
      <c r="B184" s="5" t="s">
        <v>153</v>
      </c>
      <c r="C184" s="6" t="s">
        <v>118</v>
      </c>
      <c r="D184" s="6"/>
      <c r="E184" s="6" t="str">
        <f>org_table[[#This Row],[商品名]]&amp;" "&amp;org_table[[#This Row],[盛]]</f>
        <v xml:space="preserve">（単品惣菜）　しゃけ塩焼き </v>
      </c>
      <c r="F184" s="6"/>
      <c r="G184" s="10">
        <v>124</v>
      </c>
      <c r="H184" s="10">
        <v>12</v>
      </c>
      <c r="I184" s="10">
        <v>7.7</v>
      </c>
      <c r="J184" s="10">
        <v>0.4</v>
      </c>
      <c r="K184" s="10">
        <v>1.9</v>
      </c>
      <c r="L184" s="10">
        <v>225</v>
      </c>
      <c r="M184" s="10">
        <v>175</v>
      </c>
    </row>
    <row r="185" spans="1:13" x14ac:dyDescent="0.2">
      <c r="A185" s="5">
        <v>181</v>
      </c>
      <c r="B185" s="5" t="s">
        <v>153</v>
      </c>
      <c r="C185" s="6" t="s">
        <v>119</v>
      </c>
      <c r="D185" s="6"/>
      <c r="E185" s="6" t="str">
        <f>org_table[[#This Row],[商品名]]&amp;" "&amp;org_table[[#This Row],[盛]]</f>
        <v xml:space="preserve">（単品惣菜）　さばの塩焼 </v>
      </c>
      <c r="F185" s="6"/>
      <c r="G185" s="10">
        <v>248</v>
      </c>
      <c r="H185" s="10">
        <v>17.600000000000001</v>
      </c>
      <c r="I185" s="10">
        <v>19.600000000000001</v>
      </c>
      <c r="J185" s="10">
        <v>0.3</v>
      </c>
      <c r="K185" s="10">
        <v>1.9</v>
      </c>
      <c r="L185" s="10">
        <v>325</v>
      </c>
      <c r="M185" s="10">
        <v>194</v>
      </c>
    </row>
    <row r="186" spans="1:13" x14ac:dyDescent="0.2">
      <c r="A186" s="5">
        <v>182</v>
      </c>
      <c r="B186" s="5" t="s">
        <v>153</v>
      </c>
      <c r="C186" s="6" t="s">
        <v>120</v>
      </c>
      <c r="D186" s="6"/>
      <c r="E186" s="6" t="str">
        <f>org_table[[#This Row],[商品名]]&amp;" "&amp;org_table[[#This Row],[盛]]</f>
        <v xml:space="preserve">手羽から揚（しお味・10本入り） </v>
      </c>
      <c r="F186" s="6"/>
      <c r="G186" s="10">
        <v>378</v>
      </c>
      <c r="H186" s="10">
        <v>24.5</v>
      </c>
      <c r="I186" s="10">
        <v>26.9</v>
      </c>
      <c r="J186" s="10">
        <v>9.5</v>
      </c>
      <c r="K186" s="10">
        <v>3.3</v>
      </c>
      <c r="L186" s="10">
        <v>130</v>
      </c>
      <c r="M186" s="10">
        <v>340</v>
      </c>
    </row>
    <row r="187" spans="1:13" x14ac:dyDescent="0.2">
      <c r="A187" s="5">
        <v>183</v>
      </c>
      <c r="B187" s="5" t="s">
        <v>153</v>
      </c>
      <c r="C187" s="6" t="s">
        <v>121</v>
      </c>
      <c r="D187" s="6"/>
      <c r="E187" s="6" t="str">
        <f>org_table[[#This Row],[商品名]]&amp;" "&amp;org_table[[#This Row],[盛]]</f>
        <v xml:space="preserve">手羽から揚（しお味・5本入り） </v>
      </c>
      <c r="F187" s="6"/>
      <c r="G187" s="10">
        <v>189</v>
      </c>
      <c r="H187" s="10">
        <v>12.3</v>
      </c>
      <c r="I187" s="10">
        <v>13.4</v>
      </c>
      <c r="J187" s="10">
        <v>4.8</v>
      </c>
      <c r="K187" s="10">
        <v>1.6</v>
      </c>
      <c r="L187" s="10">
        <v>65</v>
      </c>
      <c r="M187" s="10">
        <v>170</v>
      </c>
    </row>
    <row r="188" spans="1:13" x14ac:dyDescent="0.2">
      <c r="A188" s="5">
        <v>184</v>
      </c>
      <c r="B188" s="5" t="s">
        <v>153</v>
      </c>
      <c r="C188" s="6" t="s">
        <v>122</v>
      </c>
      <c r="D188" s="6"/>
      <c r="E188" s="6" t="str">
        <f>org_table[[#This Row],[商品名]]&amp;" "&amp;org_table[[#This Row],[盛]]</f>
        <v xml:space="preserve">フライドポテト </v>
      </c>
      <c r="F188" s="6"/>
      <c r="G188" s="10">
        <v>199</v>
      </c>
      <c r="H188" s="10">
        <v>2</v>
      </c>
      <c r="I188" s="10">
        <v>10</v>
      </c>
      <c r="J188" s="10">
        <v>25.3</v>
      </c>
      <c r="K188" s="10">
        <v>0.5</v>
      </c>
      <c r="L188" s="10">
        <v>290</v>
      </c>
      <c r="M188" s="10">
        <v>72</v>
      </c>
    </row>
    <row r="189" spans="1:13" x14ac:dyDescent="0.2">
      <c r="A189" s="5">
        <v>185</v>
      </c>
      <c r="B189" s="5" t="s">
        <v>153</v>
      </c>
      <c r="C189" s="6" t="s">
        <v>123</v>
      </c>
      <c r="D189" s="6"/>
      <c r="E189" s="6" t="str">
        <f>org_table[[#This Row],[商品名]]&amp;" "&amp;org_table[[#This Row],[盛]]</f>
        <v xml:space="preserve">白菜キムチ </v>
      </c>
      <c r="F189" s="6"/>
      <c r="G189" s="10">
        <v>33</v>
      </c>
      <c r="H189" s="10">
        <v>1.8</v>
      </c>
      <c r="I189" s="10">
        <v>0.4</v>
      </c>
      <c r="J189" s="10">
        <v>5.7</v>
      </c>
      <c r="K189" s="10">
        <v>1.7</v>
      </c>
      <c r="L189" s="10">
        <v>197</v>
      </c>
      <c r="M189" s="10">
        <v>31</v>
      </c>
    </row>
    <row r="190" spans="1:13" x14ac:dyDescent="0.2">
      <c r="A190" s="5">
        <v>186</v>
      </c>
      <c r="B190" s="5" t="s">
        <v>153</v>
      </c>
      <c r="C190" s="6" t="s">
        <v>124</v>
      </c>
      <c r="D190" s="6"/>
      <c r="E190" s="6" t="str">
        <f>org_table[[#This Row],[商品名]]&amp;" "&amp;org_table[[#This Row],[盛]]</f>
        <v xml:space="preserve">ライス単品（大） </v>
      </c>
      <c r="F190" s="6"/>
      <c r="G190" s="10">
        <v>529</v>
      </c>
      <c r="H190" s="10">
        <v>7</v>
      </c>
      <c r="I190" s="10">
        <v>1.1000000000000001</v>
      </c>
      <c r="J190" s="10">
        <v>122.5</v>
      </c>
      <c r="K190" s="10">
        <v>0</v>
      </c>
      <c r="L190" s="10">
        <v>74</v>
      </c>
      <c r="M190" s="10">
        <v>91</v>
      </c>
    </row>
    <row r="191" spans="1:13" x14ac:dyDescent="0.2">
      <c r="A191" s="5">
        <v>187</v>
      </c>
      <c r="B191" s="5" t="s">
        <v>153</v>
      </c>
      <c r="C191" s="6" t="s">
        <v>125</v>
      </c>
      <c r="D191" s="6"/>
      <c r="E191" s="6" t="str">
        <f>org_table[[#This Row],[商品名]]&amp;" "&amp;org_table[[#This Row],[盛]]</f>
        <v xml:space="preserve">スパサラダ </v>
      </c>
      <c r="F191" s="6"/>
      <c r="G191" s="10">
        <v>125</v>
      </c>
      <c r="H191" s="10">
        <v>4.3</v>
      </c>
      <c r="I191" s="10">
        <v>1</v>
      </c>
      <c r="J191" s="10">
        <v>24.2</v>
      </c>
      <c r="K191" s="10">
        <v>0.5</v>
      </c>
      <c r="L191" s="10">
        <v>115</v>
      </c>
      <c r="M191" s="10">
        <v>51</v>
      </c>
    </row>
    <row r="192" spans="1:13" x14ac:dyDescent="0.2">
      <c r="A192" s="5">
        <v>188</v>
      </c>
      <c r="B192" s="5" t="s">
        <v>153</v>
      </c>
      <c r="C192" s="6" t="s">
        <v>126</v>
      </c>
      <c r="D192" s="6"/>
      <c r="E192" s="6" t="str">
        <f>org_table[[#This Row],[商品名]]&amp;" "&amp;org_table[[#This Row],[盛]]</f>
        <v xml:space="preserve">野菜サラダ </v>
      </c>
      <c r="F192" s="6"/>
      <c r="G192" s="10">
        <v>33</v>
      </c>
      <c r="H192" s="10">
        <v>1.6</v>
      </c>
      <c r="I192" s="10">
        <v>0.4</v>
      </c>
      <c r="J192" s="10">
        <v>7.1</v>
      </c>
      <c r="K192" s="10">
        <v>0</v>
      </c>
      <c r="L192" s="10">
        <v>226</v>
      </c>
      <c r="M192" s="10">
        <v>35</v>
      </c>
    </row>
    <row r="193" spans="1:13" x14ac:dyDescent="0.2">
      <c r="A193" s="5">
        <v>189</v>
      </c>
      <c r="B193" s="5" t="s">
        <v>153</v>
      </c>
      <c r="C193" s="6" t="s">
        <v>127</v>
      </c>
      <c r="D193" s="6"/>
      <c r="E193" s="6" t="str">
        <f>org_table[[#This Row],[商品名]]&amp;" "&amp;org_table[[#This Row],[盛]]</f>
        <v xml:space="preserve">ライス単品（中） </v>
      </c>
      <c r="F193" s="6"/>
      <c r="G193" s="10">
        <v>378</v>
      </c>
      <c r="H193" s="10">
        <v>5</v>
      </c>
      <c r="I193" s="10">
        <v>0.8</v>
      </c>
      <c r="J193" s="10">
        <v>87.5</v>
      </c>
      <c r="K193" s="10">
        <v>0</v>
      </c>
      <c r="L193" s="10">
        <v>53</v>
      </c>
      <c r="M193" s="10">
        <v>65</v>
      </c>
    </row>
    <row r="194" spans="1:13" x14ac:dyDescent="0.2">
      <c r="A194" s="5">
        <v>190</v>
      </c>
      <c r="B194" s="5" t="s">
        <v>153</v>
      </c>
      <c r="C194" s="6" t="s">
        <v>128</v>
      </c>
      <c r="D194" s="6"/>
      <c r="E194" s="6" t="str">
        <f>org_table[[#This Row],[商品名]]&amp;" "&amp;org_table[[#This Row],[盛]]</f>
        <v xml:space="preserve">ライス単品（小） </v>
      </c>
      <c r="F194" s="6"/>
      <c r="G194" s="10">
        <v>272</v>
      </c>
      <c r="H194" s="10">
        <v>3.6</v>
      </c>
      <c r="I194" s="10">
        <v>0.5</v>
      </c>
      <c r="J194" s="10">
        <v>63</v>
      </c>
      <c r="K194" s="10">
        <v>0</v>
      </c>
      <c r="L194" s="10">
        <v>38</v>
      </c>
      <c r="M194" s="10">
        <v>47</v>
      </c>
    </row>
    <row r="195" spans="1:13" x14ac:dyDescent="0.2">
      <c r="A195" s="5">
        <v>191</v>
      </c>
      <c r="B195" s="5" t="s">
        <v>153</v>
      </c>
      <c r="C195" s="6" t="s">
        <v>129</v>
      </c>
      <c r="D195" s="6"/>
      <c r="E195" s="6" t="str">
        <f>org_table[[#This Row],[商品名]]&amp;" "&amp;org_table[[#This Row],[盛]]</f>
        <v xml:space="preserve">しじみ汁 </v>
      </c>
      <c r="F195" s="6"/>
      <c r="G195" s="10">
        <v>39</v>
      </c>
      <c r="H195" s="10">
        <v>2.6</v>
      </c>
      <c r="I195" s="10">
        <v>0.9</v>
      </c>
      <c r="J195" s="10">
        <v>5.0999999999999996</v>
      </c>
      <c r="K195" s="10">
        <v>2.5</v>
      </c>
      <c r="L195" s="10">
        <v>72</v>
      </c>
      <c r="M195" s="10">
        <v>31</v>
      </c>
    </row>
    <row r="196" spans="1:13" x14ac:dyDescent="0.2">
      <c r="A196" s="5">
        <v>192</v>
      </c>
      <c r="B196" s="5" t="s">
        <v>153</v>
      </c>
      <c r="C196" s="6" t="s">
        <v>130</v>
      </c>
      <c r="D196" s="6"/>
      <c r="E196" s="6" t="str">
        <f>org_table[[#This Row],[商品名]]&amp;" "&amp;org_table[[#This Row],[盛]]</f>
        <v xml:space="preserve">なめこ汁 </v>
      </c>
      <c r="F196" s="6"/>
      <c r="G196" s="10">
        <v>42</v>
      </c>
      <c r="H196" s="10">
        <v>2.9</v>
      </c>
      <c r="I196" s="10">
        <v>0.9</v>
      </c>
      <c r="J196" s="10">
        <v>5.6</v>
      </c>
      <c r="K196" s="10">
        <v>2.5</v>
      </c>
      <c r="L196" s="10">
        <v>131</v>
      </c>
      <c r="M196" s="10">
        <v>48</v>
      </c>
    </row>
    <row r="197" spans="1:13" x14ac:dyDescent="0.2">
      <c r="A197" s="5">
        <v>193</v>
      </c>
      <c r="B197" s="5" t="s">
        <v>153</v>
      </c>
      <c r="C197" s="6" t="s">
        <v>131</v>
      </c>
      <c r="D197" s="6"/>
      <c r="E197" s="6" t="str">
        <f>org_table[[#This Row],[商品名]]&amp;" "&amp;org_table[[#This Row],[盛]]</f>
        <v xml:space="preserve">わかめスープ </v>
      </c>
      <c r="F197" s="6"/>
      <c r="G197" s="10">
        <v>35</v>
      </c>
      <c r="H197" s="10">
        <v>1.8</v>
      </c>
      <c r="I197" s="10">
        <v>1.3</v>
      </c>
      <c r="J197" s="10">
        <v>3.8</v>
      </c>
      <c r="K197" s="10">
        <v>1.8</v>
      </c>
      <c r="L197" s="10">
        <v>32</v>
      </c>
      <c r="M197" s="10">
        <v>28</v>
      </c>
    </row>
    <row r="198" spans="1:13" x14ac:dyDescent="0.2">
      <c r="A198" s="5">
        <v>194</v>
      </c>
      <c r="B198" s="5" t="s">
        <v>153</v>
      </c>
      <c r="C198" s="6" t="s">
        <v>132</v>
      </c>
      <c r="D198" s="6"/>
      <c r="E198" s="6" t="str">
        <f>org_table[[#This Row],[商品名]]&amp;" "&amp;org_table[[#This Row],[盛]]</f>
        <v xml:space="preserve">5種の野菜みそ汁 </v>
      </c>
      <c r="F198" s="6"/>
      <c r="G198" s="10">
        <v>39</v>
      </c>
      <c r="H198" s="10">
        <v>2.2999999999999998</v>
      </c>
      <c r="I198" s="10">
        <v>0.8</v>
      </c>
      <c r="J198" s="10">
        <v>5.6</v>
      </c>
      <c r="K198" s="10">
        <v>2.2000000000000002</v>
      </c>
      <c r="L198" s="10">
        <v>91</v>
      </c>
      <c r="M198" s="10">
        <v>38</v>
      </c>
    </row>
    <row r="199" spans="1:13" x14ac:dyDescent="0.2">
      <c r="A199" s="5">
        <v>195</v>
      </c>
      <c r="B199" s="5" t="s">
        <v>153</v>
      </c>
      <c r="C199" s="6" t="s">
        <v>133</v>
      </c>
      <c r="D199" s="6"/>
      <c r="E199" s="6" t="str">
        <f>org_table[[#This Row],[商品名]]&amp;" "&amp;org_table[[#This Row],[盛]]</f>
        <v xml:space="preserve">玉子スープ </v>
      </c>
      <c r="F199" s="6"/>
      <c r="G199" s="10">
        <v>31</v>
      </c>
      <c r="H199" s="10">
        <v>2.1</v>
      </c>
      <c r="I199" s="10">
        <v>1.5</v>
      </c>
      <c r="J199" s="10">
        <v>2.2000000000000002</v>
      </c>
      <c r="K199" s="10">
        <v>1.7</v>
      </c>
      <c r="L199" s="10">
        <v>47</v>
      </c>
      <c r="M199" s="10">
        <v>34</v>
      </c>
    </row>
    <row r="200" spans="1:13" x14ac:dyDescent="0.2">
      <c r="A200" s="5">
        <v>196</v>
      </c>
      <c r="B200" s="5" t="s">
        <v>153</v>
      </c>
      <c r="C200" s="6" t="s">
        <v>134</v>
      </c>
      <c r="D200" s="6"/>
      <c r="E200" s="6" t="str">
        <f>org_table[[#This Row],[商品名]]&amp;" "&amp;org_table[[#This Row],[盛]]</f>
        <v xml:space="preserve">豚汁 </v>
      </c>
      <c r="F200" s="6"/>
      <c r="G200" s="10">
        <v>81</v>
      </c>
      <c r="H200" s="10">
        <v>5.0999999999999996</v>
      </c>
      <c r="I200" s="10">
        <v>2.2999999999999998</v>
      </c>
      <c r="J200" s="10">
        <v>9.6999999999999993</v>
      </c>
      <c r="K200" s="10">
        <v>2.2000000000000002</v>
      </c>
      <c r="L200" s="10">
        <v>178</v>
      </c>
      <c r="M200" s="10">
        <v>57</v>
      </c>
    </row>
    <row r="201" spans="1:13" x14ac:dyDescent="0.2">
      <c r="A201" s="5">
        <v>197</v>
      </c>
      <c r="B201" s="5" t="s">
        <v>154</v>
      </c>
      <c r="C201" s="6" t="s">
        <v>135</v>
      </c>
      <c r="D201" s="6"/>
      <c r="E201" s="6" t="str">
        <f>org_table[[#This Row],[商品名]]&amp;" "&amp;org_table[[#This Row],[盛]]</f>
        <v xml:space="preserve">緑茶500ml </v>
      </c>
      <c r="F201" s="6"/>
      <c r="G201" s="10">
        <v>0</v>
      </c>
      <c r="H201" s="10">
        <v>0</v>
      </c>
      <c r="I201" s="10">
        <v>0</v>
      </c>
      <c r="J201" s="10">
        <v>0</v>
      </c>
      <c r="K201" s="10">
        <v>0.1</v>
      </c>
      <c r="L201" s="10">
        <v>65</v>
      </c>
      <c r="M201" s="10">
        <v>5</v>
      </c>
    </row>
    <row r="202" spans="1:13" x14ac:dyDescent="0.2">
      <c r="A202" s="5">
        <v>198</v>
      </c>
      <c r="B202" s="5" t="s">
        <v>154</v>
      </c>
      <c r="C202" s="6" t="s">
        <v>136</v>
      </c>
      <c r="D202" s="6"/>
      <c r="E202" s="6" t="str">
        <f>org_table[[#This Row],[商品名]]&amp;" "&amp;org_table[[#This Row],[盛]]</f>
        <v xml:space="preserve">烏龍茶500ml </v>
      </c>
      <c r="F202" s="6"/>
      <c r="G202" s="10">
        <v>0</v>
      </c>
      <c r="H202" s="10">
        <v>0</v>
      </c>
      <c r="I202" s="10">
        <v>0</v>
      </c>
      <c r="J202" s="10">
        <v>0</v>
      </c>
      <c r="K202" s="10">
        <v>0.1</v>
      </c>
      <c r="L202" s="10">
        <v>45</v>
      </c>
      <c r="M202" s="10">
        <v>5</v>
      </c>
    </row>
    <row r="203" spans="1:13" x14ac:dyDescent="0.2">
      <c r="A203" s="5">
        <v>199</v>
      </c>
      <c r="B203" s="5" t="s">
        <v>154</v>
      </c>
      <c r="C203" s="6" t="s">
        <v>137</v>
      </c>
      <c r="D203" s="6"/>
      <c r="E203" s="6" t="str">
        <f>org_table[[#This Row],[商品名]]&amp;" "&amp;org_table[[#This Row],[盛]]</f>
        <v xml:space="preserve">ほうじ茶500ml </v>
      </c>
      <c r="F203" s="6"/>
      <c r="G203" s="10">
        <v>0</v>
      </c>
      <c r="H203" s="10">
        <v>0</v>
      </c>
      <c r="I203" s="10">
        <v>0</v>
      </c>
      <c r="J203" s="10">
        <v>0</v>
      </c>
      <c r="K203" s="10">
        <v>0.1</v>
      </c>
      <c r="L203" s="10">
        <v>55</v>
      </c>
      <c r="M203" s="10">
        <v>5</v>
      </c>
    </row>
    <row r="204" spans="1:13" x14ac:dyDescent="0.2">
      <c r="A204" s="5">
        <v>200</v>
      </c>
      <c r="B204" s="5" t="s">
        <v>154</v>
      </c>
      <c r="C204" s="6" t="s">
        <v>138</v>
      </c>
      <c r="D204" s="6"/>
      <c r="E204" s="6" t="str">
        <f>org_table[[#This Row],[商品名]]&amp;" "&amp;org_table[[#This Row],[盛]]</f>
        <v xml:space="preserve">ドレッシング（ごま) </v>
      </c>
      <c r="F204" s="6"/>
      <c r="G204" s="10">
        <v>116</v>
      </c>
      <c r="H204" s="10">
        <v>0.6</v>
      </c>
      <c r="I204" s="10">
        <v>11.3</v>
      </c>
      <c r="J204" s="10">
        <v>3</v>
      </c>
      <c r="K204" s="10">
        <v>0.7</v>
      </c>
      <c r="L204" s="10">
        <v>24</v>
      </c>
      <c r="M204" s="10">
        <v>13</v>
      </c>
    </row>
    <row r="205" spans="1:13" x14ac:dyDescent="0.2">
      <c r="A205" s="5">
        <v>201</v>
      </c>
      <c r="B205" s="5" t="s">
        <v>154</v>
      </c>
      <c r="C205" s="6" t="s">
        <v>139</v>
      </c>
      <c r="D205" s="6"/>
      <c r="E205" s="6" t="str">
        <f>org_table[[#This Row],[商品名]]&amp;" "&amp;org_table[[#This Row],[盛]]</f>
        <v xml:space="preserve">ドレッシング（和風） </v>
      </c>
      <c r="F205" s="6"/>
      <c r="G205" s="10">
        <v>108</v>
      </c>
      <c r="H205" s="10">
        <v>0.2</v>
      </c>
      <c r="I205" s="10">
        <v>10.6</v>
      </c>
      <c r="J205" s="10">
        <v>3</v>
      </c>
      <c r="K205" s="10">
        <v>0.9</v>
      </c>
      <c r="L205" s="10">
        <v>8</v>
      </c>
      <c r="M205" s="10">
        <v>3</v>
      </c>
    </row>
    <row r="206" spans="1:13" x14ac:dyDescent="0.2">
      <c r="A206" s="5">
        <v>202</v>
      </c>
      <c r="B206" s="5" t="s">
        <v>154</v>
      </c>
      <c r="C206" s="6" t="s">
        <v>140</v>
      </c>
      <c r="D206" s="6"/>
      <c r="E206" s="6" t="str">
        <f>org_table[[#This Row],[商品名]]&amp;" "&amp;org_table[[#This Row],[盛]]</f>
        <v xml:space="preserve">ドレッシング（青じそ) </v>
      </c>
      <c r="F206" s="6"/>
      <c r="G206" s="10">
        <v>25</v>
      </c>
      <c r="H206" s="10">
        <v>1.1000000000000001</v>
      </c>
      <c r="I206" s="10">
        <v>0</v>
      </c>
      <c r="J206" s="10">
        <v>5.0999999999999996</v>
      </c>
      <c r="K206" s="10">
        <v>2</v>
      </c>
      <c r="L206" s="10">
        <v>23</v>
      </c>
      <c r="M206" s="10">
        <v>11</v>
      </c>
    </row>
  </sheetData>
  <phoneticPr fontId="5"/>
  <hyperlinks>
    <hyperlink ref="C1" r:id="rId1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3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R2" sqref="R2"/>
    </sheetView>
  </sheetViews>
  <sheetFormatPr defaultRowHeight="13.2" x14ac:dyDescent="0.2"/>
  <cols>
    <col min="4" max="4" width="11.77734375" customWidth="1"/>
    <col min="5" max="5" width="9.77734375" customWidth="1"/>
    <col min="7" max="7" width="11.77734375" customWidth="1"/>
    <col min="9" max="9" width="11.77734375" customWidth="1"/>
    <col min="10" max="12" width="12.77734375" customWidth="1"/>
    <col min="13" max="13" width="13.77734375" customWidth="1"/>
    <col min="15" max="15" width="18.77734375" customWidth="1"/>
    <col min="16" max="16" width="12.77734375" customWidth="1"/>
    <col min="17" max="19" width="11.77734375" customWidth="1"/>
  </cols>
  <sheetData>
    <row r="1" spans="1:19" s="6" customFormat="1" ht="27" customHeight="1" x14ac:dyDescent="0.2">
      <c r="A1" s="15" t="s">
        <v>6</v>
      </c>
      <c r="B1" s="6" t="s">
        <v>158</v>
      </c>
      <c r="C1" s="6" t="s">
        <v>159</v>
      </c>
      <c r="D1" s="6" t="s">
        <v>160</v>
      </c>
      <c r="E1" s="6" t="s">
        <v>161</v>
      </c>
      <c r="F1" s="6" t="s">
        <v>162</v>
      </c>
      <c r="G1" s="6" t="s">
        <v>163</v>
      </c>
      <c r="H1" s="6" t="s">
        <v>164</v>
      </c>
      <c r="I1" s="6" t="s">
        <v>165</v>
      </c>
      <c r="J1" s="6" t="s">
        <v>166</v>
      </c>
      <c r="K1" s="6" t="s">
        <v>167</v>
      </c>
      <c r="L1" s="6" t="s">
        <v>168</v>
      </c>
      <c r="M1" s="6" t="s">
        <v>169</v>
      </c>
      <c r="N1" s="6" t="s">
        <v>170</v>
      </c>
      <c r="O1" s="6" t="s">
        <v>171</v>
      </c>
      <c r="P1" s="6" t="s">
        <v>172</v>
      </c>
      <c r="Q1" s="6" t="s">
        <v>173</v>
      </c>
      <c r="R1" s="6" t="s">
        <v>174</v>
      </c>
      <c r="S1" s="6" t="s">
        <v>175</v>
      </c>
    </row>
    <row r="2" spans="1:19" x14ac:dyDescent="0.2">
      <c r="A2" s="11">
        <v>1</v>
      </c>
      <c r="B2" s="11">
        <v>20</v>
      </c>
      <c r="C2">
        <v>1</v>
      </c>
      <c r="D2">
        <v>1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</row>
    <row r="3" spans="1:19" x14ac:dyDescent="0.2">
      <c r="A3" s="12">
        <v>2</v>
      </c>
      <c r="B3" s="12">
        <v>21</v>
      </c>
      <c r="C3">
        <v>1</v>
      </c>
      <c r="D3">
        <v>1</v>
      </c>
      <c r="E3">
        <v>1</v>
      </c>
      <c r="F3">
        <v>1</v>
      </c>
      <c r="G3">
        <v>2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19" x14ac:dyDescent="0.2">
      <c r="A4" s="11">
        <v>3</v>
      </c>
      <c r="B4" s="11">
        <v>20</v>
      </c>
      <c r="C4">
        <v>1</v>
      </c>
      <c r="D4">
        <v>1</v>
      </c>
      <c r="E4">
        <v>1</v>
      </c>
      <c r="F4">
        <v>1</v>
      </c>
      <c r="G4">
        <v>2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2">
      <c r="A5" s="12">
        <v>4</v>
      </c>
      <c r="B5" s="12">
        <v>21</v>
      </c>
      <c r="C5">
        <v>1</v>
      </c>
      <c r="D5">
        <v>1</v>
      </c>
      <c r="E5">
        <v>1</v>
      </c>
      <c r="F5">
        <v>1</v>
      </c>
      <c r="G5"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19" x14ac:dyDescent="0.2">
      <c r="A6" s="11">
        <v>5</v>
      </c>
      <c r="B6" s="11">
        <v>20</v>
      </c>
      <c r="C6">
        <v>1</v>
      </c>
      <c r="D6">
        <v>1</v>
      </c>
      <c r="E6">
        <v>1</v>
      </c>
      <c r="F6">
        <v>1</v>
      </c>
      <c r="G6">
        <v>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2">
      <c r="A7" s="12">
        <v>6</v>
      </c>
      <c r="B7" s="12">
        <v>21</v>
      </c>
      <c r="C7">
        <v>1</v>
      </c>
      <c r="D7">
        <v>1</v>
      </c>
      <c r="E7">
        <v>1</v>
      </c>
      <c r="F7">
        <v>1</v>
      </c>
      <c r="G7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x14ac:dyDescent="0.2">
      <c r="A8" s="11">
        <v>7</v>
      </c>
      <c r="B8" s="11">
        <v>20</v>
      </c>
      <c r="C8">
        <v>1</v>
      </c>
      <c r="D8">
        <v>1</v>
      </c>
      <c r="E8">
        <v>1</v>
      </c>
      <c r="F8">
        <v>1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19" x14ac:dyDescent="0.2">
      <c r="A9" s="12">
        <v>8</v>
      </c>
      <c r="B9" s="12">
        <v>21</v>
      </c>
      <c r="C9">
        <v>1</v>
      </c>
      <c r="D9">
        <v>1</v>
      </c>
      <c r="E9">
        <v>1</v>
      </c>
      <c r="F9">
        <v>1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 x14ac:dyDescent="0.2">
      <c r="A10" s="11">
        <v>9</v>
      </c>
      <c r="B10" s="11">
        <v>20</v>
      </c>
      <c r="C10">
        <v>1</v>
      </c>
      <c r="D10">
        <v>1</v>
      </c>
      <c r="E10">
        <v>1</v>
      </c>
      <c r="F10">
        <v>1</v>
      </c>
      <c r="G10">
        <v>2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2">
      <c r="A11" s="12">
        <v>10</v>
      </c>
      <c r="B11" s="12">
        <v>21</v>
      </c>
      <c r="C11">
        <v>1</v>
      </c>
      <c r="D11">
        <v>1</v>
      </c>
      <c r="E11">
        <v>1</v>
      </c>
      <c r="F11">
        <v>1</v>
      </c>
      <c r="G11">
        <v>2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x14ac:dyDescent="0.2">
      <c r="A12" s="11">
        <v>11</v>
      </c>
      <c r="B12" s="11">
        <v>20</v>
      </c>
      <c r="C12">
        <v>1</v>
      </c>
      <c r="D12">
        <v>1</v>
      </c>
      <c r="E12">
        <v>1</v>
      </c>
      <c r="F12">
        <v>1</v>
      </c>
      <c r="G12">
        <v>2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2">
      <c r="A13" s="12">
        <v>12</v>
      </c>
      <c r="B13" s="12">
        <v>21</v>
      </c>
      <c r="C13">
        <v>1</v>
      </c>
      <c r="D13">
        <v>1</v>
      </c>
      <c r="E13">
        <v>1</v>
      </c>
      <c r="F13">
        <v>1</v>
      </c>
      <c r="G13">
        <v>2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19" x14ac:dyDescent="0.2">
      <c r="A14" s="11">
        <v>13</v>
      </c>
      <c r="B14" s="11">
        <v>20</v>
      </c>
      <c r="C14">
        <v>1</v>
      </c>
      <c r="D14">
        <v>1</v>
      </c>
      <c r="E14">
        <v>1</v>
      </c>
      <c r="F14">
        <v>1</v>
      </c>
      <c r="G14">
        <v>2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 x14ac:dyDescent="0.2">
      <c r="A15" s="12">
        <v>14</v>
      </c>
      <c r="B15" s="12">
        <v>21</v>
      </c>
      <c r="C15">
        <v>1</v>
      </c>
      <c r="D15">
        <v>1</v>
      </c>
      <c r="E15">
        <v>1</v>
      </c>
      <c r="F15">
        <v>1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19" x14ac:dyDescent="0.2">
      <c r="A16" s="11">
        <v>15</v>
      </c>
      <c r="B16" s="11">
        <v>20</v>
      </c>
      <c r="C16">
        <v>1</v>
      </c>
      <c r="D16">
        <v>1</v>
      </c>
      <c r="E16">
        <v>1</v>
      </c>
      <c r="F16">
        <v>1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19" x14ac:dyDescent="0.2">
      <c r="A17" s="12">
        <v>16</v>
      </c>
      <c r="B17" s="12">
        <v>21</v>
      </c>
      <c r="C17">
        <v>1</v>
      </c>
      <c r="D17">
        <v>1</v>
      </c>
      <c r="E17">
        <v>1</v>
      </c>
      <c r="F17">
        <v>1</v>
      </c>
      <c r="G17">
        <v>2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x14ac:dyDescent="0.2">
      <c r="A18" s="11">
        <v>17</v>
      </c>
      <c r="B18" s="11">
        <v>20</v>
      </c>
      <c r="C18">
        <v>1</v>
      </c>
      <c r="D18">
        <v>1</v>
      </c>
      <c r="E18">
        <v>1</v>
      </c>
      <c r="F18">
        <v>1</v>
      </c>
      <c r="G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 x14ac:dyDescent="0.2">
      <c r="A19" s="12">
        <v>18</v>
      </c>
      <c r="B19" s="12">
        <v>21</v>
      </c>
      <c r="C19">
        <v>1</v>
      </c>
      <c r="D19">
        <v>1</v>
      </c>
      <c r="E19">
        <v>1</v>
      </c>
      <c r="F19">
        <v>1</v>
      </c>
      <c r="G19">
        <v>2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0" spans="1:19" x14ac:dyDescent="0.2">
      <c r="A20" s="11">
        <v>19</v>
      </c>
      <c r="B20" s="11">
        <v>20</v>
      </c>
      <c r="C20">
        <v>1</v>
      </c>
      <c r="D20">
        <v>1</v>
      </c>
      <c r="E20">
        <v>1</v>
      </c>
      <c r="F20">
        <v>1</v>
      </c>
      <c r="G20">
        <v>2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</row>
    <row r="21" spans="1:19" x14ac:dyDescent="0.2">
      <c r="A21" s="12">
        <v>20</v>
      </c>
      <c r="B21" s="12">
        <v>21</v>
      </c>
      <c r="C21">
        <v>1</v>
      </c>
      <c r="D21">
        <v>1</v>
      </c>
      <c r="E21">
        <v>1</v>
      </c>
      <c r="F21">
        <v>1</v>
      </c>
      <c r="G21">
        <v>2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</row>
    <row r="22" spans="1:19" x14ac:dyDescent="0.2">
      <c r="A22" s="11">
        <v>21</v>
      </c>
      <c r="B22" s="11">
        <v>20</v>
      </c>
      <c r="C22">
        <v>1</v>
      </c>
      <c r="D22">
        <v>1</v>
      </c>
      <c r="E22">
        <v>1</v>
      </c>
      <c r="F22">
        <v>1</v>
      </c>
      <c r="G22">
        <v>2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</row>
    <row r="23" spans="1:19" x14ac:dyDescent="0.2">
      <c r="A23" s="12">
        <v>22</v>
      </c>
      <c r="B23" s="12">
        <v>21</v>
      </c>
      <c r="C23">
        <v>1</v>
      </c>
      <c r="D23">
        <v>1</v>
      </c>
      <c r="E23">
        <v>1</v>
      </c>
      <c r="F23">
        <v>1</v>
      </c>
      <c r="G23">
        <v>2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</row>
    <row r="24" spans="1:19" x14ac:dyDescent="0.2">
      <c r="A24" s="11">
        <v>23</v>
      </c>
      <c r="B24" s="11">
        <v>20</v>
      </c>
      <c r="C24">
        <v>1</v>
      </c>
      <c r="D24">
        <v>1</v>
      </c>
      <c r="E24">
        <v>1</v>
      </c>
      <c r="F24">
        <v>1</v>
      </c>
      <c r="G24">
        <v>2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</row>
    <row r="25" spans="1:19" x14ac:dyDescent="0.2">
      <c r="A25" s="12">
        <v>24</v>
      </c>
      <c r="B25" s="12">
        <v>21</v>
      </c>
      <c r="C25">
        <v>1</v>
      </c>
      <c r="D25">
        <v>1</v>
      </c>
      <c r="E25">
        <v>1</v>
      </c>
      <c r="F25">
        <v>1</v>
      </c>
      <c r="G25">
        <v>2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</row>
    <row r="26" spans="1:19" x14ac:dyDescent="0.2">
      <c r="A26" s="11">
        <v>25</v>
      </c>
      <c r="B26" s="11">
        <v>20</v>
      </c>
      <c r="C26">
        <v>1</v>
      </c>
      <c r="D26">
        <v>1</v>
      </c>
      <c r="E26">
        <v>1</v>
      </c>
      <c r="F26">
        <v>1</v>
      </c>
      <c r="G26">
        <v>2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</row>
    <row r="27" spans="1:19" x14ac:dyDescent="0.2">
      <c r="A27" s="12">
        <v>26</v>
      </c>
      <c r="B27" s="12">
        <v>21</v>
      </c>
      <c r="C27">
        <v>1</v>
      </c>
      <c r="D27">
        <v>1</v>
      </c>
      <c r="E27">
        <v>1</v>
      </c>
      <c r="F27">
        <v>1</v>
      </c>
      <c r="G27">
        <v>2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</row>
    <row r="28" spans="1:19" x14ac:dyDescent="0.2">
      <c r="A28" s="11">
        <v>27</v>
      </c>
      <c r="B28" s="11">
        <v>20</v>
      </c>
      <c r="C28">
        <v>1</v>
      </c>
      <c r="D28">
        <v>1</v>
      </c>
      <c r="E28">
        <v>1</v>
      </c>
      <c r="F28">
        <v>1</v>
      </c>
      <c r="G28">
        <v>2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</row>
    <row r="29" spans="1:19" x14ac:dyDescent="0.2">
      <c r="A29" s="12">
        <v>28</v>
      </c>
      <c r="B29" s="12">
        <v>21</v>
      </c>
      <c r="C29">
        <v>1</v>
      </c>
      <c r="D29">
        <v>1</v>
      </c>
      <c r="E29">
        <v>1</v>
      </c>
      <c r="F29">
        <v>1</v>
      </c>
      <c r="G29">
        <v>2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</row>
    <row r="30" spans="1:19" x14ac:dyDescent="0.2">
      <c r="A30" s="11">
        <v>29</v>
      </c>
      <c r="B30" s="11">
        <v>20</v>
      </c>
      <c r="C30">
        <v>1</v>
      </c>
      <c r="D30">
        <v>1</v>
      </c>
      <c r="E30">
        <v>1</v>
      </c>
      <c r="F30">
        <v>1</v>
      </c>
      <c r="G30">
        <v>2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</row>
    <row r="31" spans="1:19" x14ac:dyDescent="0.2">
      <c r="A31" s="12">
        <v>30</v>
      </c>
      <c r="B31" s="12">
        <v>21</v>
      </c>
      <c r="C31">
        <v>1</v>
      </c>
      <c r="D31">
        <v>1</v>
      </c>
      <c r="E31">
        <v>1</v>
      </c>
      <c r="F31">
        <v>1</v>
      </c>
      <c r="G31">
        <v>2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</row>
    <row r="32" spans="1:19" x14ac:dyDescent="0.2">
      <c r="A32" s="11">
        <v>31</v>
      </c>
      <c r="B32" s="11">
        <v>20</v>
      </c>
      <c r="C32">
        <v>1</v>
      </c>
      <c r="D32">
        <v>1</v>
      </c>
      <c r="E32">
        <v>1</v>
      </c>
      <c r="F32">
        <v>1</v>
      </c>
      <c r="G32">
        <v>2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</row>
    <row r="33" spans="1:19" x14ac:dyDescent="0.2">
      <c r="A33" s="12">
        <v>32</v>
      </c>
      <c r="B33" s="12">
        <v>21</v>
      </c>
      <c r="C33">
        <v>1</v>
      </c>
      <c r="D33">
        <v>1</v>
      </c>
      <c r="E33">
        <v>1</v>
      </c>
      <c r="F33">
        <v>1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</row>
    <row r="34" spans="1:19" x14ac:dyDescent="0.2">
      <c r="A34" s="11">
        <v>33</v>
      </c>
      <c r="B34" s="11">
        <v>20</v>
      </c>
      <c r="C34">
        <v>1</v>
      </c>
      <c r="D34">
        <v>1</v>
      </c>
      <c r="E34">
        <v>1</v>
      </c>
      <c r="F34">
        <v>1</v>
      </c>
      <c r="G34">
        <v>2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</row>
    <row r="35" spans="1:19" x14ac:dyDescent="0.2">
      <c r="A35" s="12">
        <v>34</v>
      </c>
      <c r="B35" s="12">
        <v>21</v>
      </c>
      <c r="C35">
        <v>1</v>
      </c>
      <c r="D35">
        <v>1</v>
      </c>
      <c r="E35">
        <v>1</v>
      </c>
      <c r="F35">
        <v>1</v>
      </c>
      <c r="G35">
        <v>2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</row>
    <row r="36" spans="1:19" x14ac:dyDescent="0.2">
      <c r="A36" s="11">
        <v>35</v>
      </c>
      <c r="B36" s="11">
        <v>20</v>
      </c>
      <c r="C36">
        <v>1</v>
      </c>
      <c r="D36">
        <v>1</v>
      </c>
      <c r="E36">
        <v>1</v>
      </c>
      <c r="F36">
        <v>1</v>
      </c>
      <c r="G36">
        <v>2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</row>
    <row r="37" spans="1:19" x14ac:dyDescent="0.2">
      <c r="A37" s="12">
        <v>36</v>
      </c>
      <c r="B37" s="12">
        <v>21</v>
      </c>
      <c r="C37">
        <v>1</v>
      </c>
      <c r="D37">
        <v>1</v>
      </c>
      <c r="E37">
        <v>1</v>
      </c>
      <c r="F37">
        <v>1</v>
      </c>
      <c r="G37">
        <v>2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</row>
    <row r="38" spans="1:19" x14ac:dyDescent="0.2">
      <c r="A38" s="11">
        <v>37</v>
      </c>
      <c r="B38" s="11">
        <v>20</v>
      </c>
      <c r="C38">
        <v>1</v>
      </c>
      <c r="D38">
        <v>1</v>
      </c>
      <c r="E38">
        <v>1</v>
      </c>
      <c r="F38">
        <v>1</v>
      </c>
      <c r="G38">
        <v>2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</row>
    <row r="39" spans="1:19" x14ac:dyDescent="0.2">
      <c r="A39" s="12">
        <v>38</v>
      </c>
      <c r="B39" s="12">
        <v>21</v>
      </c>
      <c r="C39">
        <v>1</v>
      </c>
      <c r="D39">
        <v>1</v>
      </c>
      <c r="E39">
        <v>1</v>
      </c>
      <c r="F39">
        <v>1</v>
      </c>
      <c r="G39">
        <v>2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</row>
    <row r="40" spans="1:19" x14ac:dyDescent="0.2">
      <c r="A40" s="11">
        <v>39</v>
      </c>
      <c r="B40" s="11">
        <v>20</v>
      </c>
      <c r="C40">
        <v>1</v>
      </c>
      <c r="D40">
        <v>1</v>
      </c>
      <c r="E40">
        <v>1</v>
      </c>
      <c r="F40">
        <v>1</v>
      </c>
      <c r="G40">
        <v>2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</row>
    <row r="41" spans="1:19" x14ac:dyDescent="0.2">
      <c r="A41" s="12">
        <v>40</v>
      </c>
      <c r="B41" s="12">
        <v>21</v>
      </c>
      <c r="C41">
        <v>1</v>
      </c>
      <c r="D41">
        <v>1</v>
      </c>
      <c r="E41">
        <v>1</v>
      </c>
      <c r="F41">
        <v>1</v>
      </c>
      <c r="G41">
        <v>2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</row>
    <row r="42" spans="1:19" x14ac:dyDescent="0.2">
      <c r="A42" s="11">
        <v>41</v>
      </c>
      <c r="B42" s="11">
        <v>20</v>
      </c>
      <c r="C42">
        <v>1</v>
      </c>
      <c r="D42">
        <v>1</v>
      </c>
      <c r="E42">
        <v>1</v>
      </c>
      <c r="F42">
        <v>1</v>
      </c>
      <c r="G42">
        <v>2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</row>
    <row r="43" spans="1:19" x14ac:dyDescent="0.2">
      <c r="A43" s="12">
        <v>42</v>
      </c>
      <c r="B43" s="12">
        <v>21</v>
      </c>
      <c r="C43">
        <v>1</v>
      </c>
      <c r="D43">
        <v>1</v>
      </c>
      <c r="E43">
        <v>1</v>
      </c>
      <c r="F43">
        <v>1</v>
      </c>
      <c r="G43">
        <v>2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</row>
    <row r="44" spans="1:19" x14ac:dyDescent="0.2">
      <c r="A44" s="11">
        <v>43</v>
      </c>
      <c r="B44" s="11">
        <v>20</v>
      </c>
      <c r="C44">
        <v>1</v>
      </c>
      <c r="D44">
        <v>1</v>
      </c>
      <c r="E44">
        <v>1</v>
      </c>
      <c r="F44">
        <v>1</v>
      </c>
      <c r="G44">
        <v>2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</row>
    <row r="45" spans="1:19" x14ac:dyDescent="0.2">
      <c r="A45" s="12">
        <v>44</v>
      </c>
      <c r="B45" s="12">
        <v>21</v>
      </c>
      <c r="C45">
        <v>1</v>
      </c>
      <c r="D45">
        <v>1</v>
      </c>
      <c r="E45">
        <v>1</v>
      </c>
      <c r="F45">
        <v>1</v>
      </c>
      <c r="G45">
        <v>2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</row>
    <row r="46" spans="1:19" x14ac:dyDescent="0.2">
      <c r="A46" s="11">
        <v>45</v>
      </c>
      <c r="B46" s="11">
        <v>20</v>
      </c>
      <c r="C46">
        <v>1</v>
      </c>
      <c r="D46">
        <v>1</v>
      </c>
      <c r="E46">
        <v>1</v>
      </c>
      <c r="F46">
        <v>1</v>
      </c>
      <c r="G46">
        <v>2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</row>
    <row r="47" spans="1:19" x14ac:dyDescent="0.2">
      <c r="A47" s="12">
        <v>46</v>
      </c>
      <c r="B47" s="12">
        <v>21</v>
      </c>
      <c r="C47">
        <v>1</v>
      </c>
      <c r="D47">
        <v>1</v>
      </c>
      <c r="E47">
        <v>1</v>
      </c>
      <c r="F47">
        <v>1</v>
      </c>
      <c r="G47">
        <v>2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</row>
    <row r="48" spans="1:19" x14ac:dyDescent="0.2">
      <c r="A48" s="11">
        <v>47</v>
      </c>
      <c r="B48" s="11">
        <v>20</v>
      </c>
      <c r="C48">
        <v>1</v>
      </c>
      <c r="D48">
        <v>1</v>
      </c>
      <c r="E48">
        <v>1</v>
      </c>
      <c r="F48">
        <v>1</v>
      </c>
      <c r="G48">
        <v>2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</row>
    <row r="49" spans="1:19" x14ac:dyDescent="0.2">
      <c r="A49" s="12">
        <v>48</v>
      </c>
      <c r="B49" s="12">
        <v>21</v>
      </c>
      <c r="C49">
        <v>1</v>
      </c>
      <c r="D49">
        <v>1</v>
      </c>
      <c r="E49">
        <v>1</v>
      </c>
      <c r="F49">
        <v>1</v>
      </c>
      <c r="G49">
        <v>2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</row>
    <row r="50" spans="1:19" x14ac:dyDescent="0.2">
      <c r="A50" s="11">
        <v>49</v>
      </c>
      <c r="B50" s="11">
        <v>20</v>
      </c>
      <c r="C50">
        <v>1</v>
      </c>
      <c r="D50">
        <v>1</v>
      </c>
      <c r="E50">
        <v>1</v>
      </c>
      <c r="F50">
        <v>1</v>
      </c>
      <c r="G50">
        <v>2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</row>
    <row r="51" spans="1:19" x14ac:dyDescent="0.2">
      <c r="A51" s="12">
        <v>50</v>
      </c>
      <c r="B51" s="12">
        <v>21</v>
      </c>
      <c r="C51">
        <v>1</v>
      </c>
      <c r="D51">
        <v>1</v>
      </c>
      <c r="E51">
        <v>1</v>
      </c>
      <c r="F51">
        <v>1</v>
      </c>
      <c r="G51">
        <v>2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</row>
    <row r="52" spans="1:19" x14ac:dyDescent="0.2">
      <c r="A52" s="11">
        <v>51</v>
      </c>
      <c r="B52" s="11">
        <v>20</v>
      </c>
      <c r="C52">
        <v>1</v>
      </c>
      <c r="D52">
        <v>1</v>
      </c>
      <c r="E52">
        <v>1</v>
      </c>
      <c r="F52">
        <v>1</v>
      </c>
      <c r="G52">
        <v>2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</row>
    <row r="53" spans="1:19" x14ac:dyDescent="0.2">
      <c r="A53" s="12">
        <v>52</v>
      </c>
      <c r="B53" s="12">
        <v>21</v>
      </c>
      <c r="C53">
        <v>1</v>
      </c>
      <c r="D53">
        <v>1</v>
      </c>
      <c r="E53">
        <v>1</v>
      </c>
      <c r="F53">
        <v>1</v>
      </c>
      <c r="G53">
        <v>2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</row>
    <row r="54" spans="1:19" x14ac:dyDescent="0.2">
      <c r="A54" s="11">
        <v>53</v>
      </c>
      <c r="B54" s="11">
        <v>20</v>
      </c>
      <c r="C54">
        <v>1</v>
      </c>
      <c r="D54">
        <v>1</v>
      </c>
      <c r="E54">
        <v>1</v>
      </c>
      <c r="F54">
        <v>1</v>
      </c>
      <c r="G54">
        <v>2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</row>
    <row r="55" spans="1:19" x14ac:dyDescent="0.2">
      <c r="A55" s="12">
        <v>54</v>
      </c>
      <c r="B55" s="12">
        <v>21</v>
      </c>
      <c r="C55">
        <v>1</v>
      </c>
      <c r="D55">
        <v>1</v>
      </c>
      <c r="E55">
        <v>1</v>
      </c>
      <c r="F55">
        <v>1</v>
      </c>
      <c r="G55">
        <v>2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</row>
    <row r="56" spans="1:19" x14ac:dyDescent="0.2">
      <c r="A56" s="11">
        <v>55</v>
      </c>
      <c r="B56" s="11">
        <v>20</v>
      </c>
      <c r="C56">
        <v>1</v>
      </c>
      <c r="D56">
        <v>1</v>
      </c>
      <c r="E56">
        <v>1</v>
      </c>
      <c r="F56">
        <v>1</v>
      </c>
      <c r="G56">
        <v>2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</row>
    <row r="57" spans="1:19" x14ac:dyDescent="0.2">
      <c r="A57" s="12">
        <v>56</v>
      </c>
      <c r="B57" s="12">
        <v>21</v>
      </c>
      <c r="C57">
        <v>1</v>
      </c>
      <c r="D57">
        <v>1</v>
      </c>
      <c r="E57">
        <v>1</v>
      </c>
      <c r="F57">
        <v>1</v>
      </c>
      <c r="G57">
        <v>2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</row>
    <row r="58" spans="1:19" x14ac:dyDescent="0.2">
      <c r="A58" s="11">
        <v>57</v>
      </c>
      <c r="B58" s="11">
        <v>20</v>
      </c>
      <c r="C58">
        <v>1</v>
      </c>
      <c r="D58">
        <v>1</v>
      </c>
      <c r="E58">
        <v>1</v>
      </c>
      <c r="F58">
        <v>1</v>
      </c>
      <c r="G58">
        <v>2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</row>
    <row r="59" spans="1:19" x14ac:dyDescent="0.2">
      <c r="A59" s="12">
        <v>58</v>
      </c>
      <c r="B59" s="12">
        <v>21</v>
      </c>
      <c r="C59">
        <v>1</v>
      </c>
      <c r="D59">
        <v>1</v>
      </c>
      <c r="E59">
        <v>1</v>
      </c>
      <c r="F59">
        <v>1</v>
      </c>
      <c r="G59">
        <v>2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</row>
    <row r="60" spans="1:19" x14ac:dyDescent="0.2">
      <c r="A60" s="11">
        <v>59</v>
      </c>
      <c r="B60" s="11">
        <v>20</v>
      </c>
      <c r="C60">
        <v>1</v>
      </c>
      <c r="D60">
        <v>1</v>
      </c>
      <c r="E60">
        <v>1</v>
      </c>
      <c r="F60">
        <v>1</v>
      </c>
      <c r="G60">
        <v>2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</row>
    <row r="61" spans="1:19" x14ac:dyDescent="0.2">
      <c r="A61" s="12">
        <v>60</v>
      </c>
      <c r="B61" s="12">
        <v>21</v>
      </c>
      <c r="C61">
        <v>1</v>
      </c>
      <c r="D61">
        <v>1</v>
      </c>
      <c r="E61">
        <v>1</v>
      </c>
      <c r="F61">
        <v>1</v>
      </c>
      <c r="G61">
        <v>2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</row>
    <row r="62" spans="1:19" x14ac:dyDescent="0.2">
      <c r="A62" s="11">
        <v>61</v>
      </c>
      <c r="B62" s="11">
        <v>20</v>
      </c>
      <c r="C62">
        <v>1</v>
      </c>
      <c r="D62">
        <v>1</v>
      </c>
      <c r="E62">
        <v>1</v>
      </c>
      <c r="F62">
        <v>1</v>
      </c>
      <c r="G62">
        <v>2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</row>
    <row r="63" spans="1:19" x14ac:dyDescent="0.2">
      <c r="A63" s="12">
        <v>62</v>
      </c>
      <c r="B63" s="12">
        <v>21</v>
      </c>
      <c r="C63">
        <v>1</v>
      </c>
      <c r="D63">
        <v>1</v>
      </c>
      <c r="E63">
        <v>1</v>
      </c>
      <c r="F63">
        <v>1</v>
      </c>
      <c r="G63">
        <v>2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</row>
    <row r="64" spans="1:19" x14ac:dyDescent="0.2">
      <c r="A64" s="11">
        <v>63</v>
      </c>
      <c r="B64" s="11">
        <v>20</v>
      </c>
      <c r="C64">
        <v>1</v>
      </c>
      <c r="D64">
        <v>1</v>
      </c>
      <c r="E64">
        <v>1</v>
      </c>
      <c r="F64">
        <v>1</v>
      </c>
      <c r="G64">
        <v>2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</row>
    <row r="65" spans="1:19" x14ac:dyDescent="0.2">
      <c r="A65" s="12">
        <v>64</v>
      </c>
      <c r="B65" s="12">
        <v>21</v>
      </c>
      <c r="C65">
        <v>1</v>
      </c>
      <c r="D65">
        <v>1</v>
      </c>
      <c r="E65">
        <v>1</v>
      </c>
      <c r="F65">
        <v>1</v>
      </c>
      <c r="G65">
        <v>2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</row>
    <row r="66" spans="1:19" x14ac:dyDescent="0.2">
      <c r="A66" s="11">
        <v>65</v>
      </c>
      <c r="B66" s="11">
        <v>20</v>
      </c>
      <c r="C66">
        <v>1</v>
      </c>
      <c r="D66">
        <v>1</v>
      </c>
      <c r="E66">
        <v>1</v>
      </c>
      <c r="F66">
        <v>1</v>
      </c>
      <c r="G66">
        <v>2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</row>
    <row r="67" spans="1:19" x14ac:dyDescent="0.2">
      <c r="A67" s="12">
        <v>66</v>
      </c>
      <c r="B67" s="12">
        <v>21</v>
      </c>
      <c r="C67">
        <v>1</v>
      </c>
      <c r="D67">
        <v>1</v>
      </c>
      <c r="E67">
        <v>1</v>
      </c>
      <c r="F67">
        <v>1</v>
      </c>
      <c r="G67">
        <v>2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</row>
    <row r="68" spans="1:19" x14ac:dyDescent="0.2">
      <c r="A68" s="11">
        <v>67</v>
      </c>
      <c r="B68" s="11">
        <v>20</v>
      </c>
      <c r="C68">
        <v>1</v>
      </c>
      <c r="D68">
        <v>1</v>
      </c>
      <c r="E68">
        <v>1</v>
      </c>
      <c r="F68">
        <v>1</v>
      </c>
      <c r="G68">
        <v>2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</row>
    <row r="69" spans="1:19" x14ac:dyDescent="0.2">
      <c r="A69" s="12">
        <v>68</v>
      </c>
      <c r="B69" s="12">
        <v>21</v>
      </c>
      <c r="C69">
        <v>1</v>
      </c>
      <c r="D69">
        <v>1</v>
      </c>
      <c r="E69">
        <v>1</v>
      </c>
      <c r="F69">
        <v>1</v>
      </c>
      <c r="G69">
        <v>2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</row>
    <row r="70" spans="1:19" x14ac:dyDescent="0.2">
      <c r="A70" s="11">
        <v>69</v>
      </c>
      <c r="B70" s="11">
        <v>20</v>
      </c>
      <c r="C70">
        <v>1</v>
      </c>
      <c r="D70">
        <v>1</v>
      </c>
      <c r="E70">
        <v>1</v>
      </c>
      <c r="F70">
        <v>1</v>
      </c>
      <c r="G70">
        <v>2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</row>
    <row r="71" spans="1:19" x14ac:dyDescent="0.2">
      <c r="A71" s="12">
        <v>70</v>
      </c>
      <c r="B71" s="12">
        <v>21</v>
      </c>
      <c r="C71">
        <v>1</v>
      </c>
      <c r="D71">
        <v>1</v>
      </c>
      <c r="E71">
        <v>1</v>
      </c>
      <c r="F71">
        <v>1</v>
      </c>
      <c r="G71">
        <v>2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</row>
    <row r="72" spans="1:19" x14ac:dyDescent="0.2">
      <c r="A72" s="11">
        <v>71</v>
      </c>
      <c r="B72" s="11">
        <v>20</v>
      </c>
      <c r="C72">
        <v>1</v>
      </c>
      <c r="D72">
        <v>1</v>
      </c>
      <c r="E72">
        <v>1</v>
      </c>
      <c r="F72">
        <v>1</v>
      </c>
      <c r="G72">
        <v>2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</row>
    <row r="73" spans="1:19" x14ac:dyDescent="0.2">
      <c r="A73" s="12">
        <v>72</v>
      </c>
      <c r="B73" s="12">
        <v>21</v>
      </c>
      <c r="C73">
        <v>1</v>
      </c>
      <c r="D73">
        <v>1</v>
      </c>
      <c r="E73">
        <v>1</v>
      </c>
      <c r="F73">
        <v>1</v>
      </c>
      <c r="G73">
        <v>2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</row>
    <row r="74" spans="1:19" x14ac:dyDescent="0.2">
      <c r="A74" s="11">
        <v>73</v>
      </c>
      <c r="B74" s="11">
        <v>20</v>
      </c>
      <c r="C74">
        <v>1</v>
      </c>
      <c r="D74">
        <v>1</v>
      </c>
      <c r="E74">
        <v>1</v>
      </c>
      <c r="F74">
        <v>1</v>
      </c>
      <c r="G74">
        <v>2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</row>
    <row r="75" spans="1:19" x14ac:dyDescent="0.2">
      <c r="A75" s="12">
        <v>74</v>
      </c>
      <c r="B75" s="12">
        <v>21</v>
      </c>
      <c r="C75">
        <v>1</v>
      </c>
      <c r="D75">
        <v>1</v>
      </c>
      <c r="E75">
        <v>1</v>
      </c>
      <c r="F75">
        <v>1</v>
      </c>
      <c r="G75">
        <v>2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</row>
    <row r="76" spans="1:19" x14ac:dyDescent="0.2">
      <c r="A76" s="11">
        <v>75</v>
      </c>
      <c r="B76" s="11">
        <v>20</v>
      </c>
      <c r="C76">
        <v>1</v>
      </c>
      <c r="D76">
        <v>1</v>
      </c>
      <c r="E76">
        <v>1</v>
      </c>
      <c r="F76">
        <v>1</v>
      </c>
      <c r="G76">
        <v>2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</row>
    <row r="77" spans="1:19" x14ac:dyDescent="0.2">
      <c r="A77" s="12">
        <v>76</v>
      </c>
      <c r="B77" s="12">
        <v>21</v>
      </c>
      <c r="C77">
        <v>1</v>
      </c>
      <c r="D77">
        <v>1</v>
      </c>
      <c r="E77">
        <v>1</v>
      </c>
      <c r="F77">
        <v>1</v>
      </c>
      <c r="G77">
        <v>2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</row>
    <row r="78" spans="1:19" x14ac:dyDescent="0.2">
      <c r="A78" s="11">
        <v>77</v>
      </c>
      <c r="B78" s="11">
        <v>20</v>
      </c>
      <c r="C78">
        <v>1</v>
      </c>
      <c r="D78">
        <v>1</v>
      </c>
      <c r="E78">
        <v>1</v>
      </c>
      <c r="F78">
        <v>1</v>
      </c>
      <c r="G78">
        <v>2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</row>
    <row r="79" spans="1:19" x14ac:dyDescent="0.2">
      <c r="A79" s="12">
        <v>78</v>
      </c>
      <c r="B79" s="12">
        <v>21</v>
      </c>
      <c r="C79">
        <v>1</v>
      </c>
      <c r="D79">
        <v>1</v>
      </c>
      <c r="E79">
        <v>1</v>
      </c>
      <c r="F79">
        <v>1</v>
      </c>
      <c r="G79">
        <v>2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</row>
    <row r="80" spans="1:19" x14ac:dyDescent="0.2">
      <c r="A80" s="11">
        <v>79</v>
      </c>
      <c r="B80" s="11">
        <v>20</v>
      </c>
      <c r="C80">
        <v>1</v>
      </c>
      <c r="D80">
        <v>1</v>
      </c>
      <c r="E80">
        <v>1</v>
      </c>
      <c r="F80">
        <v>1</v>
      </c>
      <c r="G80">
        <v>2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</row>
    <row r="81" spans="1:19" x14ac:dyDescent="0.2">
      <c r="A81" s="12">
        <v>80</v>
      </c>
      <c r="B81" s="12">
        <v>21</v>
      </c>
      <c r="C81">
        <v>1</v>
      </c>
      <c r="D81">
        <v>1</v>
      </c>
      <c r="E81">
        <v>1</v>
      </c>
      <c r="F81">
        <v>1</v>
      </c>
      <c r="G81">
        <v>2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</row>
    <row r="82" spans="1:19" x14ac:dyDescent="0.2">
      <c r="A82" s="11">
        <v>81</v>
      </c>
      <c r="B82" s="11">
        <v>20</v>
      </c>
      <c r="C82">
        <v>1</v>
      </c>
      <c r="D82">
        <v>1</v>
      </c>
      <c r="E82">
        <v>1</v>
      </c>
      <c r="F82">
        <v>1</v>
      </c>
      <c r="G82">
        <v>2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</row>
    <row r="83" spans="1:19" x14ac:dyDescent="0.2">
      <c r="A83" s="12">
        <v>82</v>
      </c>
      <c r="B83" s="12">
        <v>21</v>
      </c>
      <c r="C83">
        <v>1</v>
      </c>
      <c r="D83">
        <v>1</v>
      </c>
      <c r="E83">
        <v>1</v>
      </c>
      <c r="F83">
        <v>1</v>
      </c>
      <c r="G83">
        <v>2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</row>
    <row r="84" spans="1:19" x14ac:dyDescent="0.2">
      <c r="A84" s="11">
        <v>83</v>
      </c>
      <c r="B84" s="11">
        <v>20</v>
      </c>
      <c r="C84">
        <v>1</v>
      </c>
      <c r="D84">
        <v>1</v>
      </c>
      <c r="E84">
        <v>1</v>
      </c>
      <c r="F84">
        <v>1</v>
      </c>
      <c r="G84">
        <v>2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</row>
    <row r="85" spans="1:19" x14ac:dyDescent="0.2">
      <c r="A85" s="12">
        <v>84</v>
      </c>
      <c r="B85" s="12">
        <v>21</v>
      </c>
      <c r="C85">
        <v>1</v>
      </c>
      <c r="D85">
        <v>1</v>
      </c>
      <c r="E85">
        <v>1</v>
      </c>
      <c r="F85">
        <v>1</v>
      </c>
      <c r="G85">
        <v>2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</row>
    <row r="86" spans="1:19" x14ac:dyDescent="0.2">
      <c r="A86" s="11">
        <v>85</v>
      </c>
      <c r="B86" s="11">
        <v>20</v>
      </c>
      <c r="C86">
        <v>1</v>
      </c>
      <c r="D86">
        <v>1</v>
      </c>
      <c r="E86">
        <v>1</v>
      </c>
      <c r="F86">
        <v>1</v>
      </c>
      <c r="G86">
        <v>2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</row>
    <row r="87" spans="1:19" x14ac:dyDescent="0.2">
      <c r="A87" s="12">
        <v>86</v>
      </c>
      <c r="B87" s="12">
        <v>21</v>
      </c>
      <c r="C87">
        <v>1</v>
      </c>
      <c r="D87">
        <v>1</v>
      </c>
      <c r="E87">
        <v>1</v>
      </c>
      <c r="F87">
        <v>1</v>
      </c>
      <c r="G87">
        <v>2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</row>
    <row r="88" spans="1:19" x14ac:dyDescent="0.2">
      <c r="A88" s="11">
        <v>87</v>
      </c>
      <c r="B88" s="11">
        <v>20</v>
      </c>
      <c r="C88">
        <v>1</v>
      </c>
      <c r="D88">
        <v>1</v>
      </c>
      <c r="E88">
        <v>1</v>
      </c>
      <c r="F88">
        <v>1</v>
      </c>
      <c r="G88">
        <v>2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</row>
    <row r="89" spans="1:19" x14ac:dyDescent="0.2">
      <c r="A89" s="12">
        <v>88</v>
      </c>
      <c r="B89" s="12">
        <v>21</v>
      </c>
      <c r="C89">
        <v>1</v>
      </c>
      <c r="D89">
        <v>1</v>
      </c>
      <c r="E89">
        <v>1</v>
      </c>
      <c r="F89">
        <v>1</v>
      </c>
      <c r="G89">
        <v>2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</row>
    <row r="90" spans="1:19" x14ac:dyDescent="0.2">
      <c r="A90" s="11">
        <v>89</v>
      </c>
      <c r="B90" s="11">
        <v>20</v>
      </c>
      <c r="C90">
        <v>1</v>
      </c>
      <c r="D90">
        <v>1</v>
      </c>
      <c r="E90">
        <v>1</v>
      </c>
      <c r="F90">
        <v>1</v>
      </c>
      <c r="G90">
        <v>2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</row>
    <row r="91" spans="1:19" x14ac:dyDescent="0.2">
      <c r="A91" s="12">
        <v>90</v>
      </c>
      <c r="B91" s="12">
        <v>21</v>
      </c>
      <c r="C91">
        <v>1</v>
      </c>
      <c r="D91">
        <v>1</v>
      </c>
      <c r="E91">
        <v>1</v>
      </c>
      <c r="F91">
        <v>1</v>
      </c>
      <c r="G91">
        <v>2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</row>
    <row r="92" spans="1:19" x14ac:dyDescent="0.2">
      <c r="A92" s="11">
        <v>91</v>
      </c>
      <c r="B92" s="11">
        <v>20</v>
      </c>
      <c r="C92">
        <v>1</v>
      </c>
      <c r="D92">
        <v>1</v>
      </c>
      <c r="E92">
        <v>1</v>
      </c>
      <c r="F92">
        <v>1</v>
      </c>
      <c r="G92">
        <v>2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</row>
    <row r="93" spans="1:19" x14ac:dyDescent="0.2">
      <c r="A93" s="12">
        <v>92</v>
      </c>
      <c r="B93" s="12">
        <v>21</v>
      </c>
      <c r="C93">
        <v>1</v>
      </c>
      <c r="D93">
        <v>1</v>
      </c>
      <c r="E93">
        <v>1</v>
      </c>
      <c r="F93">
        <v>1</v>
      </c>
      <c r="G93">
        <v>2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</row>
    <row r="94" spans="1:19" x14ac:dyDescent="0.2">
      <c r="A94" s="11">
        <v>93</v>
      </c>
      <c r="B94" s="11">
        <v>20</v>
      </c>
      <c r="C94">
        <v>1</v>
      </c>
      <c r="D94">
        <v>1</v>
      </c>
      <c r="E94">
        <v>1</v>
      </c>
      <c r="F94">
        <v>1</v>
      </c>
      <c r="G94">
        <v>2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</row>
    <row r="95" spans="1:19" x14ac:dyDescent="0.2">
      <c r="A95" s="12">
        <v>94</v>
      </c>
      <c r="B95" s="12">
        <v>21</v>
      </c>
      <c r="C95">
        <v>1</v>
      </c>
      <c r="D95">
        <v>1</v>
      </c>
      <c r="E95">
        <v>1</v>
      </c>
      <c r="F95">
        <v>1</v>
      </c>
      <c r="G95">
        <v>2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</row>
    <row r="96" spans="1:19" x14ac:dyDescent="0.2">
      <c r="A96" s="11">
        <v>95</v>
      </c>
      <c r="B96" s="11">
        <v>20</v>
      </c>
      <c r="C96">
        <v>1</v>
      </c>
      <c r="D96">
        <v>1</v>
      </c>
      <c r="E96">
        <v>1</v>
      </c>
      <c r="F96">
        <v>1</v>
      </c>
      <c r="G96">
        <v>2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</row>
    <row r="97" spans="1:19" x14ac:dyDescent="0.2">
      <c r="A97" s="12">
        <v>96</v>
      </c>
      <c r="B97" s="12">
        <v>21</v>
      </c>
      <c r="C97">
        <v>1</v>
      </c>
      <c r="D97">
        <v>1</v>
      </c>
      <c r="E97">
        <v>1</v>
      </c>
      <c r="F97">
        <v>1</v>
      </c>
      <c r="G97">
        <v>2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</row>
    <row r="98" spans="1:19" x14ac:dyDescent="0.2">
      <c r="A98" s="11">
        <v>97</v>
      </c>
      <c r="B98" s="11">
        <v>20</v>
      </c>
      <c r="C98">
        <v>1</v>
      </c>
      <c r="D98">
        <v>1</v>
      </c>
      <c r="E98">
        <v>1</v>
      </c>
      <c r="F98">
        <v>1</v>
      </c>
      <c r="G98">
        <v>2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</row>
    <row r="99" spans="1:19" x14ac:dyDescent="0.2">
      <c r="A99" s="12">
        <v>98</v>
      </c>
      <c r="B99" s="12">
        <v>21</v>
      </c>
      <c r="C99">
        <v>1</v>
      </c>
      <c r="D99">
        <v>1</v>
      </c>
      <c r="E99">
        <v>1</v>
      </c>
      <c r="F99">
        <v>1</v>
      </c>
      <c r="G99">
        <v>2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</row>
    <row r="100" spans="1:19" x14ac:dyDescent="0.2">
      <c r="A100" s="11">
        <v>99</v>
      </c>
      <c r="B100" s="11">
        <v>20</v>
      </c>
      <c r="C100">
        <v>1</v>
      </c>
      <c r="D100">
        <v>1</v>
      </c>
      <c r="E100">
        <v>1</v>
      </c>
      <c r="F100">
        <v>1</v>
      </c>
      <c r="G100">
        <v>2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</row>
    <row r="101" spans="1:19" x14ac:dyDescent="0.2">
      <c r="A101" s="12">
        <v>100</v>
      </c>
      <c r="B101" s="12">
        <v>21</v>
      </c>
      <c r="C101">
        <v>1</v>
      </c>
      <c r="D101">
        <v>1</v>
      </c>
      <c r="E101">
        <v>1</v>
      </c>
      <c r="F101">
        <v>1</v>
      </c>
      <c r="G101">
        <v>2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</row>
    <row r="102" spans="1:19" x14ac:dyDescent="0.2">
      <c r="A102" s="11">
        <v>101</v>
      </c>
      <c r="B102" s="11">
        <v>20</v>
      </c>
      <c r="C102">
        <v>1</v>
      </c>
      <c r="D102">
        <v>1</v>
      </c>
      <c r="E102">
        <v>1</v>
      </c>
      <c r="F102">
        <v>1</v>
      </c>
      <c r="G102">
        <v>2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</row>
    <row r="103" spans="1:19" x14ac:dyDescent="0.2">
      <c r="A103" s="12">
        <v>102</v>
      </c>
      <c r="B103" s="12">
        <v>21</v>
      </c>
      <c r="C103">
        <v>1</v>
      </c>
      <c r="D103">
        <v>1</v>
      </c>
      <c r="E103">
        <v>1</v>
      </c>
      <c r="F103">
        <v>1</v>
      </c>
      <c r="G103">
        <v>2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</row>
    <row r="104" spans="1:19" x14ac:dyDescent="0.2">
      <c r="A104" s="11">
        <v>103</v>
      </c>
      <c r="B104" s="11">
        <v>20</v>
      </c>
      <c r="C104">
        <v>1</v>
      </c>
      <c r="D104">
        <v>1</v>
      </c>
      <c r="E104">
        <v>1</v>
      </c>
      <c r="F104">
        <v>1</v>
      </c>
      <c r="G104">
        <v>2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</row>
    <row r="105" spans="1:19" x14ac:dyDescent="0.2">
      <c r="A105" s="12">
        <v>104</v>
      </c>
      <c r="B105" s="12">
        <v>21</v>
      </c>
      <c r="C105">
        <v>1</v>
      </c>
      <c r="D105">
        <v>1</v>
      </c>
      <c r="E105">
        <v>1</v>
      </c>
      <c r="F105">
        <v>1</v>
      </c>
      <c r="G105">
        <v>2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</row>
    <row r="106" spans="1:19" x14ac:dyDescent="0.2">
      <c r="A106" s="11">
        <v>105</v>
      </c>
      <c r="B106" s="11">
        <v>20</v>
      </c>
      <c r="C106">
        <v>1</v>
      </c>
      <c r="D106">
        <v>1</v>
      </c>
      <c r="E106">
        <v>1</v>
      </c>
      <c r="F106">
        <v>1</v>
      </c>
      <c r="G106">
        <v>2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</row>
    <row r="107" spans="1:19" x14ac:dyDescent="0.2">
      <c r="A107" s="12">
        <v>106</v>
      </c>
      <c r="B107" s="12">
        <v>21</v>
      </c>
      <c r="C107">
        <v>1</v>
      </c>
      <c r="D107">
        <v>1</v>
      </c>
      <c r="E107">
        <v>1</v>
      </c>
      <c r="F107">
        <v>1</v>
      </c>
      <c r="G107">
        <v>2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</row>
    <row r="108" spans="1:19" x14ac:dyDescent="0.2">
      <c r="A108" s="11">
        <v>107</v>
      </c>
      <c r="B108" s="11">
        <v>20</v>
      </c>
      <c r="C108">
        <v>1</v>
      </c>
      <c r="D108">
        <v>1</v>
      </c>
      <c r="E108">
        <v>1</v>
      </c>
      <c r="F108">
        <v>1</v>
      </c>
      <c r="G108">
        <v>2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</row>
    <row r="109" spans="1:19" x14ac:dyDescent="0.2">
      <c r="A109" s="12">
        <v>108</v>
      </c>
      <c r="B109" s="12">
        <v>21</v>
      </c>
      <c r="C109">
        <v>1</v>
      </c>
      <c r="D109">
        <v>1</v>
      </c>
      <c r="E109">
        <v>1</v>
      </c>
      <c r="F109">
        <v>1</v>
      </c>
      <c r="G109">
        <v>2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</row>
    <row r="110" spans="1:19" x14ac:dyDescent="0.2">
      <c r="A110" s="11">
        <v>109</v>
      </c>
      <c r="B110" s="11">
        <v>20</v>
      </c>
      <c r="C110">
        <v>1</v>
      </c>
      <c r="D110">
        <v>1</v>
      </c>
      <c r="E110">
        <v>1</v>
      </c>
      <c r="F110">
        <v>1</v>
      </c>
      <c r="G110">
        <v>2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</row>
    <row r="111" spans="1:19" x14ac:dyDescent="0.2">
      <c r="A111" s="12">
        <v>110</v>
      </c>
      <c r="B111" s="12">
        <v>21</v>
      </c>
      <c r="C111">
        <v>1</v>
      </c>
      <c r="D111">
        <v>1</v>
      </c>
      <c r="E111">
        <v>1</v>
      </c>
      <c r="F111">
        <v>1</v>
      </c>
      <c r="G111">
        <v>2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</row>
    <row r="112" spans="1:19" x14ac:dyDescent="0.2">
      <c r="A112" s="11">
        <v>111</v>
      </c>
      <c r="B112" s="11">
        <v>20</v>
      </c>
      <c r="C112">
        <v>1</v>
      </c>
      <c r="D112">
        <v>1</v>
      </c>
      <c r="E112">
        <v>1</v>
      </c>
      <c r="F112">
        <v>1</v>
      </c>
      <c r="G112">
        <v>2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</row>
    <row r="113" spans="1:19" x14ac:dyDescent="0.2">
      <c r="A113" s="12">
        <v>112</v>
      </c>
      <c r="B113" s="12">
        <v>21</v>
      </c>
      <c r="C113">
        <v>1</v>
      </c>
      <c r="D113">
        <v>1</v>
      </c>
      <c r="E113">
        <v>1</v>
      </c>
      <c r="F113">
        <v>1</v>
      </c>
      <c r="G113">
        <v>2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</row>
    <row r="114" spans="1:19" x14ac:dyDescent="0.2">
      <c r="A114" s="11">
        <v>113</v>
      </c>
      <c r="B114" s="11">
        <v>20</v>
      </c>
      <c r="C114">
        <v>1</v>
      </c>
      <c r="D114">
        <v>1</v>
      </c>
      <c r="E114">
        <v>1</v>
      </c>
      <c r="F114">
        <v>1</v>
      </c>
      <c r="G114">
        <v>2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</row>
    <row r="115" spans="1:19" x14ac:dyDescent="0.2">
      <c r="A115" s="12">
        <v>114</v>
      </c>
      <c r="B115" s="12">
        <v>21</v>
      </c>
      <c r="C115">
        <v>1</v>
      </c>
      <c r="D115">
        <v>1</v>
      </c>
      <c r="E115">
        <v>1</v>
      </c>
      <c r="F115">
        <v>1</v>
      </c>
      <c r="G115">
        <v>2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</row>
    <row r="116" spans="1:19" x14ac:dyDescent="0.2">
      <c r="A116" s="11">
        <v>115</v>
      </c>
      <c r="B116" s="11">
        <v>20</v>
      </c>
      <c r="C116">
        <v>1</v>
      </c>
      <c r="D116">
        <v>1</v>
      </c>
      <c r="E116">
        <v>1</v>
      </c>
      <c r="F116">
        <v>1</v>
      </c>
      <c r="G116">
        <v>2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</row>
    <row r="117" spans="1:19" x14ac:dyDescent="0.2">
      <c r="A117" s="12">
        <v>116</v>
      </c>
      <c r="B117" s="12">
        <v>21</v>
      </c>
      <c r="C117">
        <v>1</v>
      </c>
      <c r="D117">
        <v>1</v>
      </c>
      <c r="E117">
        <v>1</v>
      </c>
      <c r="F117">
        <v>1</v>
      </c>
      <c r="G117">
        <v>2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</row>
    <row r="118" spans="1:19" x14ac:dyDescent="0.2">
      <c r="A118" s="11">
        <v>117</v>
      </c>
      <c r="B118" s="11">
        <v>20</v>
      </c>
      <c r="C118">
        <v>1</v>
      </c>
      <c r="D118">
        <v>1</v>
      </c>
      <c r="E118">
        <v>1</v>
      </c>
      <c r="F118">
        <v>1</v>
      </c>
      <c r="G118">
        <v>2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</row>
    <row r="119" spans="1:19" x14ac:dyDescent="0.2">
      <c r="A119" s="12">
        <v>118</v>
      </c>
      <c r="B119" s="12">
        <v>21</v>
      </c>
      <c r="C119">
        <v>1</v>
      </c>
      <c r="D119">
        <v>1</v>
      </c>
      <c r="E119">
        <v>1</v>
      </c>
      <c r="F119">
        <v>1</v>
      </c>
      <c r="G119">
        <v>2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</row>
    <row r="120" spans="1:19" x14ac:dyDescent="0.2">
      <c r="A120" s="11">
        <v>119</v>
      </c>
      <c r="B120" s="11">
        <v>20</v>
      </c>
      <c r="C120">
        <v>1</v>
      </c>
      <c r="D120">
        <v>1</v>
      </c>
      <c r="E120">
        <v>1</v>
      </c>
      <c r="F120">
        <v>1</v>
      </c>
      <c r="G120">
        <v>2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</row>
    <row r="121" spans="1:19" x14ac:dyDescent="0.2">
      <c r="A121" s="12">
        <v>120</v>
      </c>
      <c r="B121" s="12">
        <v>21</v>
      </c>
      <c r="C121">
        <v>1</v>
      </c>
      <c r="D121">
        <v>1</v>
      </c>
      <c r="E121">
        <v>1</v>
      </c>
      <c r="F121">
        <v>1</v>
      </c>
      <c r="G121">
        <v>2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</row>
    <row r="122" spans="1:19" x14ac:dyDescent="0.2">
      <c r="A122" s="11">
        <v>121</v>
      </c>
      <c r="B122" s="11">
        <v>20</v>
      </c>
      <c r="C122">
        <v>1</v>
      </c>
      <c r="D122">
        <v>1</v>
      </c>
      <c r="E122">
        <v>1</v>
      </c>
      <c r="F122">
        <v>1</v>
      </c>
      <c r="G122">
        <v>2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</row>
    <row r="123" spans="1:19" x14ac:dyDescent="0.2">
      <c r="A123" s="12">
        <v>122</v>
      </c>
      <c r="B123" s="12">
        <v>21</v>
      </c>
      <c r="C123">
        <v>1</v>
      </c>
      <c r="D123">
        <v>1</v>
      </c>
      <c r="E123">
        <v>1</v>
      </c>
      <c r="F123">
        <v>1</v>
      </c>
      <c r="G123">
        <v>2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</row>
    <row r="124" spans="1:19" x14ac:dyDescent="0.2">
      <c r="A124" s="11">
        <v>123</v>
      </c>
      <c r="B124" s="11">
        <v>20</v>
      </c>
      <c r="C124">
        <v>1</v>
      </c>
      <c r="D124">
        <v>1</v>
      </c>
      <c r="E124">
        <v>1</v>
      </c>
      <c r="F124">
        <v>1</v>
      </c>
      <c r="G124">
        <v>2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</row>
    <row r="125" spans="1:19" x14ac:dyDescent="0.2">
      <c r="A125" s="12">
        <v>124</v>
      </c>
      <c r="B125" s="12">
        <v>21</v>
      </c>
      <c r="C125">
        <v>1</v>
      </c>
      <c r="D125">
        <v>1</v>
      </c>
      <c r="E125">
        <v>1</v>
      </c>
      <c r="F125">
        <v>1</v>
      </c>
      <c r="G125">
        <v>2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</row>
    <row r="126" spans="1:19" x14ac:dyDescent="0.2">
      <c r="A126" s="11">
        <v>125</v>
      </c>
      <c r="B126" s="11">
        <v>20</v>
      </c>
      <c r="C126">
        <v>1</v>
      </c>
      <c r="D126">
        <v>1</v>
      </c>
      <c r="E126">
        <v>1</v>
      </c>
      <c r="F126">
        <v>1</v>
      </c>
      <c r="G126">
        <v>2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</row>
    <row r="127" spans="1:19" x14ac:dyDescent="0.2">
      <c r="A127" s="12">
        <v>126</v>
      </c>
      <c r="B127" s="12">
        <v>21</v>
      </c>
      <c r="C127">
        <v>1</v>
      </c>
      <c r="D127">
        <v>1</v>
      </c>
      <c r="E127">
        <v>1</v>
      </c>
      <c r="F127">
        <v>1</v>
      </c>
      <c r="G127">
        <v>2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</row>
    <row r="128" spans="1:19" x14ac:dyDescent="0.2">
      <c r="A128" s="11">
        <v>127</v>
      </c>
      <c r="B128" s="11">
        <v>20</v>
      </c>
      <c r="C128">
        <v>1</v>
      </c>
      <c r="D128">
        <v>1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</row>
    <row r="129" spans="1:19" x14ac:dyDescent="0.2">
      <c r="A129" s="12">
        <v>128</v>
      </c>
      <c r="B129" s="12">
        <v>21</v>
      </c>
      <c r="C129">
        <v>1</v>
      </c>
      <c r="D129">
        <v>1</v>
      </c>
      <c r="E129">
        <v>1</v>
      </c>
      <c r="F129">
        <v>1</v>
      </c>
      <c r="G129">
        <v>2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</row>
    <row r="130" spans="1:19" x14ac:dyDescent="0.2">
      <c r="A130" s="11">
        <v>129</v>
      </c>
      <c r="B130" s="11">
        <v>20</v>
      </c>
      <c r="C130">
        <v>1</v>
      </c>
      <c r="D130">
        <v>1</v>
      </c>
      <c r="E130">
        <v>1</v>
      </c>
      <c r="F130">
        <v>1</v>
      </c>
      <c r="G130">
        <v>2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</row>
    <row r="131" spans="1:19" x14ac:dyDescent="0.2">
      <c r="A131" s="12">
        <v>130</v>
      </c>
      <c r="B131" s="12">
        <v>21</v>
      </c>
      <c r="C131">
        <v>1</v>
      </c>
      <c r="D131">
        <v>1</v>
      </c>
      <c r="E131">
        <v>1</v>
      </c>
      <c r="F131">
        <v>1</v>
      </c>
      <c r="G131">
        <v>2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</row>
    <row r="132" spans="1:19" x14ac:dyDescent="0.2">
      <c r="A132" s="11">
        <v>131</v>
      </c>
      <c r="B132" s="11">
        <v>20</v>
      </c>
      <c r="C132">
        <v>1</v>
      </c>
      <c r="D132">
        <v>1</v>
      </c>
      <c r="E132">
        <v>1</v>
      </c>
      <c r="F132">
        <v>1</v>
      </c>
      <c r="G132">
        <v>2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</row>
    <row r="133" spans="1:19" x14ac:dyDescent="0.2">
      <c r="A133" s="12">
        <v>132</v>
      </c>
      <c r="B133" s="12">
        <v>21</v>
      </c>
      <c r="C133">
        <v>1</v>
      </c>
      <c r="D133">
        <v>1</v>
      </c>
      <c r="E133">
        <v>1</v>
      </c>
      <c r="F133">
        <v>1</v>
      </c>
      <c r="G133">
        <v>2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</row>
    <row r="134" spans="1:19" x14ac:dyDescent="0.2">
      <c r="A134" s="11">
        <v>133</v>
      </c>
      <c r="B134" s="11">
        <v>20</v>
      </c>
      <c r="C134">
        <v>1</v>
      </c>
      <c r="D134">
        <v>1</v>
      </c>
      <c r="E134">
        <v>1</v>
      </c>
      <c r="F134">
        <v>1</v>
      </c>
      <c r="G134">
        <v>2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</row>
    <row r="135" spans="1:19" x14ac:dyDescent="0.2">
      <c r="A135" s="12">
        <v>134</v>
      </c>
      <c r="B135" s="12">
        <v>21</v>
      </c>
      <c r="C135">
        <v>1</v>
      </c>
      <c r="D135">
        <v>1</v>
      </c>
      <c r="E135">
        <v>1</v>
      </c>
      <c r="F135">
        <v>1</v>
      </c>
      <c r="G135">
        <v>2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</row>
    <row r="136" spans="1:19" x14ac:dyDescent="0.2">
      <c r="A136" s="11">
        <v>135</v>
      </c>
      <c r="B136" s="11">
        <v>20</v>
      </c>
      <c r="C136">
        <v>1</v>
      </c>
      <c r="D136">
        <v>1</v>
      </c>
      <c r="E136">
        <v>1</v>
      </c>
      <c r="F136">
        <v>1</v>
      </c>
      <c r="G136">
        <v>2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</row>
    <row r="137" spans="1:19" x14ac:dyDescent="0.2">
      <c r="A137" s="12">
        <v>136</v>
      </c>
      <c r="B137" s="12">
        <v>21</v>
      </c>
      <c r="C137">
        <v>1</v>
      </c>
      <c r="D137">
        <v>1</v>
      </c>
      <c r="E137">
        <v>1</v>
      </c>
      <c r="F137">
        <v>1</v>
      </c>
      <c r="G137">
        <v>2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</row>
    <row r="138" spans="1:19" x14ac:dyDescent="0.2">
      <c r="A138" s="11">
        <v>137</v>
      </c>
      <c r="B138" s="11">
        <v>20</v>
      </c>
      <c r="C138">
        <v>1</v>
      </c>
      <c r="D138">
        <v>1</v>
      </c>
      <c r="E138">
        <v>1</v>
      </c>
      <c r="F138">
        <v>1</v>
      </c>
      <c r="G138">
        <v>2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</row>
    <row r="139" spans="1:19" x14ac:dyDescent="0.2">
      <c r="A139" s="12">
        <v>138</v>
      </c>
      <c r="B139" s="12">
        <v>21</v>
      </c>
      <c r="C139">
        <v>1</v>
      </c>
      <c r="D139">
        <v>1</v>
      </c>
      <c r="E139">
        <v>1</v>
      </c>
      <c r="F139">
        <v>1</v>
      </c>
      <c r="G139">
        <v>2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</row>
    <row r="140" spans="1:19" x14ac:dyDescent="0.2">
      <c r="A140" s="11">
        <v>139</v>
      </c>
      <c r="B140" s="11">
        <v>20</v>
      </c>
      <c r="C140">
        <v>1</v>
      </c>
      <c r="D140">
        <v>1</v>
      </c>
      <c r="E140">
        <v>1</v>
      </c>
      <c r="F140">
        <v>1</v>
      </c>
      <c r="G140">
        <v>2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</row>
    <row r="141" spans="1:19" x14ac:dyDescent="0.2">
      <c r="A141" s="12">
        <v>140</v>
      </c>
      <c r="B141" s="12">
        <v>21</v>
      </c>
      <c r="C141">
        <v>1</v>
      </c>
      <c r="D141">
        <v>1</v>
      </c>
      <c r="E141">
        <v>1</v>
      </c>
      <c r="F141">
        <v>1</v>
      </c>
      <c r="G141">
        <v>2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</row>
    <row r="142" spans="1:19" x14ac:dyDescent="0.2">
      <c r="A142" s="11">
        <v>141</v>
      </c>
      <c r="B142" s="11">
        <v>20</v>
      </c>
      <c r="C142">
        <v>1</v>
      </c>
      <c r="D142">
        <v>1</v>
      </c>
      <c r="E142">
        <v>1</v>
      </c>
      <c r="F142">
        <v>1</v>
      </c>
      <c r="G142">
        <v>2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</row>
    <row r="143" spans="1:19" x14ac:dyDescent="0.2">
      <c r="A143" s="12">
        <v>142</v>
      </c>
      <c r="B143" s="12">
        <v>21</v>
      </c>
      <c r="C143">
        <v>1</v>
      </c>
      <c r="D143">
        <v>1</v>
      </c>
      <c r="E143">
        <v>1</v>
      </c>
      <c r="F143">
        <v>1</v>
      </c>
      <c r="G143">
        <v>2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</row>
    <row r="144" spans="1:19" x14ac:dyDescent="0.2">
      <c r="A144" s="11">
        <v>143</v>
      </c>
      <c r="B144" s="11">
        <v>20</v>
      </c>
      <c r="C144">
        <v>1</v>
      </c>
      <c r="D144">
        <v>1</v>
      </c>
      <c r="E144">
        <v>1</v>
      </c>
      <c r="F144">
        <v>1</v>
      </c>
      <c r="G144">
        <v>2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</row>
    <row r="145" spans="1:19" x14ac:dyDescent="0.2">
      <c r="A145" s="12">
        <v>144</v>
      </c>
      <c r="B145" s="12">
        <v>21</v>
      </c>
      <c r="C145">
        <v>1</v>
      </c>
      <c r="D145">
        <v>1</v>
      </c>
      <c r="E145">
        <v>1</v>
      </c>
      <c r="F145">
        <v>1</v>
      </c>
      <c r="G145">
        <v>2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</row>
    <row r="146" spans="1:19" x14ac:dyDescent="0.2">
      <c r="A146" s="11">
        <v>145</v>
      </c>
      <c r="B146" s="11">
        <v>20</v>
      </c>
      <c r="C146">
        <v>1</v>
      </c>
      <c r="D146">
        <v>1</v>
      </c>
      <c r="E146">
        <v>1</v>
      </c>
      <c r="F146">
        <v>1</v>
      </c>
      <c r="G146">
        <v>2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</row>
    <row r="147" spans="1:19" x14ac:dyDescent="0.2">
      <c r="A147" s="12">
        <v>146</v>
      </c>
      <c r="B147" s="12">
        <v>21</v>
      </c>
      <c r="C147">
        <v>1</v>
      </c>
      <c r="D147">
        <v>1</v>
      </c>
      <c r="E147">
        <v>1</v>
      </c>
      <c r="F147">
        <v>1</v>
      </c>
      <c r="G147">
        <v>2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</row>
    <row r="148" spans="1:19" x14ac:dyDescent="0.2">
      <c r="A148" s="11">
        <v>147</v>
      </c>
      <c r="B148" s="11">
        <v>20</v>
      </c>
      <c r="C148">
        <v>1</v>
      </c>
      <c r="D148">
        <v>1</v>
      </c>
      <c r="E148">
        <v>1</v>
      </c>
      <c r="F148">
        <v>1</v>
      </c>
      <c r="G148">
        <v>2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</row>
    <row r="149" spans="1:19" x14ac:dyDescent="0.2">
      <c r="A149" s="12">
        <v>148</v>
      </c>
      <c r="B149" s="12">
        <v>21</v>
      </c>
      <c r="C149">
        <v>1</v>
      </c>
      <c r="D149">
        <v>1</v>
      </c>
      <c r="E149">
        <v>1</v>
      </c>
      <c r="F149">
        <v>1</v>
      </c>
      <c r="G149">
        <v>2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</row>
    <row r="150" spans="1:19" x14ac:dyDescent="0.2">
      <c r="A150" s="11">
        <v>149</v>
      </c>
      <c r="B150" s="11">
        <v>20</v>
      </c>
      <c r="C150">
        <v>1</v>
      </c>
      <c r="D150">
        <v>1</v>
      </c>
      <c r="E150">
        <v>1</v>
      </c>
      <c r="F150">
        <v>1</v>
      </c>
      <c r="G150">
        <v>2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</row>
    <row r="151" spans="1:19" x14ac:dyDescent="0.2">
      <c r="A151" s="12">
        <v>150</v>
      </c>
      <c r="B151" s="12">
        <v>21</v>
      </c>
      <c r="C151">
        <v>1</v>
      </c>
      <c r="D151">
        <v>1</v>
      </c>
      <c r="E151">
        <v>1</v>
      </c>
      <c r="F151">
        <v>1</v>
      </c>
      <c r="G151">
        <v>2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</row>
    <row r="152" spans="1:19" x14ac:dyDescent="0.2">
      <c r="A152" s="11">
        <v>151</v>
      </c>
      <c r="B152" s="11">
        <v>20</v>
      </c>
      <c r="C152">
        <v>1</v>
      </c>
      <c r="D152">
        <v>1</v>
      </c>
      <c r="E152">
        <v>1</v>
      </c>
      <c r="F152">
        <v>1</v>
      </c>
      <c r="G152">
        <v>2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</row>
    <row r="153" spans="1:19" x14ac:dyDescent="0.2">
      <c r="A153" s="12">
        <v>152</v>
      </c>
      <c r="B153" s="12">
        <v>21</v>
      </c>
      <c r="C153">
        <v>1</v>
      </c>
      <c r="D153">
        <v>1</v>
      </c>
      <c r="E153">
        <v>1</v>
      </c>
      <c r="F153">
        <v>1</v>
      </c>
      <c r="G153">
        <v>2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</row>
    <row r="154" spans="1:19" x14ac:dyDescent="0.2">
      <c r="A154" s="11">
        <v>153</v>
      </c>
      <c r="B154" s="11">
        <v>20</v>
      </c>
      <c r="C154">
        <v>1</v>
      </c>
      <c r="D154">
        <v>1</v>
      </c>
      <c r="E154">
        <v>1</v>
      </c>
      <c r="F154">
        <v>1</v>
      </c>
      <c r="G154">
        <v>2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</row>
    <row r="155" spans="1:19" x14ac:dyDescent="0.2">
      <c r="A155" s="12">
        <v>154</v>
      </c>
      <c r="B155" s="12">
        <v>21</v>
      </c>
      <c r="C155">
        <v>1</v>
      </c>
      <c r="D155">
        <v>1</v>
      </c>
      <c r="E155">
        <v>1</v>
      </c>
      <c r="F155">
        <v>1</v>
      </c>
      <c r="G155">
        <v>2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</row>
    <row r="156" spans="1:19" x14ac:dyDescent="0.2">
      <c r="A156" s="11">
        <v>155</v>
      </c>
      <c r="B156" s="11">
        <v>20</v>
      </c>
      <c r="C156">
        <v>1</v>
      </c>
      <c r="D156">
        <v>1</v>
      </c>
      <c r="E156">
        <v>1</v>
      </c>
      <c r="F156">
        <v>1</v>
      </c>
      <c r="G156">
        <v>2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</row>
    <row r="157" spans="1:19" x14ac:dyDescent="0.2">
      <c r="A157" s="12">
        <v>156</v>
      </c>
      <c r="B157" s="12">
        <v>21</v>
      </c>
      <c r="C157">
        <v>1</v>
      </c>
      <c r="D157">
        <v>1</v>
      </c>
      <c r="E157">
        <v>1</v>
      </c>
      <c r="F157">
        <v>1</v>
      </c>
      <c r="G157">
        <v>2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</row>
    <row r="158" spans="1:19" x14ac:dyDescent="0.2">
      <c r="A158" s="11">
        <v>157</v>
      </c>
      <c r="B158" s="11">
        <v>20</v>
      </c>
      <c r="C158">
        <v>1</v>
      </c>
      <c r="D158">
        <v>1</v>
      </c>
      <c r="E158">
        <v>1</v>
      </c>
      <c r="F158">
        <v>1</v>
      </c>
      <c r="G158">
        <v>2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</row>
    <row r="159" spans="1:19" x14ac:dyDescent="0.2">
      <c r="A159" s="12">
        <v>158</v>
      </c>
      <c r="B159" s="12">
        <v>21</v>
      </c>
      <c r="C159">
        <v>1</v>
      </c>
      <c r="D159">
        <v>1</v>
      </c>
      <c r="E159">
        <v>1</v>
      </c>
      <c r="F159">
        <v>1</v>
      </c>
      <c r="G159">
        <v>2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</row>
    <row r="160" spans="1:19" x14ac:dyDescent="0.2">
      <c r="A160" s="11">
        <v>159</v>
      </c>
      <c r="B160" s="11">
        <v>20</v>
      </c>
      <c r="C160">
        <v>1</v>
      </c>
      <c r="D160">
        <v>1</v>
      </c>
      <c r="E160">
        <v>1</v>
      </c>
      <c r="F160">
        <v>1</v>
      </c>
      <c r="G160">
        <v>2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</row>
    <row r="161" spans="1:19" x14ac:dyDescent="0.2">
      <c r="A161" s="12">
        <v>160</v>
      </c>
      <c r="B161" s="12">
        <v>21</v>
      </c>
      <c r="C161">
        <v>1</v>
      </c>
      <c r="D161">
        <v>1</v>
      </c>
      <c r="E161">
        <v>1</v>
      </c>
      <c r="F161">
        <v>1</v>
      </c>
      <c r="G161">
        <v>2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</row>
    <row r="162" spans="1:19" x14ac:dyDescent="0.2">
      <c r="A162" s="11">
        <v>161</v>
      </c>
      <c r="B162" s="11">
        <v>20</v>
      </c>
      <c r="C162">
        <v>1</v>
      </c>
      <c r="D162">
        <v>1</v>
      </c>
      <c r="E162">
        <v>1</v>
      </c>
      <c r="F162">
        <v>1</v>
      </c>
      <c r="G162">
        <v>2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</row>
    <row r="163" spans="1:19" x14ac:dyDescent="0.2">
      <c r="A163" s="12">
        <v>162</v>
      </c>
      <c r="B163" s="12">
        <v>21</v>
      </c>
      <c r="C163">
        <v>1</v>
      </c>
      <c r="D163">
        <v>1</v>
      </c>
      <c r="E163">
        <v>1</v>
      </c>
      <c r="F163">
        <v>1</v>
      </c>
      <c r="G163">
        <v>2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</row>
    <row r="164" spans="1:19" x14ac:dyDescent="0.2">
      <c r="A164" s="11">
        <v>163</v>
      </c>
      <c r="B164" s="11">
        <v>20</v>
      </c>
      <c r="C164">
        <v>1</v>
      </c>
      <c r="D164">
        <v>1</v>
      </c>
      <c r="E164">
        <v>1</v>
      </c>
      <c r="F164">
        <v>1</v>
      </c>
      <c r="G164">
        <v>2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</row>
    <row r="165" spans="1:19" x14ac:dyDescent="0.2">
      <c r="A165" s="12">
        <v>164</v>
      </c>
      <c r="B165" s="12">
        <v>21</v>
      </c>
      <c r="C165">
        <v>1</v>
      </c>
      <c r="D165">
        <v>1</v>
      </c>
      <c r="E165">
        <v>1</v>
      </c>
      <c r="F165">
        <v>1</v>
      </c>
      <c r="G165">
        <v>2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</row>
    <row r="166" spans="1:19" x14ac:dyDescent="0.2">
      <c r="A166" s="11">
        <v>165</v>
      </c>
      <c r="B166" s="11">
        <v>20</v>
      </c>
      <c r="C166">
        <v>1</v>
      </c>
      <c r="D166">
        <v>1</v>
      </c>
      <c r="E166">
        <v>1</v>
      </c>
      <c r="F166">
        <v>1</v>
      </c>
      <c r="G166">
        <v>2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</row>
    <row r="167" spans="1:19" x14ac:dyDescent="0.2">
      <c r="A167" s="12">
        <v>166</v>
      </c>
      <c r="B167" s="12">
        <v>21</v>
      </c>
      <c r="C167">
        <v>1</v>
      </c>
      <c r="D167">
        <v>1</v>
      </c>
      <c r="E167">
        <v>1</v>
      </c>
      <c r="F167">
        <v>1</v>
      </c>
      <c r="G167">
        <v>2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</row>
    <row r="168" spans="1:19" x14ac:dyDescent="0.2">
      <c r="A168" s="11">
        <v>167</v>
      </c>
      <c r="B168" s="11">
        <v>20</v>
      </c>
      <c r="C168">
        <v>1</v>
      </c>
      <c r="D168">
        <v>1</v>
      </c>
      <c r="E168">
        <v>1</v>
      </c>
      <c r="F168">
        <v>1</v>
      </c>
      <c r="G168">
        <v>2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</row>
    <row r="169" spans="1:19" x14ac:dyDescent="0.2">
      <c r="A169" s="12">
        <v>168</v>
      </c>
      <c r="B169" s="12">
        <v>21</v>
      </c>
      <c r="C169">
        <v>1</v>
      </c>
      <c r="D169">
        <v>1</v>
      </c>
      <c r="E169">
        <v>1</v>
      </c>
      <c r="F169">
        <v>1</v>
      </c>
      <c r="G169">
        <v>2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</row>
    <row r="170" spans="1:19" x14ac:dyDescent="0.2">
      <c r="A170" s="11">
        <v>169</v>
      </c>
      <c r="B170" s="11">
        <v>20</v>
      </c>
      <c r="C170">
        <v>1</v>
      </c>
      <c r="D170">
        <v>1</v>
      </c>
      <c r="E170">
        <v>1</v>
      </c>
      <c r="F170">
        <v>1</v>
      </c>
      <c r="G170">
        <v>2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</row>
    <row r="171" spans="1:19" x14ac:dyDescent="0.2">
      <c r="A171" s="12">
        <v>170</v>
      </c>
      <c r="B171" s="12">
        <v>21</v>
      </c>
      <c r="C171">
        <v>1</v>
      </c>
      <c r="D171">
        <v>1</v>
      </c>
      <c r="E171">
        <v>1</v>
      </c>
      <c r="F171">
        <v>1</v>
      </c>
      <c r="G171">
        <v>2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</row>
    <row r="172" spans="1:19" x14ac:dyDescent="0.2">
      <c r="A172" s="11">
        <v>171</v>
      </c>
      <c r="B172" s="11">
        <v>20</v>
      </c>
      <c r="C172">
        <v>1</v>
      </c>
      <c r="D172">
        <v>1</v>
      </c>
      <c r="E172">
        <v>1</v>
      </c>
      <c r="F172">
        <v>1</v>
      </c>
      <c r="G172">
        <v>2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</row>
    <row r="173" spans="1:19" x14ac:dyDescent="0.2">
      <c r="A173" s="12">
        <v>172</v>
      </c>
      <c r="B173" s="12">
        <v>21</v>
      </c>
      <c r="C173">
        <v>1</v>
      </c>
      <c r="D173">
        <v>1</v>
      </c>
      <c r="E173">
        <v>1</v>
      </c>
      <c r="F173">
        <v>1</v>
      </c>
      <c r="G173">
        <v>2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</row>
    <row r="174" spans="1:19" x14ac:dyDescent="0.2">
      <c r="A174" s="11">
        <v>173</v>
      </c>
      <c r="B174" s="11">
        <v>20</v>
      </c>
      <c r="C174">
        <v>1</v>
      </c>
      <c r="D174">
        <v>1</v>
      </c>
      <c r="E174">
        <v>1</v>
      </c>
      <c r="F174">
        <v>1</v>
      </c>
      <c r="G174">
        <v>2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</row>
    <row r="175" spans="1:19" x14ac:dyDescent="0.2">
      <c r="A175" s="12">
        <v>174</v>
      </c>
      <c r="B175" s="12">
        <v>21</v>
      </c>
      <c r="C175">
        <v>1</v>
      </c>
      <c r="D175">
        <v>1</v>
      </c>
      <c r="E175">
        <v>1</v>
      </c>
      <c r="F175">
        <v>1</v>
      </c>
      <c r="G175">
        <v>2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</row>
    <row r="176" spans="1:19" x14ac:dyDescent="0.2">
      <c r="A176" s="11">
        <v>175</v>
      </c>
      <c r="B176" s="11">
        <v>20</v>
      </c>
      <c r="C176">
        <v>1</v>
      </c>
      <c r="D176">
        <v>1</v>
      </c>
      <c r="E176">
        <v>1</v>
      </c>
      <c r="F176">
        <v>1</v>
      </c>
      <c r="G176">
        <v>2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</row>
    <row r="177" spans="1:19" x14ac:dyDescent="0.2">
      <c r="A177" s="12">
        <v>176</v>
      </c>
      <c r="B177" s="12">
        <v>21</v>
      </c>
      <c r="C177">
        <v>1</v>
      </c>
      <c r="D177">
        <v>1</v>
      </c>
      <c r="E177">
        <v>1</v>
      </c>
      <c r="F177">
        <v>1</v>
      </c>
      <c r="G177">
        <v>2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</row>
    <row r="178" spans="1:19" x14ac:dyDescent="0.2">
      <c r="A178" s="11">
        <v>177</v>
      </c>
      <c r="B178" s="11">
        <v>20</v>
      </c>
      <c r="C178">
        <v>1</v>
      </c>
      <c r="D178">
        <v>1</v>
      </c>
      <c r="E178">
        <v>1</v>
      </c>
      <c r="F178">
        <v>1</v>
      </c>
      <c r="G178">
        <v>2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</row>
    <row r="179" spans="1:19" x14ac:dyDescent="0.2">
      <c r="A179" s="12">
        <v>178</v>
      </c>
      <c r="B179" s="12">
        <v>21</v>
      </c>
      <c r="C179">
        <v>1</v>
      </c>
      <c r="D179">
        <v>1</v>
      </c>
      <c r="E179">
        <v>1</v>
      </c>
      <c r="F179">
        <v>1</v>
      </c>
      <c r="G179">
        <v>2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</row>
    <row r="180" spans="1:19" x14ac:dyDescent="0.2">
      <c r="A180" s="11">
        <v>179</v>
      </c>
      <c r="B180" s="11">
        <v>20</v>
      </c>
      <c r="C180">
        <v>1</v>
      </c>
      <c r="D180">
        <v>1</v>
      </c>
      <c r="E180">
        <v>1</v>
      </c>
      <c r="F180">
        <v>1</v>
      </c>
      <c r="G180">
        <v>2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</row>
    <row r="181" spans="1:19" x14ac:dyDescent="0.2">
      <c r="A181" s="12">
        <v>180</v>
      </c>
      <c r="B181" s="12">
        <v>21</v>
      </c>
      <c r="C181">
        <v>1</v>
      </c>
      <c r="D181">
        <v>1</v>
      </c>
      <c r="E181">
        <v>1</v>
      </c>
      <c r="F181">
        <v>1</v>
      </c>
      <c r="G181">
        <v>2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</row>
    <row r="182" spans="1:19" x14ac:dyDescent="0.2">
      <c r="A182" s="11">
        <v>181</v>
      </c>
      <c r="B182" s="11">
        <v>20</v>
      </c>
      <c r="C182">
        <v>1</v>
      </c>
      <c r="D182">
        <v>1</v>
      </c>
      <c r="E182">
        <v>1</v>
      </c>
      <c r="F182">
        <v>1</v>
      </c>
      <c r="G182">
        <v>2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</row>
    <row r="183" spans="1:19" x14ac:dyDescent="0.2">
      <c r="A183" s="12">
        <v>182</v>
      </c>
      <c r="B183" s="12">
        <v>21</v>
      </c>
      <c r="C183">
        <v>1</v>
      </c>
      <c r="D183">
        <v>1</v>
      </c>
      <c r="E183">
        <v>1</v>
      </c>
      <c r="F183">
        <v>1</v>
      </c>
      <c r="G183">
        <v>2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</row>
    <row r="184" spans="1:19" x14ac:dyDescent="0.2">
      <c r="A184" s="11">
        <v>183</v>
      </c>
      <c r="B184" s="11">
        <v>20</v>
      </c>
      <c r="C184">
        <v>1</v>
      </c>
      <c r="D184">
        <v>1</v>
      </c>
      <c r="E184">
        <v>1</v>
      </c>
      <c r="F184">
        <v>1</v>
      </c>
      <c r="G184">
        <v>2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</row>
    <row r="185" spans="1:19" x14ac:dyDescent="0.2">
      <c r="A185" s="12">
        <v>184</v>
      </c>
      <c r="B185" s="12">
        <v>21</v>
      </c>
      <c r="C185">
        <v>1</v>
      </c>
      <c r="D185">
        <v>1</v>
      </c>
      <c r="E185">
        <v>1</v>
      </c>
      <c r="F185">
        <v>1</v>
      </c>
      <c r="G185">
        <v>2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</row>
    <row r="186" spans="1:19" x14ac:dyDescent="0.2">
      <c r="A186" s="11">
        <v>185</v>
      </c>
      <c r="B186" s="11">
        <v>20</v>
      </c>
      <c r="C186">
        <v>1</v>
      </c>
      <c r="D186">
        <v>1</v>
      </c>
      <c r="E186">
        <v>1</v>
      </c>
      <c r="F186">
        <v>1</v>
      </c>
      <c r="G186">
        <v>2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</row>
    <row r="187" spans="1:19" x14ac:dyDescent="0.2">
      <c r="A187" s="12">
        <v>186</v>
      </c>
      <c r="B187" s="12">
        <v>21</v>
      </c>
      <c r="C187">
        <v>1</v>
      </c>
      <c r="D187">
        <v>1</v>
      </c>
      <c r="E187">
        <v>1</v>
      </c>
      <c r="F187">
        <v>1</v>
      </c>
      <c r="G187">
        <v>2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</row>
    <row r="188" spans="1:19" x14ac:dyDescent="0.2">
      <c r="A188" s="11">
        <v>187</v>
      </c>
      <c r="B188" s="11">
        <v>20</v>
      </c>
      <c r="C188">
        <v>1</v>
      </c>
      <c r="D188">
        <v>1</v>
      </c>
      <c r="E188">
        <v>1</v>
      </c>
      <c r="F188">
        <v>1</v>
      </c>
      <c r="G188">
        <v>2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</row>
    <row r="189" spans="1:19" x14ac:dyDescent="0.2">
      <c r="A189" s="12">
        <v>188</v>
      </c>
      <c r="B189" s="12">
        <v>21</v>
      </c>
      <c r="C189">
        <v>1</v>
      </c>
      <c r="D189">
        <v>1</v>
      </c>
      <c r="E189">
        <v>1</v>
      </c>
      <c r="F189">
        <v>1</v>
      </c>
      <c r="G189">
        <v>2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</row>
    <row r="190" spans="1:19" x14ac:dyDescent="0.2">
      <c r="A190" s="11">
        <v>189</v>
      </c>
      <c r="B190" s="11">
        <v>20</v>
      </c>
      <c r="C190">
        <v>1</v>
      </c>
      <c r="D190">
        <v>1</v>
      </c>
      <c r="E190">
        <v>1</v>
      </c>
      <c r="F190">
        <v>1</v>
      </c>
      <c r="G190">
        <v>2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</row>
    <row r="191" spans="1:19" x14ac:dyDescent="0.2">
      <c r="A191" s="12">
        <v>190</v>
      </c>
      <c r="B191" s="12">
        <v>21</v>
      </c>
      <c r="C191">
        <v>1</v>
      </c>
      <c r="D191">
        <v>1</v>
      </c>
      <c r="E191">
        <v>1</v>
      </c>
      <c r="F191">
        <v>1</v>
      </c>
      <c r="G191">
        <v>2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</row>
    <row r="192" spans="1:19" x14ac:dyDescent="0.2">
      <c r="A192" s="11">
        <v>191</v>
      </c>
      <c r="B192" s="11">
        <v>20</v>
      </c>
      <c r="C192">
        <v>1</v>
      </c>
      <c r="D192">
        <v>1</v>
      </c>
      <c r="E192">
        <v>1</v>
      </c>
      <c r="F192">
        <v>1</v>
      </c>
      <c r="G192">
        <v>2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</row>
    <row r="193" spans="1:19" x14ac:dyDescent="0.2">
      <c r="A193" s="12">
        <v>192</v>
      </c>
      <c r="B193" s="12">
        <v>21</v>
      </c>
      <c r="C193">
        <v>1</v>
      </c>
      <c r="D193">
        <v>1</v>
      </c>
      <c r="E193">
        <v>1</v>
      </c>
      <c r="F193">
        <v>1</v>
      </c>
      <c r="G193">
        <v>2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</row>
    <row r="194" spans="1:19" x14ac:dyDescent="0.2">
      <c r="A194" s="11">
        <v>193</v>
      </c>
      <c r="B194" s="11">
        <v>2</v>
      </c>
      <c r="C194">
        <v>1</v>
      </c>
      <c r="D194">
        <v>1</v>
      </c>
      <c r="E194">
        <v>1</v>
      </c>
      <c r="F194">
        <v>1</v>
      </c>
      <c r="G194">
        <v>2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</row>
    <row r="195" spans="1:19" x14ac:dyDescent="0.2">
      <c r="A195" s="12">
        <v>194</v>
      </c>
      <c r="B195" s="12">
        <v>2</v>
      </c>
      <c r="C195">
        <v>1</v>
      </c>
      <c r="D195">
        <v>1</v>
      </c>
      <c r="E195">
        <v>1</v>
      </c>
      <c r="F195">
        <v>1</v>
      </c>
      <c r="G195">
        <v>2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</row>
    <row r="196" spans="1:19" x14ac:dyDescent="0.2">
      <c r="A196" s="11">
        <v>195</v>
      </c>
      <c r="B196" s="11">
        <v>2</v>
      </c>
      <c r="C196">
        <v>1</v>
      </c>
      <c r="D196">
        <v>1</v>
      </c>
      <c r="E196">
        <v>1</v>
      </c>
      <c r="F196">
        <v>1</v>
      </c>
      <c r="G196">
        <v>2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</row>
    <row r="197" spans="1:19" x14ac:dyDescent="0.2">
      <c r="A197" s="12">
        <v>196</v>
      </c>
      <c r="B197" s="12">
        <v>2</v>
      </c>
      <c r="C197">
        <v>1</v>
      </c>
      <c r="D197">
        <v>1</v>
      </c>
      <c r="E197">
        <v>1</v>
      </c>
      <c r="F197">
        <v>1</v>
      </c>
      <c r="G197">
        <v>2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</row>
    <row r="198" spans="1:19" x14ac:dyDescent="0.2">
      <c r="A198" s="11">
        <v>197</v>
      </c>
      <c r="B198" s="11">
        <v>2</v>
      </c>
      <c r="C198">
        <v>1</v>
      </c>
      <c r="D198">
        <v>1</v>
      </c>
      <c r="E198">
        <v>1</v>
      </c>
      <c r="F198">
        <v>1</v>
      </c>
      <c r="G198">
        <v>2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</row>
    <row r="199" spans="1:19" x14ac:dyDescent="0.2">
      <c r="A199" s="12">
        <v>198</v>
      </c>
      <c r="B199" s="12">
        <v>2</v>
      </c>
      <c r="C199">
        <v>1</v>
      </c>
      <c r="D199">
        <v>1</v>
      </c>
      <c r="E199">
        <v>1</v>
      </c>
      <c r="F199">
        <v>1</v>
      </c>
      <c r="G199">
        <v>2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</row>
    <row r="200" spans="1:19" x14ac:dyDescent="0.2">
      <c r="A200" s="11">
        <v>199</v>
      </c>
      <c r="B200" s="11">
        <v>2</v>
      </c>
      <c r="C200">
        <v>1</v>
      </c>
      <c r="D200">
        <v>1</v>
      </c>
      <c r="E200">
        <v>1</v>
      </c>
      <c r="F200">
        <v>1</v>
      </c>
      <c r="G200">
        <v>2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</row>
    <row r="201" spans="1:19" x14ac:dyDescent="0.2">
      <c r="A201" s="12">
        <v>200</v>
      </c>
      <c r="B201" s="12">
        <v>2</v>
      </c>
      <c r="C201">
        <v>1</v>
      </c>
      <c r="D201">
        <v>1</v>
      </c>
      <c r="E201">
        <v>1</v>
      </c>
      <c r="F201">
        <v>1</v>
      </c>
      <c r="G201">
        <v>2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</row>
    <row r="202" spans="1:19" x14ac:dyDescent="0.2">
      <c r="A202" s="11">
        <v>201</v>
      </c>
      <c r="B202" s="11">
        <v>2</v>
      </c>
      <c r="C202">
        <v>1</v>
      </c>
      <c r="D202">
        <v>1</v>
      </c>
      <c r="E202">
        <v>1</v>
      </c>
      <c r="F202">
        <v>1</v>
      </c>
      <c r="G202">
        <v>2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</row>
    <row r="203" spans="1:19" x14ac:dyDescent="0.2">
      <c r="A203" s="13">
        <v>202</v>
      </c>
      <c r="B203" s="14">
        <v>2</v>
      </c>
      <c r="C203">
        <v>1</v>
      </c>
      <c r="D203">
        <v>1</v>
      </c>
      <c r="E203">
        <v>1</v>
      </c>
      <c r="F203">
        <v>1</v>
      </c>
      <c r="G203">
        <v>2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</row>
  </sheetData>
  <phoneticPr fontId="5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5" sqref="D5"/>
    </sheetView>
  </sheetViews>
  <sheetFormatPr defaultRowHeight="13.2" x14ac:dyDescent="0.2"/>
  <cols>
    <col min="1" max="1" width="12.109375" bestFit="1" customWidth="1"/>
    <col min="2" max="2" width="17.88671875" bestFit="1" customWidth="1"/>
    <col min="5" max="5" width="13" bestFit="1" customWidth="1"/>
  </cols>
  <sheetData>
    <row r="1" spans="1:5" x14ac:dyDescent="0.2">
      <c r="A1" t="s">
        <v>210</v>
      </c>
      <c r="D1" t="s">
        <v>211</v>
      </c>
    </row>
    <row r="2" spans="1:5" x14ac:dyDescent="0.2">
      <c r="A2" t="s">
        <v>176</v>
      </c>
      <c r="B2" t="s">
        <v>186</v>
      </c>
      <c r="D2" t="s">
        <v>176</v>
      </c>
      <c r="E2" t="s">
        <v>187</v>
      </c>
    </row>
    <row r="3" spans="1:5" x14ac:dyDescent="0.2">
      <c r="A3" t="s">
        <v>143</v>
      </c>
      <c r="B3" t="s">
        <v>178</v>
      </c>
      <c r="D3" t="s">
        <v>145</v>
      </c>
      <c r="E3" t="s">
        <v>19</v>
      </c>
    </row>
    <row r="4" spans="1:5" x14ac:dyDescent="0.2">
      <c r="A4" t="s">
        <v>154</v>
      </c>
      <c r="B4" t="s">
        <v>179</v>
      </c>
      <c r="D4" t="s">
        <v>146</v>
      </c>
      <c r="E4" t="s">
        <v>18</v>
      </c>
    </row>
    <row r="5" spans="1:5" x14ac:dyDescent="0.2">
      <c r="A5" t="s">
        <v>151</v>
      </c>
      <c r="B5" t="s">
        <v>180</v>
      </c>
      <c r="D5" t="s">
        <v>147</v>
      </c>
      <c r="E5" t="s">
        <v>20</v>
      </c>
    </row>
    <row r="6" spans="1:5" x14ac:dyDescent="0.2">
      <c r="A6" t="s">
        <v>150</v>
      </c>
      <c r="B6" t="s">
        <v>181</v>
      </c>
    </row>
    <row r="7" spans="1:5" x14ac:dyDescent="0.2">
      <c r="A7" t="s">
        <v>149</v>
      </c>
      <c r="B7" t="s">
        <v>182</v>
      </c>
    </row>
    <row r="8" spans="1:5" x14ac:dyDescent="0.2">
      <c r="A8" t="s">
        <v>148</v>
      </c>
      <c r="B8" t="s">
        <v>183</v>
      </c>
    </row>
    <row r="9" spans="1:5" x14ac:dyDescent="0.2">
      <c r="A9" t="s">
        <v>152</v>
      </c>
      <c r="B9" t="s">
        <v>184</v>
      </c>
    </row>
    <row r="10" spans="1:5" x14ac:dyDescent="0.2">
      <c r="A10" t="s">
        <v>153</v>
      </c>
      <c r="B10" t="s">
        <v>185</v>
      </c>
    </row>
  </sheetData>
  <phoneticPr fontId="5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Ingredients</vt:lpstr>
      <vt:lpstr>course</vt:lpstr>
      <vt:lpstr>元シート</vt:lpstr>
      <vt:lpstr>Dummy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Mitsuru Sakai</dc:creator>
  <cp:lastModifiedBy>WASEDA</cp:lastModifiedBy>
  <dcterms:created xsi:type="dcterms:W3CDTF">2019-06-30T02:08:05Z</dcterms:created>
  <dcterms:modified xsi:type="dcterms:W3CDTF">2019-07-10T12:07:39Z</dcterms:modified>
</cp:coreProperties>
</file>